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MSNAS\Damsnas2\MPT Poker QSYNC\POKER MPT S14\"/>
    </mc:Choice>
  </mc:AlternateContent>
  <xr:revisionPtr revIDLastSave="0" documentId="13_ncr:1_{B8E0DE02-06AF-4312-8D35-49486563B06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58" r:id="rId1"/>
    <sheet name="Bountys" sheetId="59" r:id="rId2"/>
    <sheet name="Bountys calculs" sheetId="4" state="hidden" r:id="rId3"/>
    <sheet name="Gagnants-Perdants" sheetId="2" state="hidden" r:id="rId4"/>
    <sheet name="INTEGRALE" sheetId="60" r:id="rId5"/>
    <sheet name="INTEGRALE verrouillée" sheetId="9" state="hidden" r:id="rId6"/>
    <sheet name="S13" sheetId="26" r:id="rId7"/>
    <sheet name="S12" sheetId="48" r:id="rId8"/>
    <sheet name="S11" sheetId="40" r:id="rId9"/>
    <sheet name="S10" sheetId="38" r:id="rId10"/>
    <sheet name="S09" sheetId="37" r:id="rId11"/>
    <sheet name="S08" sheetId="36" r:id="rId12"/>
    <sheet name="S07" sheetId="35" r:id="rId13"/>
    <sheet name="S06" sheetId="34" r:id="rId14"/>
    <sheet name="S05" sheetId="43" r:id="rId15"/>
    <sheet name="S04" sheetId="31" r:id="rId16"/>
    <sheet name="S03" sheetId="30" r:id="rId17"/>
    <sheet name="S02" sheetId="29" r:id="rId18"/>
    <sheet name="S01" sheetId="28" r:id="rId19"/>
    <sheet name="S00" sheetId="2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1" hidden="1">Bountys!$B$126:$B$129</definedName>
    <definedName name="_xlnm._FilterDatabase" localSheetId="2" hidden="1">'Bountys calculs'!$B$126:$B$129</definedName>
    <definedName name="_xlnm._FilterDatabase" localSheetId="0" hidden="1">Classement!$C$7:$AN$42</definedName>
    <definedName name="_xlnm._FilterDatabase" localSheetId="4">INTEGRALE!$A$6:$GD$110</definedName>
    <definedName name="_xlnm._FilterDatabase" localSheetId="5">'INTEGRALE verrouillée'!$A$6:$HH$110</definedName>
    <definedName name="_xlnm._FilterDatabase" localSheetId="13" hidden="1">'S06'!$B$6:$AM$39</definedName>
    <definedName name="_xlnm._FilterDatabase" localSheetId="12" hidden="1">'S07'!$B$7:$AN$49</definedName>
    <definedName name="_xlnm._FilterDatabase" localSheetId="11" hidden="1">'S08'!$B$7:$AP$53</definedName>
    <definedName name="_xlnm._FilterDatabase" localSheetId="10" hidden="1">'S09'!$B$7:$AR$28</definedName>
    <definedName name="_xlnm._FilterDatabase" localSheetId="9" hidden="1">'S10'!$C$7:$AS$34</definedName>
    <definedName name="_xlnm._FilterDatabase" localSheetId="8" hidden="1">'S11'!$C$7:$AK$38</definedName>
    <definedName name="_xlnm._FilterDatabase" localSheetId="7" hidden="1">'S12'!$C$7:$AO$41</definedName>
    <definedName name="_xlnm._FilterDatabase" localSheetId="6" hidden="1">'S13'!$C$7:$AO$42</definedName>
    <definedName name="Coef" localSheetId="17">'S02'!$D$4:$D$4</definedName>
    <definedName name="Coef" localSheetId="16">'S03'!$E$3:$E$3</definedName>
    <definedName name="Coef" localSheetId="15">'S04'!$E$3:$E$3</definedName>
    <definedName name="Coef">'S01'!$D$4:$D$4</definedName>
    <definedName name="Dates">#REF!</definedName>
    <definedName name="G" localSheetId="14">#REF!</definedName>
    <definedName name="G" localSheetId="13">'[1]Gagnants-Perdants'!$B$3:$B$230</definedName>
    <definedName name="G" localSheetId="12">'[2]Gagnants-Perdants'!$B$3:$B$387</definedName>
    <definedName name="G" localSheetId="11">'[3]Gagnants-Perdants'!$B$3:$B$612</definedName>
    <definedName name="G" localSheetId="10">'[4]Gagnants-Perdants'!$B$3:$B$840</definedName>
    <definedName name="G" localSheetId="9">'[5]Gagnants-Perdants'!$B$3:$B$967</definedName>
    <definedName name="G" localSheetId="8">'[6]Gagnants-Perdants'!$B$2:$B$1238</definedName>
    <definedName name="G" localSheetId="7">'[7]Gagnants-Perdants'!$B$2:$B$1447</definedName>
    <definedName name="G">'Gagnants-Perdants'!$B$2:$B$5000</definedName>
    <definedName name="G_2" localSheetId="13">'[1]Gagnants-Perdants'!$B$95:$B$230</definedName>
    <definedName name="G_2">'[8]Gagnants-Perdants'!$B$94:$B$198</definedName>
    <definedName name="joueurs" localSheetId="0">'INTEGRALE verrouillée'!$B$7:$B$110</definedName>
    <definedName name="joueurs" localSheetId="4">INTEGRALE!$B$7:$B$110</definedName>
    <definedName name="joueurs" localSheetId="5">'INTEGRALE verrouillée'!$B$7:$B$110</definedName>
    <definedName name="joueurs" localSheetId="10">#REF!</definedName>
    <definedName name="joueurs" localSheetId="9">#REF!</definedName>
    <definedName name="joueurs" localSheetId="8">#REF!</definedName>
    <definedName name="joueurs" localSheetId="7">'[7]INTEGRALE verrouillée'!$B$7:$B$110</definedName>
    <definedName name="joueurs" localSheetId="6">'INTEGRALE verrouillée'!$B$7:$B$110</definedName>
    <definedName name="joueurs">[3]INTEGRALE!$B$7:$B$97</definedName>
    <definedName name="loose" localSheetId="0">#REF!</definedName>
    <definedName name="loose" localSheetId="4">INTEGRALE!$X$7:$X$110</definedName>
    <definedName name="loose" localSheetId="5">'INTEGRALE verrouillée'!$X$7:$X$110</definedName>
    <definedName name="loose" localSheetId="11">[3]INTEGRALE!$Q$7:$Q$97</definedName>
    <definedName name="loose" localSheetId="10">#REF!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MPT" localSheetId="17">'S02'!$F$5:$F$40,'S02'!$G$5:$G$40</definedName>
    <definedName name="MPT" localSheetId="16">'S03'!$G$5:$G$57,'S03'!$I$5:$I$57</definedName>
    <definedName name="MPT" localSheetId="15">'S04'!$G$5:$G$59,'S04'!$I$5:$I$59</definedName>
    <definedName name="MPT" localSheetId="7">[7]S01!$E$5:$E$25,[7]S01!$F$5:$F$25</definedName>
    <definedName name="MPT">'S01'!$E$5:$E$25,'S01'!$F$5:$F$25</definedName>
    <definedName name="P" localSheetId="14">#REF!</definedName>
    <definedName name="P" localSheetId="13">'[1]Gagnants-Perdants'!$C$3:$C$230</definedName>
    <definedName name="P" localSheetId="12">'[2]Gagnants-Perdants'!$C$3:$C$387</definedName>
    <definedName name="P" localSheetId="11">'[3]Gagnants-Perdants'!$C$3:$C$612</definedName>
    <definedName name="P" localSheetId="10">'[4]Gagnants-Perdants'!$C$3:$C$840</definedName>
    <definedName name="P" localSheetId="9">'[5]Gagnants-Perdants'!$C$3:$C$967</definedName>
    <definedName name="P" localSheetId="8">'[6]Gagnants-Perdants'!$C$2:$C$1238</definedName>
    <definedName name="P" localSheetId="7">'[7]Gagnants-Perdants'!$C$2:$C$1447</definedName>
    <definedName name="P">'Gagnants-Perdants'!$C$2:$C$5000</definedName>
    <definedName name="P_2" localSheetId="13">'[1]Gagnants-Perdants'!$C$95:$C$230</definedName>
    <definedName name="P_2">'[8]Gagnants-Perdants'!$C$94:$C$198</definedName>
    <definedName name="participations" localSheetId="0">#REF!</definedName>
    <definedName name="participations" localSheetId="4">INTEGRALE!$C$7:$C$110</definedName>
    <definedName name="participations" localSheetId="5">'INTEGRALE verrouillée'!$C$7:$C$110</definedName>
    <definedName name="participations" localSheetId="11">[3]INTEGRALE!$C$7:$C$97</definedName>
    <definedName name="participations" localSheetId="10">#REF!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INTEGRALE!$R$7:$R$110</definedName>
    <definedName name="podiums" localSheetId="5">'INTEGRALE verrouillée'!$R$7:$R$110</definedName>
    <definedName name="podiums" localSheetId="11">[3]INTEGRALE!$K$7:$K$97</definedName>
    <definedName name="podiums" localSheetId="10">#REF!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Bountys!$A$1:$BW$132</definedName>
    <definedName name="Print_Area" localSheetId="2">'Bountys calculs'!$A$1:$BW$132</definedName>
    <definedName name="Print_Area" localSheetId="0">Classement!$A$1:$BB$150</definedName>
    <definedName name="Print_Area" localSheetId="4">INTEGRALE!$C$1:$AK$110</definedName>
    <definedName name="Print_Area" localSheetId="5">'INTEGRALE verrouillée'!$C$1:$BO$110</definedName>
    <definedName name="Print_Area" localSheetId="10">'S09'!$A$1:$AS$140</definedName>
    <definedName name="Print_Area" localSheetId="9">'S10'!$A$1:$AT$143</definedName>
    <definedName name="Print_Area" localSheetId="8">'S11'!$A$1:$AX$147</definedName>
    <definedName name="Print_Area" localSheetId="7">'S12'!$A$1:$AZ$150</definedName>
    <definedName name="Print_Area" localSheetId="6">'S13'!$A$1:$BB$150</definedName>
    <definedName name="Vainqueurs" localSheetId="11">[3]Podiums!$F$5:$F$104</definedName>
    <definedName name="Vainqueurs" localSheetId="10">[4]Podiums!$F$5:$F$108</definedName>
    <definedName name="Vainqueurs" localSheetId="9">[5]Podiums!$F$5:$F$124</definedName>
    <definedName name="Vainqueurs" localSheetId="8">[6]Podiums!$F$5:$F$136</definedName>
    <definedName name="victoires" localSheetId="0">#REF!</definedName>
    <definedName name="victoires" localSheetId="4">INTEGRALE!$G$7:$G$110</definedName>
    <definedName name="victoires" localSheetId="5">'INTEGRALE verrouillée'!$G$7:$G$110</definedName>
    <definedName name="victoires" localSheetId="11">[3]INTEGRALE!$E$7:$E$97</definedName>
    <definedName name="victoires" localSheetId="10">#REF!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Classement!$A$1:$AZ$156</definedName>
    <definedName name="_xlnm.Print_Area" localSheetId="16">'S03'!$A$1:$AO$66</definedName>
    <definedName name="_xlnm.Print_Area" localSheetId="15">'S04'!$A$1:$AY$70</definedName>
    <definedName name="_xlnm.Print_Area" localSheetId="14">'S05'!$A$1:$AG$110</definedName>
    <definedName name="_xlnm.Print_Area" localSheetId="13">'S06'!$A$1:$AN$126</definedName>
    <definedName name="_xlnm.Print_Area" localSheetId="12">'S07'!$A$1:$AO$131</definedName>
    <definedName name="_xlnm.Print_Area" localSheetId="11">'S08'!$A$1:$AP$135</definedName>
    <definedName name="_xlnm.Print_Area" localSheetId="10">'S09'!$A$1:$AS$140</definedName>
    <definedName name="_xlnm.Print_Area" localSheetId="9">'S10'!$A$1:$AT$145</definedName>
    <definedName name="_xlnm.Print_Area" localSheetId="8">'S11'!$A$1:$AX$151</definedName>
    <definedName name="_xlnm.Print_Area" localSheetId="7">'S12'!$A$1:$AX$153</definedName>
    <definedName name="_xlnm.Print_Area" localSheetId="6">'S13'!$A$1:$AZ$156</definedName>
  </definedNames>
  <calcPr calcId="19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D131" i="4" l="1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C131" i="4"/>
  <c r="AS114" i="4" a="1"/>
  <c r="AS114" i="4" s="1"/>
  <c r="AT114" i="4" a="1"/>
  <c r="AT114" i="4"/>
  <c r="AU114" i="4" a="1"/>
  <c r="AU114" i="4" s="1"/>
  <c r="AU126" i="4" s="1"/>
  <c r="AV114" i="4" a="1"/>
  <c r="AV114" i="4"/>
  <c r="AW114" i="4" a="1"/>
  <c r="AW114" i="4" s="1"/>
  <c r="AX114" i="4" a="1"/>
  <c r="AX114" i="4"/>
  <c r="AY114" i="4" a="1"/>
  <c r="AY114" i="4" s="1"/>
  <c r="AZ114" i="4" a="1"/>
  <c r="AZ114" i="4"/>
  <c r="BA114" i="4" a="1"/>
  <c r="BA114" i="4" s="1"/>
  <c r="BB114" i="4" a="1"/>
  <c r="BB114" i="4"/>
  <c r="BC114" i="4" a="1"/>
  <c r="BC114" i="4" s="1"/>
  <c r="BC126" i="4" s="1"/>
  <c r="BD114" i="4" a="1"/>
  <c r="BD114" i="4"/>
  <c r="BE114" i="4" a="1"/>
  <c r="BE114" i="4" s="1"/>
  <c r="BF114" i="4" a="1"/>
  <c r="BF114" i="4"/>
  <c r="BG114" i="4" a="1"/>
  <c r="BG114" i="4" s="1"/>
  <c r="BH114" i="4" a="1"/>
  <c r="BH114" i="4"/>
  <c r="BI114" i="4" a="1"/>
  <c r="BI114" i="4" s="1"/>
  <c r="BJ114" i="4" a="1"/>
  <c r="BJ114" i="4"/>
  <c r="BK114" i="4" a="1"/>
  <c r="BK114" i="4" s="1"/>
  <c r="BK126" i="4" s="1"/>
  <c r="BL114" i="4" a="1"/>
  <c r="BL114" i="4"/>
  <c r="BM114" i="4" a="1"/>
  <c r="BM114" i="4" s="1"/>
  <c r="BN114" i="4" a="1"/>
  <c r="BN114" i="4"/>
  <c r="BO114" i="4" a="1"/>
  <c r="BO114" i="4" s="1"/>
  <c r="BP114" i="4" a="1"/>
  <c r="BP114" i="4"/>
  <c r="BQ114" i="4" a="1"/>
  <c r="BQ114" i="4" s="1"/>
  <c r="BR114" i="4" a="1"/>
  <c r="BR114" i="4"/>
  <c r="BS114" i="4" a="1"/>
  <c r="BS114" i="4" s="1"/>
  <c r="BS126" i="4" s="1"/>
  <c r="BT114" i="4" a="1"/>
  <c r="BT114" i="4"/>
  <c r="BU114" i="4" a="1"/>
  <c r="BU114" i="4" s="1"/>
  <c r="AS115" i="4" a="1"/>
  <c r="AS115" i="4"/>
  <c r="AT115" i="4" a="1"/>
  <c r="AT115" i="4" s="1"/>
  <c r="AU115" i="4" a="1"/>
  <c r="AU115" i="4"/>
  <c r="AU117" i="4" s="1"/>
  <c r="AV115" i="4" a="1"/>
  <c r="AV115" i="4" s="1"/>
  <c r="AV117" i="4" s="1"/>
  <c r="AW115" i="4" a="1"/>
  <c r="AW115" i="4"/>
  <c r="AX115" i="4" a="1"/>
  <c r="AX115" i="4" s="1"/>
  <c r="AX117" i="4" s="1"/>
  <c r="AY115" i="4" a="1"/>
  <c r="AY115" i="4"/>
  <c r="AZ115" i="4" a="1"/>
  <c r="AZ115" i="4" s="1"/>
  <c r="AZ117" i="4" s="1"/>
  <c r="BA115" i="4" a="1"/>
  <c r="BA115" i="4"/>
  <c r="BB115" i="4" a="1"/>
  <c r="BB115" i="4" s="1"/>
  <c r="BC115" i="4" a="1"/>
  <c r="BC115" i="4"/>
  <c r="BC117" i="4" s="1"/>
  <c r="BD115" i="4" a="1"/>
  <c r="BD115" i="4" s="1"/>
  <c r="BD117" i="4" s="1"/>
  <c r="BE115" i="4" a="1"/>
  <c r="BE115" i="4"/>
  <c r="BF115" i="4" a="1"/>
  <c r="BF115" i="4" s="1"/>
  <c r="BF117" i="4" s="1"/>
  <c r="BG115" i="4" a="1"/>
  <c r="BG115" i="4"/>
  <c r="BH115" i="4" a="1"/>
  <c r="BH115" i="4" s="1"/>
  <c r="BH117" i="4" s="1"/>
  <c r="BI115" i="4" a="1"/>
  <c r="BI115" i="4"/>
  <c r="BI117" i="4" s="1"/>
  <c r="BJ115" i="4" a="1"/>
  <c r="BJ115" i="4" s="1"/>
  <c r="BK115" i="4" a="1"/>
  <c r="BK115" i="4"/>
  <c r="BK117" i="4" s="1"/>
  <c r="BL115" i="4" a="1"/>
  <c r="BL115" i="4" s="1"/>
  <c r="BL117" i="4" s="1"/>
  <c r="BM115" i="4" a="1"/>
  <c r="BM115" i="4"/>
  <c r="BN115" i="4" a="1"/>
  <c r="BN115" i="4" s="1"/>
  <c r="BN117" i="4" s="1"/>
  <c r="BO115" i="4" a="1"/>
  <c r="BO115" i="4"/>
  <c r="BP115" i="4" a="1"/>
  <c r="BP115" i="4" s="1"/>
  <c r="BP117" i="4" s="1"/>
  <c r="BQ115" i="4" a="1"/>
  <c r="BQ115" i="4"/>
  <c r="BR115" i="4" a="1"/>
  <c r="BR115" i="4" s="1"/>
  <c r="BS115" i="4" a="1"/>
  <c r="BS115" i="4"/>
  <c r="BS117" i="4" s="1"/>
  <c r="BT115" i="4" a="1"/>
  <c r="BT115" i="4" s="1"/>
  <c r="BT117" i="4" s="1"/>
  <c r="BU115" i="4" a="1"/>
  <c r="BU115" i="4"/>
  <c r="AS116" i="4" a="1"/>
  <c r="AS116" i="4" s="1"/>
  <c r="AT116" i="4" a="1"/>
  <c r="AT116" i="4"/>
  <c r="AU116" i="4" a="1"/>
  <c r="AU116" i="4" s="1"/>
  <c r="AV116" i="4" a="1"/>
  <c r="AV116" i="4"/>
  <c r="AW116" i="4" a="1"/>
  <c r="AW116" i="4" s="1"/>
  <c r="AX116" i="4" a="1"/>
  <c r="AX116" i="4"/>
  <c r="AX127" i="4" s="1"/>
  <c r="AY116" i="4" a="1"/>
  <c r="AY116" i="4" s="1"/>
  <c r="AZ116" i="4" a="1"/>
  <c r="AZ116" i="4"/>
  <c r="BA116" i="4" a="1"/>
  <c r="BA116" i="4" s="1"/>
  <c r="BB116" i="4" a="1"/>
  <c r="BB116" i="4"/>
  <c r="BC116" i="4" a="1"/>
  <c r="BC116" i="4" s="1"/>
  <c r="BD116" i="4" a="1"/>
  <c r="BD116" i="4"/>
  <c r="BE116" i="4" a="1"/>
  <c r="BE116" i="4" s="1"/>
  <c r="BF116" i="4" a="1"/>
  <c r="BF116" i="4"/>
  <c r="BF127" i="4" s="1"/>
  <c r="BG116" i="4" a="1"/>
  <c r="BG116" i="4" s="1"/>
  <c r="BH116" i="4" a="1"/>
  <c r="BH116" i="4"/>
  <c r="BI116" i="4" a="1"/>
  <c r="BI116" i="4" s="1"/>
  <c r="BJ116" i="4" a="1"/>
  <c r="BJ116" i="4"/>
  <c r="BK116" i="4" a="1"/>
  <c r="BK116" i="4" s="1"/>
  <c r="BL116" i="4" a="1"/>
  <c r="BL116" i="4"/>
  <c r="BM116" i="4" a="1"/>
  <c r="BM116" i="4" s="1"/>
  <c r="BN116" i="4" a="1"/>
  <c r="BN116" i="4"/>
  <c r="BN127" i="4" s="1"/>
  <c r="BO116" i="4" a="1"/>
  <c r="BO116" i="4" s="1"/>
  <c r="BP116" i="4" a="1"/>
  <c r="BP116" i="4"/>
  <c r="BQ116" i="4" a="1"/>
  <c r="BQ116" i="4" s="1"/>
  <c r="BR116" i="4" a="1"/>
  <c r="BR116" i="4" s="1"/>
  <c r="BR127" i="4" s="1"/>
  <c r="BS116" i="4" a="1"/>
  <c r="BS116" i="4" s="1"/>
  <c r="BT116" i="4" a="1"/>
  <c r="BT116" i="4" s="1"/>
  <c r="BT127" i="4" s="1"/>
  <c r="BU116" i="4" a="1"/>
  <c r="BU116" i="4" s="1"/>
  <c r="AS117" i="4"/>
  <c r="AT117" i="4"/>
  <c r="AW117" i="4"/>
  <c r="AY117" i="4"/>
  <c r="BA117" i="4"/>
  <c r="BB117" i="4"/>
  <c r="BE117" i="4"/>
  <c r="BG117" i="4"/>
  <c r="BJ117" i="4"/>
  <c r="BM117" i="4"/>
  <c r="BO117" i="4"/>
  <c r="BQ117" i="4"/>
  <c r="BR117" i="4"/>
  <c r="BU117" i="4"/>
  <c r="AS118" i="4" a="1"/>
  <c r="AS118" i="4" s="1"/>
  <c r="AS126" i="4" s="1"/>
  <c r="AT118" i="4" a="1"/>
  <c r="AT118" i="4"/>
  <c r="AU118" i="4" a="1"/>
  <c r="AU118" i="4" s="1"/>
  <c r="AV118" i="4" a="1"/>
  <c r="AV118" i="4"/>
  <c r="AW118" i="4" a="1"/>
  <c r="AW118" i="4" s="1"/>
  <c r="AX118" i="4" a="1"/>
  <c r="AX118" i="4"/>
  <c r="AY118" i="4" a="1"/>
  <c r="AY118" i="4" s="1"/>
  <c r="AZ118" i="4" a="1"/>
  <c r="AZ118" i="4"/>
  <c r="BA118" i="4" a="1"/>
  <c r="BA118" i="4" s="1"/>
  <c r="BA126" i="4" s="1"/>
  <c r="BB118" i="4" a="1"/>
  <c r="BB118" i="4"/>
  <c r="BC118" i="4" a="1"/>
  <c r="BC118" i="4" s="1"/>
  <c r="BD118" i="4" a="1"/>
  <c r="BD118" i="4"/>
  <c r="BE118" i="4" a="1"/>
  <c r="BE118" i="4" s="1"/>
  <c r="BF118" i="4" a="1"/>
  <c r="BF118" i="4"/>
  <c r="BG118" i="4" a="1"/>
  <c r="BG118" i="4" s="1"/>
  <c r="BG126" i="4" s="1"/>
  <c r="BH118" i="4" a="1"/>
  <c r="BH118" i="4"/>
  <c r="BI118" i="4" a="1"/>
  <c r="BI118" i="4" s="1"/>
  <c r="BI126" i="4" s="1"/>
  <c r="BJ118" i="4" a="1"/>
  <c r="BJ118" i="4"/>
  <c r="BK118" i="4" a="1"/>
  <c r="BK118" i="4" s="1"/>
  <c r="BL118" i="4" a="1"/>
  <c r="BL118" i="4"/>
  <c r="BM118" i="4" a="1"/>
  <c r="BM118" i="4" s="1"/>
  <c r="BN118" i="4" a="1"/>
  <c r="BN118" i="4"/>
  <c r="BO118" i="4" a="1"/>
  <c r="BO118" i="4" s="1"/>
  <c r="BP118" i="4" a="1"/>
  <c r="BP118" i="4"/>
  <c r="BQ118" i="4" a="1"/>
  <c r="BQ118" i="4" s="1"/>
  <c r="BQ126" i="4" s="1"/>
  <c r="BR118" i="4" a="1"/>
  <c r="BR118" i="4"/>
  <c r="BS118" i="4" a="1"/>
  <c r="BS118" i="4" s="1"/>
  <c r="BT118" i="4" a="1"/>
  <c r="BT118" i="4"/>
  <c r="BU118" i="4" a="1"/>
  <c r="BU118" i="4" s="1"/>
  <c r="AS119" i="4" a="1"/>
  <c r="AS119" i="4"/>
  <c r="AS121" i="4" s="1"/>
  <c r="AT119" i="4" a="1"/>
  <c r="AT119" i="4" s="1"/>
  <c r="AU119" i="4" a="1"/>
  <c r="AU119" i="4"/>
  <c r="AV119" i="4" a="1"/>
  <c r="AV119" i="4" s="1"/>
  <c r="AW119" i="4" a="1"/>
  <c r="AW119" i="4"/>
  <c r="AW121" i="4" s="1"/>
  <c r="AX119" i="4" a="1"/>
  <c r="AX119" i="4" s="1"/>
  <c r="AY119" i="4" a="1"/>
  <c r="AY119" i="4"/>
  <c r="AY121" i="4" s="1"/>
  <c r="AZ119" i="4" a="1"/>
  <c r="AZ119" i="4" s="1"/>
  <c r="BA119" i="4" a="1"/>
  <c r="BA119" i="4"/>
  <c r="BA121" i="4" s="1"/>
  <c r="BB119" i="4" a="1"/>
  <c r="BB119" i="4" s="1"/>
  <c r="BC119" i="4" a="1"/>
  <c r="BC119" i="4"/>
  <c r="BC121" i="4" s="1"/>
  <c r="BD119" i="4" a="1"/>
  <c r="BD119" i="4" s="1"/>
  <c r="BE119" i="4" a="1"/>
  <c r="BE119" i="4"/>
  <c r="BE121" i="4" s="1"/>
  <c r="BF119" i="4" a="1"/>
  <c r="BF119" i="4" s="1"/>
  <c r="BG119" i="4" a="1"/>
  <c r="BG119" i="4"/>
  <c r="BH119" i="4" a="1"/>
  <c r="BH119" i="4" s="1"/>
  <c r="BI119" i="4" a="1"/>
  <c r="BI119" i="4"/>
  <c r="BI121" i="4" s="1"/>
  <c r="BJ119" i="4" a="1"/>
  <c r="BJ119" i="4" s="1"/>
  <c r="BK119" i="4" a="1"/>
  <c r="BK119" i="4"/>
  <c r="BL119" i="4" a="1"/>
  <c r="BL119" i="4" s="1"/>
  <c r="BM119" i="4" a="1"/>
  <c r="BM119" i="4"/>
  <c r="BM121" i="4" s="1"/>
  <c r="BN119" i="4" a="1"/>
  <c r="BN119" i="4" s="1"/>
  <c r="BO119" i="4" a="1"/>
  <c r="BO119" i="4"/>
  <c r="BO121" i="4" s="1"/>
  <c r="BP119" i="4" a="1"/>
  <c r="BP119" i="4" s="1"/>
  <c r="BQ119" i="4" a="1"/>
  <c r="BQ119" i="4"/>
  <c r="BQ121" i="4" s="1"/>
  <c r="BR119" i="4" a="1"/>
  <c r="BR119" i="4" s="1"/>
  <c r="BS119" i="4" a="1"/>
  <c r="BS119" i="4"/>
  <c r="BS121" i="4" s="1"/>
  <c r="BT119" i="4" a="1"/>
  <c r="BT119" i="4" s="1"/>
  <c r="BU119" i="4" a="1"/>
  <c r="BU119" i="4"/>
  <c r="BU121" i="4" s="1"/>
  <c r="AS120" i="4" a="1"/>
  <c r="AS120" i="4" s="1"/>
  <c r="AS127" i="4" s="1"/>
  <c r="AT120" i="4" a="1"/>
  <c r="AT120" i="4"/>
  <c r="AT127" i="4" s="1"/>
  <c r="AU120" i="4" a="1"/>
  <c r="AU120" i="4" s="1"/>
  <c r="AV120" i="4" a="1"/>
  <c r="AV120" i="4"/>
  <c r="AW120" i="4" a="1"/>
  <c r="AW120" i="4" s="1"/>
  <c r="AW127" i="4" s="1"/>
  <c r="AX120" i="4" a="1"/>
  <c r="AX120" i="4"/>
  <c r="AY120" i="4" a="1"/>
  <c r="AY120" i="4" s="1"/>
  <c r="AZ120" i="4" a="1"/>
  <c r="AZ120" i="4"/>
  <c r="BA120" i="4" a="1"/>
  <c r="BA120" i="4" s="1"/>
  <c r="BA127" i="4" s="1"/>
  <c r="BB120" i="4" a="1"/>
  <c r="BB120" i="4"/>
  <c r="BB127" i="4" s="1"/>
  <c r="BC120" i="4" a="1"/>
  <c r="BC120" i="4" s="1"/>
  <c r="BD120" i="4" a="1"/>
  <c r="BD120" i="4"/>
  <c r="BE120" i="4" a="1"/>
  <c r="BE120" i="4" s="1"/>
  <c r="BE127" i="4" s="1"/>
  <c r="BF120" i="4" a="1"/>
  <c r="BF120" i="4"/>
  <c r="BG120" i="4" a="1"/>
  <c r="BG120" i="4" s="1"/>
  <c r="BH120" i="4" a="1"/>
  <c r="BH120" i="4"/>
  <c r="BI120" i="4" a="1"/>
  <c r="BI120" i="4" s="1"/>
  <c r="BI127" i="4" s="1"/>
  <c r="BJ120" i="4" a="1"/>
  <c r="BJ120" i="4"/>
  <c r="BJ127" i="4" s="1"/>
  <c r="BK120" i="4" a="1"/>
  <c r="BK120" i="4" s="1"/>
  <c r="BL120" i="4" a="1"/>
  <c r="BL120" i="4"/>
  <c r="BM120" i="4" a="1"/>
  <c r="BM120" i="4" s="1"/>
  <c r="BM127" i="4" s="1"/>
  <c r="BN120" i="4" a="1"/>
  <c r="BN120" i="4"/>
  <c r="BO120" i="4" a="1"/>
  <c r="BO120" i="4" s="1"/>
  <c r="BP120" i="4" a="1"/>
  <c r="BP120" i="4"/>
  <c r="BQ120" i="4" a="1"/>
  <c r="BQ120" i="4" s="1"/>
  <c r="BQ127" i="4" s="1"/>
  <c r="BR120" i="4" a="1"/>
  <c r="BR120" i="4"/>
  <c r="BS120" i="4" a="1"/>
  <c r="BS120" i="4" s="1"/>
  <c r="BT120" i="4" a="1"/>
  <c r="BT120" i="4"/>
  <c r="BU120" i="4" a="1"/>
  <c r="BU120" i="4" s="1"/>
  <c r="BU127" i="4" s="1"/>
  <c r="AU121" i="4"/>
  <c r="BG121" i="4"/>
  <c r="BK121" i="4"/>
  <c r="AS122" i="4" a="1"/>
  <c r="AS122" i="4"/>
  <c r="AT122" i="4" a="1"/>
  <c r="AT122" i="4" s="1"/>
  <c r="AU122" i="4" a="1"/>
  <c r="AU122" i="4"/>
  <c r="AV122" i="4" a="1"/>
  <c r="AV122" i="4" s="1"/>
  <c r="AV126" i="4" s="1"/>
  <c r="AW122" i="4" a="1"/>
  <c r="AW122" i="4" s="1"/>
  <c r="AX122" i="4" a="1"/>
  <c r="AX122" i="4" s="1"/>
  <c r="AY122" i="4" a="1"/>
  <c r="AY122" i="4" s="1"/>
  <c r="AZ122" i="4" a="1"/>
  <c r="AZ122" i="4" s="1"/>
  <c r="BA122" i="4" a="1"/>
  <c r="BA122" i="4"/>
  <c r="BB122" i="4" a="1"/>
  <c r="BB122" i="4" s="1"/>
  <c r="BC122" i="4" a="1"/>
  <c r="BC122" i="4"/>
  <c r="BD122" i="4" a="1"/>
  <c r="BD122" i="4" s="1"/>
  <c r="BD126" i="4" s="1"/>
  <c r="BE122" i="4" a="1"/>
  <c r="BE122" i="4" s="1"/>
  <c r="BF122" i="4" a="1"/>
  <c r="BF122" i="4" s="1"/>
  <c r="BG122" i="4" a="1"/>
  <c r="BG122" i="4" s="1"/>
  <c r="BH122" i="4" a="1"/>
  <c r="BH122" i="4" s="1"/>
  <c r="BI122" i="4" a="1"/>
  <c r="BI122" i="4"/>
  <c r="BJ122" i="4" a="1"/>
  <c r="BJ122" i="4" s="1"/>
  <c r="BK122" i="4" a="1"/>
  <c r="BK122" i="4"/>
  <c r="BL122" i="4" a="1"/>
  <c r="BL122" i="4" s="1"/>
  <c r="BL126" i="4" s="1"/>
  <c r="BM122" i="4" a="1"/>
  <c r="BM122" i="4" s="1"/>
  <c r="BN122" i="4" a="1"/>
  <c r="BN122" i="4" s="1"/>
  <c r="BO122" i="4" a="1"/>
  <c r="BO122" i="4" s="1"/>
  <c r="BP122" i="4" a="1"/>
  <c r="BP122" i="4" s="1"/>
  <c r="BQ122" i="4" a="1"/>
  <c r="BQ122" i="4"/>
  <c r="BR122" i="4" a="1"/>
  <c r="BR122" i="4" s="1"/>
  <c r="BS122" i="4" a="1"/>
  <c r="BS122" i="4"/>
  <c r="BT122" i="4" a="1"/>
  <c r="BT122" i="4" s="1"/>
  <c r="BT126" i="4" s="1"/>
  <c r="BU122" i="4" a="1"/>
  <c r="BU122" i="4" s="1"/>
  <c r="AS123" i="4" a="1"/>
  <c r="AS123" i="4" s="1"/>
  <c r="AT123" i="4" a="1"/>
  <c r="AT123" i="4" s="1"/>
  <c r="AT125" i="4" s="1"/>
  <c r="AU123" i="4" a="1"/>
  <c r="AU123" i="4" s="1"/>
  <c r="AV123" i="4" a="1"/>
  <c r="AV123" i="4"/>
  <c r="AV125" i="4" s="1"/>
  <c r="AW123" i="4" a="1"/>
  <c r="AW123" i="4" s="1"/>
  <c r="AX123" i="4" a="1"/>
  <c r="AX123" i="4"/>
  <c r="AY123" i="4" a="1"/>
  <c r="AY123" i="4" s="1"/>
  <c r="AY125" i="4" s="1"/>
  <c r="AZ123" i="4" a="1"/>
  <c r="AZ123" i="4" s="1"/>
  <c r="AZ125" i="4" s="1"/>
  <c r="BA123" i="4" a="1"/>
  <c r="BA123" i="4" s="1"/>
  <c r="BB123" i="4" a="1"/>
  <c r="BB123" i="4" s="1"/>
  <c r="BB125" i="4" s="1"/>
  <c r="BC123" i="4" a="1"/>
  <c r="BC123" i="4" s="1"/>
  <c r="BD123" i="4" a="1"/>
  <c r="BD123" i="4"/>
  <c r="BD125" i="4" s="1"/>
  <c r="BE123" i="4" a="1"/>
  <c r="BE123" i="4" s="1"/>
  <c r="BF123" i="4" a="1"/>
  <c r="BF123" i="4"/>
  <c r="BG123" i="4" a="1"/>
  <c r="BG123" i="4" s="1"/>
  <c r="BG125" i="4" s="1"/>
  <c r="BH123" i="4" a="1"/>
  <c r="BH123" i="4" s="1"/>
  <c r="BH125" i="4" s="1"/>
  <c r="BI123" i="4" a="1"/>
  <c r="BI123" i="4" s="1"/>
  <c r="BJ123" i="4" a="1"/>
  <c r="BJ123" i="4" s="1"/>
  <c r="BJ125" i="4" s="1"/>
  <c r="BK123" i="4" a="1"/>
  <c r="BK123" i="4" s="1"/>
  <c r="BL123" i="4" a="1"/>
  <c r="BL123" i="4"/>
  <c r="BL125" i="4" s="1"/>
  <c r="BM123" i="4" a="1"/>
  <c r="BM123" i="4" s="1"/>
  <c r="BN123" i="4" a="1"/>
  <c r="BN123" i="4"/>
  <c r="BO123" i="4" a="1"/>
  <c r="BO123" i="4" s="1"/>
  <c r="BO125" i="4" s="1"/>
  <c r="BP123" i="4" a="1"/>
  <c r="BP123" i="4" s="1"/>
  <c r="BP125" i="4" s="1"/>
  <c r="BQ123" i="4" a="1"/>
  <c r="BQ123" i="4"/>
  <c r="BQ125" i="4" s="1"/>
  <c r="BR123" i="4" a="1"/>
  <c r="BR123" i="4" s="1"/>
  <c r="BR125" i="4" s="1"/>
  <c r="BS123" i="4" a="1"/>
  <c r="BS123" i="4"/>
  <c r="BS125" i="4" s="1"/>
  <c r="BT123" i="4" a="1"/>
  <c r="BT123" i="4" s="1"/>
  <c r="BT125" i="4" s="1"/>
  <c r="BU123" i="4" a="1"/>
  <c r="BU123" i="4"/>
  <c r="BU125" i="4" s="1"/>
  <c r="AS124" i="4" a="1"/>
  <c r="AS124" i="4" s="1"/>
  <c r="AT124" i="4" a="1"/>
  <c r="AT124" i="4"/>
  <c r="AU124" i="4" a="1"/>
  <c r="AU124" i="4" s="1"/>
  <c r="AV124" i="4" a="1"/>
  <c r="AV124" i="4"/>
  <c r="AW124" i="4" a="1"/>
  <c r="AW124" i="4" s="1"/>
  <c r="AX124" i="4" a="1"/>
  <c r="AX124" i="4"/>
  <c r="AY124" i="4" a="1"/>
  <c r="AY124" i="4" s="1"/>
  <c r="AZ124" i="4" a="1"/>
  <c r="AZ124" i="4"/>
  <c r="BA124" i="4" a="1"/>
  <c r="BA124" i="4" s="1"/>
  <c r="BB124" i="4" a="1"/>
  <c r="BB124" i="4"/>
  <c r="BC124" i="4" a="1"/>
  <c r="BC124" i="4" s="1"/>
  <c r="BD124" i="4" a="1"/>
  <c r="BD124" i="4"/>
  <c r="BE124" i="4" a="1"/>
  <c r="BE124" i="4" s="1"/>
  <c r="BF124" i="4" a="1"/>
  <c r="BF124" i="4"/>
  <c r="BG124" i="4" a="1"/>
  <c r="BG124" i="4" s="1"/>
  <c r="BH124" i="4" a="1"/>
  <c r="BH124" i="4"/>
  <c r="BI124" i="4" a="1"/>
  <c r="BI124" i="4" s="1"/>
  <c r="BJ124" i="4" a="1"/>
  <c r="BJ124" i="4"/>
  <c r="BK124" i="4" a="1"/>
  <c r="BK124" i="4" s="1"/>
  <c r="BL124" i="4" a="1"/>
  <c r="BL124" i="4"/>
  <c r="BM124" i="4" a="1"/>
  <c r="BM124" i="4" s="1"/>
  <c r="BN124" i="4" a="1"/>
  <c r="BN124" i="4"/>
  <c r="BO124" i="4" a="1"/>
  <c r="BO124" i="4" s="1"/>
  <c r="BP124" i="4" a="1"/>
  <c r="BP124" i="4"/>
  <c r="BQ124" i="4" a="1"/>
  <c r="BQ124" i="4" s="1"/>
  <c r="BR124" i="4" a="1"/>
  <c r="BR124" i="4"/>
  <c r="BS124" i="4" a="1"/>
  <c r="BS124" i="4" s="1"/>
  <c r="BT124" i="4" a="1"/>
  <c r="BT124" i="4"/>
  <c r="BU124" i="4" a="1"/>
  <c r="BU124" i="4" s="1"/>
  <c r="AS125" i="4"/>
  <c r="AU125" i="4"/>
  <c r="AW125" i="4"/>
  <c r="AX125" i="4"/>
  <c r="BA125" i="4"/>
  <c r="BC125" i="4"/>
  <c r="BE125" i="4"/>
  <c r="BF125" i="4"/>
  <c r="BI125" i="4"/>
  <c r="BK125" i="4"/>
  <c r="BM125" i="4"/>
  <c r="BN125" i="4"/>
  <c r="AT126" i="4"/>
  <c r="AX126" i="4"/>
  <c r="AZ126" i="4"/>
  <c r="BB126" i="4"/>
  <c r="BF126" i="4"/>
  <c r="BH126" i="4"/>
  <c r="BJ126" i="4"/>
  <c r="BN126" i="4"/>
  <c r="BP126" i="4"/>
  <c r="BR126" i="4"/>
  <c r="AV127" i="4"/>
  <c r="AZ127" i="4"/>
  <c r="BD127" i="4"/>
  <c r="BH127" i="4"/>
  <c r="BL127" i="4"/>
  <c r="BP127" i="4"/>
  <c r="AU128" i="4"/>
  <c r="AY128" i="4"/>
  <c r="BC128" i="4"/>
  <c r="BG128" i="4"/>
  <c r="BK128" i="4"/>
  <c r="BO128" i="4"/>
  <c r="BS128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D126" i="4"/>
  <c r="E126" i="4"/>
  <c r="E129" i="4" s="1"/>
  <c r="F126" i="4"/>
  <c r="G126" i="4"/>
  <c r="G129" i="4" s="1"/>
  <c r="H126" i="4"/>
  <c r="D127" i="4"/>
  <c r="E127" i="4"/>
  <c r="F127" i="4"/>
  <c r="F129" i="4" s="1"/>
  <c r="G127" i="4"/>
  <c r="H127" i="4"/>
  <c r="D128" i="4"/>
  <c r="E128" i="4"/>
  <c r="F128" i="4"/>
  <c r="G128" i="4"/>
  <c r="H128" i="4"/>
  <c r="D129" i="4"/>
  <c r="H129" i="4"/>
  <c r="C128" i="4"/>
  <c r="C127" i="4"/>
  <c r="C126" i="4"/>
  <c r="D122" i="4" a="1"/>
  <c r="D122" i="4" s="1"/>
  <c r="E122" i="4" a="1"/>
  <c r="E122" i="4"/>
  <c r="F122" i="4" a="1"/>
  <c r="F122" i="4" s="1"/>
  <c r="G122" i="4" a="1"/>
  <c r="G122" i="4"/>
  <c r="H122" i="4" a="1"/>
  <c r="H122" i="4" s="1"/>
  <c r="I122" i="4" a="1"/>
  <c r="I122" i="4"/>
  <c r="J122" i="4" a="1"/>
  <c r="J122" i="4" s="1"/>
  <c r="K122" i="4" a="1"/>
  <c r="K122" i="4"/>
  <c r="L122" i="4" a="1"/>
  <c r="L122" i="4" s="1"/>
  <c r="M122" i="4" a="1"/>
  <c r="M122" i="4"/>
  <c r="N122" i="4" a="1"/>
  <c r="N122" i="4" s="1"/>
  <c r="O122" i="4" a="1"/>
  <c r="O122" i="4"/>
  <c r="P122" i="4" a="1"/>
  <c r="P122" i="4" s="1"/>
  <c r="Q122" i="4" a="1"/>
  <c r="Q122" i="4"/>
  <c r="R122" i="4" a="1"/>
  <c r="R122" i="4" s="1"/>
  <c r="S122" i="4" a="1"/>
  <c r="S122" i="4"/>
  <c r="T122" i="4" a="1"/>
  <c r="T122" i="4" s="1"/>
  <c r="U122" i="4" a="1"/>
  <c r="U122" i="4"/>
  <c r="V122" i="4" a="1"/>
  <c r="V122" i="4" s="1"/>
  <c r="W122" i="4" a="1"/>
  <c r="W122" i="4"/>
  <c r="X122" i="4" a="1"/>
  <c r="X122" i="4" s="1"/>
  <c r="Y122" i="4" a="1"/>
  <c r="Y122" i="4"/>
  <c r="Z122" i="4" a="1"/>
  <c r="Z122" i="4" s="1"/>
  <c r="AA122" i="4" a="1"/>
  <c r="AA122" i="4"/>
  <c r="AB122" i="4" a="1"/>
  <c r="AB122" i="4" s="1"/>
  <c r="AC122" i="4" a="1"/>
  <c r="AC122" i="4"/>
  <c r="AD122" i="4" a="1"/>
  <c r="AD122" i="4" s="1"/>
  <c r="AE122" i="4" a="1"/>
  <c r="AE122" i="4"/>
  <c r="AF122" i="4" a="1"/>
  <c r="AF122" i="4" s="1"/>
  <c r="AG122" i="4" a="1"/>
  <c r="AG122" i="4"/>
  <c r="AH122" i="4" a="1"/>
  <c r="AH122" i="4" s="1"/>
  <c r="AI122" i="4" a="1"/>
  <c r="AI122" i="4"/>
  <c r="AJ122" i="4" a="1"/>
  <c r="AJ122" i="4" s="1"/>
  <c r="AK122" i="4" a="1"/>
  <c r="AK122" i="4"/>
  <c r="AL122" i="4" a="1"/>
  <c r="AL122" i="4" s="1"/>
  <c r="AM122" i="4" a="1"/>
  <c r="AM122" i="4"/>
  <c r="AN122" i="4" a="1"/>
  <c r="AN122" i="4" s="1"/>
  <c r="AO122" i="4" a="1"/>
  <c r="AO122" i="4"/>
  <c r="AP122" i="4" a="1"/>
  <c r="AP122" i="4" s="1"/>
  <c r="AQ122" i="4" a="1"/>
  <c r="AQ122" i="4"/>
  <c r="AR122" i="4" a="1"/>
  <c r="AR122" i="4" s="1"/>
  <c r="D123" i="4" a="1"/>
  <c r="D123" i="4"/>
  <c r="D125" i="4" s="1"/>
  <c r="E123" i="4" a="1"/>
  <c r="E123" i="4" s="1"/>
  <c r="E125" i="4" s="1"/>
  <c r="F123" i="4" a="1"/>
  <c r="F123" i="4"/>
  <c r="F125" i="4" s="1"/>
  <c r="G123" i="4" a="1"/>
  <c r="G123" i="4" s="1"/>
  <c r="G125" i="4" s="1"/>
  <c r="H123" i="4" a="1"/>
  <c r="H123" i="4"/>
  <c r="I123" i="4" a="1"/>
  <c r="I123" i="4" s="1"/>
  <c r="I125" i="4" s="1"/>
  <c r="J123" i="4" a="1"/>
  <c r="J123" i="4"/>
  <c r="J125" i="4" s="1"/>
  <c r="K123" i="4" a="1"/>
  <c r="K123" i="4" s="1"/>
  <c r="K125" i="4" s="1"/>
  <c r="L123" i="4" a="1"/>
  <c r="L123" i="4"/>
  <c r="L125" i="4" s="1"/>
  <c r="M123" i="4" a="1"/>
  <c r="M123" i="4" s="1"/>
  <c r="M125" i="4" s="1"/>
  <c r="N123" i="4" a="1"/>
  <c r="N123" i="4"/>
  <c r="O123" i="4" a="1"/>
  <c r="O123" i="4" s="1"/>
  <c r="O125" i="4" s="1"/>
  <c r="P123" i="4" a="1"/>
  <c r="P123" i="4"/>
  <c r="Q123" i="4" a="1"/>
  <c r="Q123" i="4" s="1"/>
  <c r="R123" i="4" a="1"/>
  <c r="R123" i="4"/>
  <c r="R125" i="4" s="1"/>
  <c r="S123" i="4" a="1"/>
  <c r="S123" i="4" s="1"/>
  <c r="S125" i="4" s="1"/>
  <c r="T123" i="4" a="1"/>
  <c r="T123" i="4"/>
  <c r="T125" i="4" s="1"/>
  <c r="U123" i="4" a="1"/>
  <c r="U123" i="4" s="1"/>
  <c r="U125" i="4" s="1"/>
  <c r="V123" i="4" a="1"/>
  <c r="V123" i="4"/>
  <c r="V125" i="4" s="1"/>
  <c r="W123" i="4" a="1"/>
  <c r="W123" i="4" s="1"/>
  <c r="W125" i="4" s="1"/>
  <c r="X123" i="4" a="1"/>
  <c r="X123" i="4"/>
  <c r="Y123" i="4" a="1"/>
  <c r="Y123" i="4" s="1"/>
  <c r="Z123" i="4" a="1"/>
  <c r="Z123" i="4"/>
  <c r="Z125" i="4" s="1"/>
  <c r="AA123" i="4" a="1"/>
  <c r="AA123" i="4" s="1"/>
  <c r="AA125" i="4" s="1"/>
  <c r="AB123" i="4" a="1"/>
  <c r="AB123" i="4"/>
  <c r="AC123" i="4" a="1"/>
  <c r="AC123" i="4" s="1"/>
  <c r="AC125" i="4" s="1"/>
  <c r="AD123" i="4" a="1"/>
  <c r="AD123" i="4"/>
  <c r="AD125" i="4" s="1"/>
  <c r="AE123" i="4" a="1"/>
  <c r="AE123" i="4" s="1"/>
  <c r="AE125" i="4" s="1"/>
  <c r="AF123" i="4" a="1"/>
  <c r="AF123" i="4"/>
  <c r="AF125" i="4" s="1"/>
  <c r="AG123" i="4" a="1"/>
  <c r="AG123" i="4" s="1"/>
  <c r="AH123" i="4" a="1"/>
  <c r="AH123" i="4"/>
  <c r="AH125" i="4" s="1"/>
  <c r="AI123" i="4" a="1"/>
  <c r="AI123" i="4" s="1"/>
  <c r="AI125" i="4" s="1"/>
  <c r="AJ123" i="4" a="1"/>
  <c r="AJ123" i="4"/>
  <c r="AJ125" i="4" s="1"/>
  <c r="AK123" i="4" a="1"/>
  <c r="AK123" i="4" s="1"/>
  <c r="AK125" i="4" s="1"/>
  <c r="AL123" i="4" a="1"/>
  <c r="AL123" i="4"/>
  <c r="AM123" i="4" a="1"/>
  <c r="AM123" i="4" s="1"/>
  <c r="AM125" i="4" s="1"/>
  <c r="AN123" i="4" a="1"/>
  <c r="AN123" i="4"/>
  <c r="AN125" i="4" s="1"/>
  <c r="AO123" i="4" a="1"/>
  <c r="AO123" i="4" s="1"/>
  <c r="AP123" i="4" a="1"/>
  <c r="AP123" i="4"/>
  <c r="AP125" i="4" s="1"/>
  <c r="AQ123" i="4" a="1"/>
  <c r="AQ123" i="4" s="1"/>
  <c r="AQ125" i="4" s="1"/>
  <c r="AR123" i="4" a="1"/>
  <c r="AR123" i="4"/>
  <c r="D124" i="4" a="1"/>
  <c r="D124" i="4" s="1"/>
  <c r="E124" i="4" a="1"/>
  <c r="E124" i="4"/>
  <c r="F124" i="4" a="1"/>
  <c r="F124" i="4" s="1"/>
  <c r="G124" i="4" a="1"/>
  <c r="G124" i="4"/>
  <c r="H124" i="4" a="1"/>
  <c r="H124" i="4" s="1"/>
  <c r="I124" i="4" a="1"/>
  <c r="I124" i="4"/>
  <c r="J124" i="4" a="1"/>
  <c r="J124" i="4" s="1"/>
  <c r="K124" i="4" a="1"/>
  <c r="K124" i="4"/>
  <c r="L124" i="4" a="1"/>
  <c r="L124" i="4" s="1"/>
  <c r="M124" i="4" a="1"/>
  <c r="M124" i="4"/>
  <c r="N124" i="4" a="1"/>
  <c r="N124" i="4" s="1"/>
  <c r="O124" i="4" a="1"/>
  <c r="O124" i="4"/>
  <c r="P124" i="4" a="1"/>
  <c r="P124" i="4" s="1"/>
  <c r="Q124" i="4" a="1"/>
  <c r="Q124" i="4"/>
  <c r="R124" i="4" a="1"/>
  <c r="R124" i="4" s="1"/>
  <c r="S124" i="4" a="1"/>
  <c r="S124" i="4"/>
  <c r="T124" i="4" a="1"/>
  <c r="T124" i="4" s="1"/>
  <c r="U124" i="4" a="1"/>
  <c r="U124" i="4"/>
  <c r="V124" i="4" a="1"/>
  <c r="V124" i="4" s="1"/>
  <c r="W124" i="4" a="1"/>
  <c r="W124" i="4"/>
  <c r="X124" i="4" a="1"/>
  <c r="X124" i="4" s="1"/>
  <c r="Y124" i="4" a="1"/>
  <c r="Y124" i="4"/>
  <c r="Z124" i="4" a="1"/>
  <c r="Z124" i="4" s="1"/>
  <c r="AA124" i="4" a="1"/>
  <c r="AA124" i="4"/>
  <c r="AB124" i="4" a="1"/>
  <c r="AB124" i="4" s="1"/>
  <c r="AC124" i="4" a="1"/>
  <c r="AC124" i="4"/>
  <c r="AD124" i="4" a="1"/>
  <c r="AD124" i="4" s="1"/>
  <c r="AE124" i="4" a="1"/>
  <c r="AE124" i="4"/>
  <c r="AF124" i="4" a="1"/>
  <c r="AF124" i="4" s="1"/>
  <c r="AG124" i="4" a="1"/>
  <c r="AG124" i="4"/>
  <c r="AH124" i="4" a="1"/>
  <c r="AH124" i="4" s="1"/>
  <c r="AI124" i="4" a="1"/>
  <c r="AI124" i="4"/>
  <c r="AJ124" i="4" a="1"/>
  <c r="AJ124" i="4" s="1"/>
  <c r="AK124" i="4" a="1"/>
  <c r="AK124" i="4"/>
  <c r="AL124" i="4" a="1"/>
  <c r="AL124" i="4" s="1"/>
  <c r="AM124" i="4" a="1"/>
  <c r="AM124" i="4"/>
  <c r="AN124" i="4" a="1"/>
  <c r="AN124" i="4" s="1"/>
  <c r="AO124" i="4" a="1"/>
  <c r="AO124" i="4"/>
  <c r="AP124" i="4" a="1"/>
  <c r="AP124" i="4" s="1"/>
  <c r="AQ124" i="4" a="1"/>
  <c r="AQ124" i="4"/>
  <c r="AR124" i="4" a="1"/>
  <c r="AR124" i="4" s="1"/>
  <c r="Q125" i="4"/>
  <c r="Y125" i="4"/>
  <c r="AG125" i="4"/>
  <c r="AO125" i="4"/>
  <c r="C124" i="4" a="1"/>
  <c r="C124" i="4" s="1"/>
  <c r="C123" i="4" a="1"/>
  <c r="C123" i="4" s="1"/>
  <c r="C122" i="4" a="1"/>
  <c r="C122" i="4" s="1"/>
  <c r="C119" i="4" a="1"/>
  <c r="C119" i="4" s="1"/>
  <c r="D118" i="4" a="1"/>
  <c r="D118" i="4" s="1"/>
  <c r="E118" i="4" a="1"/>
  <c r="E118" i="4"/>
  <c r="F118" i="4" a="1"/>
  <c r="F118" i="4" s="1"/>
  <c r="F121" i="4" s="1"/>
  <c r="G118" i="4" a="1"/>
  <c r="G118" i="4"/>
  <c r="H118" i="4" a="1"/>
  <c r="H118" i="4" s="1"/>
  <c r="I118" i="4" a="1"/>
  <c r="I118" i="4"/>
  <c r="J118" i="4" a="1"/>
  <c r="J118" i="4" s="1"/>
  <c r="J121" i="4" s="1"/>
  <c r="K118" i="4" a="1"/>
  <c r="K118" i="4"/>
  <c r="L118" i="4" a="1"/>
  <c r="L118" i="4" s="1"/>
  <c r="M118" i="4" a="1"/>
  <c r="M118" i="4"/>
  <c r="N118" i="4" a="1"/>
  <c r="N118" i="4" s="1"/>
  <c r="N121" i="4" s="1"/>
  <c r="O118" i="4" a="1"/>
  <c r="O118" i="4"/>
  <c r="P118" i="4" a="1"/>
  <c r="P118" i="4" s="1"/>
  <c r="Q118" i="4" a="1"/>
  <c r="Q118" i="4"/>
  <c r="R118" i="4" a="1"/>
  <c r="R118" i="4" s="1"/>
  <c r="S118" i="4" a="1"/>
  <c r="S118" i="4"/>
  <c r="T118" i="4" a="1"/>
  <c r="T118" i="4" s="1"/>
  <c r="U118" i="4" a="1"/>
  <c r="U118" i="4"/>
  <c r="V118" i="4" a="1"/>
  <c r="V118" i="4" s="1"/>
  <c r="V121" i="4" s="1"/>
  <c r="W118" i="4" a="1"/>
  <c r="W118" i="4"/>
  <c r="X118" i="4" a="1"/>
  <c r="X118" i="4" s="1"/>
  <c r="Y118" i="4" a="1"/>
  <c r="Y118" i="4"/>
  <c r="Z118" i="4" a="1"/>
  <c r="Z118" i="4" s="1"/>
  <c r="Z121" i="4" s="1"/>
  <c r="AA118" i="4" a="1"/>
  <c r="AA118" i="4"/>
  <c r="AB118" i="4" a="1"/>
  <c r="AB118" i="4" s="1"/>
  <c r="AC118" i="4" a="1"/>
  <c r="AC118" i="4"/>
  <c r="AD118" i="4" a="1"/>
  <c r="AD118" i="4" s="1"/>
  <c r="AD121" i="4" s="1"/>
  <c r="AE118" i="4" a="1"/>
  <c r="AE118" i="4"/>
  <c r="AF118" i="4" a="1"/>
  <c r="AF118" i="4" s="1"/>
  <c r="AG118" i="4" a="1"/>
  <c r="AG118" i="4"/>
  <c r="AH118" i="4" a="1"/>
  <c r="AH118" i="4" s="1"/>
  <c r="AH121" i="4" s="1"/>
  <c r="AI118" i="4" a="1"/>
  <c r="AI118" i="4"/>
  <c r="AJ118" i="4" a="1"/>
  <c r="AJ118" i="4" s="1"/>
  <c r="AK118" i="4" a="1"/>
  <c r="AK118" i="4"/>
  <c r="AL118" i="4" a="1"/>
  <c r="AL118" i="4" s="1"/>
  <c r="AL121" i="4" s="1"/>
  <c r="AM118" i="4" a="1"/>
  <c r="AM118" i="4"/>
  <c r="AN118" i="4" a="1"/>
  <c r="AN118" i="4" s="1"/>
  <c r="AO118" i="4" a="1"/>
  <c r="AO118" i="4"/>
  <c r="AP118" i="4" a="1"/>
  <c r="AP118" i="4" s="1"/>
  <c r="AQ118" i="4" a="1"/>
  <c r="AQ118" i="4"/>
  <c r="AR118" i="4" a="1"/>
  <c r="AR118" i="4" s="1"/>
  <c r="D119" i="4" a="1"/>
  <c r="D119" i="4"/>
  <c r="D121" i="4" s="1"/>
  <c r="E119" i="4" a="1"/>
  <c r="E119" i="4" s="1"/>
  <c r="E121" i="4" s="1"/>
  <c r="F119" i="4" a="1"/>
  <c r="F119" i="4"/>
  <c r="G119" i="4" a="1"/>
  <c r="G119" i="4" s="1"/>
  <c r="G121" i="4" s="1"/>
  <c r="H119" i="4" a="1"/>
  <c r="H119" i="4"/>
  <c r="I119" i="4" a="1"/>
  <c r="I119" i="4" s="1"/>
  <c r="I121" i="4" s="1"/>
  <c r="J119" i="4" a="1"/>
  <c r="J119" i="4"/>
  <c r="K119" i="4" a="1"/>
  <c r="K119" i="4" s="1"/>
  <c r="K121" i="4" s="1"/>
  <c r="L119" i="4" a="1"/>
  <c r="L119" i="4"/>
  <c r="L121" i="4" s="1"/>
  <c r="M119" i="4" a="1"/>
  <c r="M119" i="4" s="1"/>
  <c r="M121" i="4" s="1"/>
  <c r="N119" i="4" a="1"/>
  <c r="N119" i="4"/>
  <c r="O119" i="4" a="1"/>
  <c r="O119" i="4" s="1"/>
  <c r="O121" i="4" s="1"/>
  <c r="P119" i="4" a="1"/>
  <c r="P119" i="4"/>
  <c r="Q119" i="4" a="1"/>
  <c r="Q119" i="4" s="1"/>
  <c r="Q121" i="4" s="1"/>
  <c r="R119" i="4" a="1"/>
  <c r="R119" i="4"/>
  <c r="S119" i="4" a="1"/>
  <c r="S119" i="4" s="1"/>
  <c r="S121" i="4" s="1"/>
  <c r="T119" i="4" a="1"/>
  <c r="T119" i="4"/>
  <c r="T121" i="4" s="1"/>
  <c r="U119" i="4" a="1"/>
  <c r="U119" i="4" s="1"/>
  <c r="U121" i="4" s="1"/>
  <c r="V119" i="4" a="1"/>
  <c r="V119" i="4"/>
  <c r="W119" i="4" a="1"/>
  <c r="W119" i="4" s="1"/>
  <c r="W121" i="4" s="1"/>
  <c r="X119" i="4" a="1"/>
  <c r="X119" i="4"/>
  <c r="Y119" i="4" a="1"/>
  <c r="Y119" i="4" s="1"/>
  <c r="Y121" i="4" s="1"/>
  <c r="Z119" i="4" a="1"/>
  <c r="Z119" i="4"/>
  <c r="AA119" i="4" a="1"/>
  <c r="AA119" i="4" s="1"/>
  <c r="AA121" i="4" s="1"/>
  <c r="AB119" i="4" a="1"/>
  <c r="AB119" i="4"/>
  <c r="AC119" i="4" a="1"/>
  <c r="AC119" i="4" s="1"/>
  <c r="AC121" i="4" s="1"/>
  <c r="AD119" i="4" a="1"/>
  <c r="AD119" i="4"/>
  <c r="AE119" i="4" a="1"/>
  <c r="AE119" i="4" s="1"/>
  <c r="AE121" i="4" s="1"/>
  <c r="AF119" i="4" a="1"/>
  <c r="AF119" i="4"/>
  <c r="AG119" i="4" a="1"/>
  <c r="AG119" i="4" s="1"/>
  <c r="AG121" i="4" s="1"/>
  <c r="AH119" i="4" a="1"/>
  <c r="AH119" i="4"/>
  <c r="AI119" i="4" a="1"/>
  <c r="AI119" i="4" s="1"/>
  <c r="AI121" i="4" s="1"/>
  <c r="AJ119" i="4" a="1"/>
  <c r="AJ119" i="4"/>
  <c r="AK119" i="4" a="1"/>
  <c r="AK119" i="4" s="1"/>
  <c r="AK121" i="4" s="1"/>
  <c r="AL119" i="4" a="1"/>
  <c r="AL119" i="4"/>
  <c r="AM119" i="4" a="1"/>
  <c r="AM119" i="4" s="1"/>
  <c r="AM121" i="4" s="1"/>
  <c r="AN119" i="4" a="1"/>
  <c r="AN119" i="4"/>
  <c r="AN121" i="4" s="1"/>
  <c r="AO119" i="4" a="1"/>
  <c r="AO119" i="4" s="1"/>
  <c r="AO121" i="4" s="1"/>
  <c r="AP119" i="4" a="1"/>
  <c r="AP119" i="4"/>
  <c r="AQ119" i="4" a="1"/>
  <c r="AQ119" i="4" s="1"/>
  <c r="AQ121" i="4" s="1"/>
  <c r="AR119" i="4" a="1"/>
  <c r="AR119" i="4"/>
  <c r="D120" i="4" a="1"/>
  <c r="D120" i="4" s="1"/>
  <c r="E120" i="4" a="1"/>
  <c r="E120" i="4"/>
  <c r="F120" i="4" a="1"/>
  <c r="F120" i="4" s="1"/>
  <c r="G120" i="4" a="1"/>
  <c r="G120" i="4"/>
  <c r="H120" i="4" a="1"/>
  <c r="H120" i="4" s="1"/>
  <c r="I120" i="4" a="1"/>
  <c r="I120" i="4"/>
  <c r="J120" i="4" a="1"/>
  <c r="J120" i="4" s="1"/>
  <c r="K120" i="4" a="1"/>
  <c r="K120" i="4"/>
  <c r="L120" i="4" a="1"/>
  <c r="L120" i="4" s="1"/>
  <c r="M120" i="4" a="1"/>
  <c r="M120" i="4"/>
  <c r="N120" i="4" a="1"/>
  <c r="N120" i="4" s="1"/>
  <c r="O120" i="4" a="1"/>
  <c r="O120" i="4"/>
  <c r="P120" i="4" a="1"/>
  <c r="P120" i="4" s="1"/>
  <c r="Q120" i="4" a="1"/>
  <c r="Q120" i="4"/>
  <c r="R120" i="4" a="1"/>
  <c r="R120" i="4" s="1"/>
  <c r="S120" i="4" a="1"/>
  <c r="S120" i="4"/>
  <c r="T120" i="4" a="1"/>
  <c r="T120" i="4" s="1"/>
  <c r="U120" i="4" a="1"/>
  <c r="U120" i="4"/>
  <c r="V120" i="4" a="1"/>
  <c r="V120" i="4" s="1"/>
  <c r="W120" i="4" a="1"/>
  <c r="W120" i="4"/>
  <c r="X120" i="4" a="1"/>
  <c r="X120" i="4" s="1"/>
  <c r="Y120" i="4" a="1"/>
  <c r="Y120" i="4"/>
  <c r="Z120" i="4" a="1"/>
  <c r="Z120" i="4" s="1"/>
  <c r="AA120" i="4" a="1"/>
  <c r="AA120" i="4"/>
  <c r="AB120" i="4" a="1"/>
  <c r="AB120" i="4" s="1"/>
  <c r="AC120" i="4" a="1"/>
  <c r="AC120" i="4"/>
  <c r="AD120" i="4" a="1"/>
  <c r="AD120" i="4" s="1"/>
  <c r="AE120" i="4" a="1"/>
  <c r="AE120" i="4"/>
  <c r="AF120" i="4" a="1"/>
  <c r="AF120" i="4" s="1"/>
  <c r="AG120" i="4" a="1"/>
  <c r="AG120" i="4"/>
  <c r="AH120" i="4" a="1"/>
  <c r="AH120" i="4" s="1"/>
  <c r="AI120" i="4" a="1"/>
  <c r="AI120" i="4"/>
  <c r="AJ120" i="4" a="1"/>
  <c r="AJ120" i="4" s="1"/>
  <c r="AK120" i="4" a="1"/>
  <c r="AK120" i="4"/>
  <c r="AL120" i="4" a="1"/>
  <c r="AL120" i="4" s="1"/>
  <c r="AM120" i="4" a="1"/>
  <c r="AM120" i="4"/>
  <c r="AN120" i="4" a="1"/>
  <c r="AN120" i="4" s="1"/>
  <c r="AO120" i="4" a="1"/>
  <c r="AO120" i="4"/>
  <c r="AP120" i="4" a="1"/>
  <c r="AP120" i="4" s="1"/>
  <c r="AQ120" i="4" a="1"/>
  <c r="AQ120" i="4"/>
  <c r="AR120" i="4" a="1"/>
  <c r="AR120" i="4" s="1"/>
  <c r="R121" i="4"/>
  <c r="AP121" i="4"/>
  <c r="C118" i="4" a="1"/>
  <c r="C118" i="4" s="1"/>
  <c r="AM110" i="58"/>
  <c r="AM8" i="58"/>
  <c r="AM20" i="58"/>
  <c r="AM22" i="58"/>
  <c r="AM16" i="58"/>
  <c r="AM12" i="58"/>
  <c r="AM23" i="58"/>
  <c r="AM14" i="58"/>
  <c r="AM17" i="58"/>
  <c r="AM11" i="58"/>
  <c r="AM10" i="58"/>
  <c r="AM21" i="58"/>
  <c r="AM19" i="58"/>
  <c r="AM26" i="58"/>
  <c r="AM27" i="58"/>
  <c r="AM13" i="58"/>
  <c r="AM18" i="58"/>
  <c r="AM30" i="58"/>
  <c r="AM24" i="58"/>
  <c r="AM9" i="58"/>
  <c r="AM25" i="58"/>
  <c r="AM15" i="58"/>
  <c r="AM33" i="58"/>
  <c r="AM29" i="58"/>
  <c r="AM31" i="58"/>
  <c r="AM32" i="58"/>
  <c r="AM28" i="58"/>
  <c r="AM34" i="58"/>
  <c r="AM36" i="58"/>
  <c r="AM37" i="58"/>
  <c r="AM38" i="58"/>
  <c r="AM39" i="58"/>
  <c r="AM40" i="58"/>
  <c r="AM35" i="58"/>
  <c r="AM41" i="58"/>
  <c r="AM42" i="58"/>
  <c r="AM43" i="58"/>
  <c r="AM44" i="58"/>
  <c r="AM45" i="58"/>
  <c r="AM46" i="58"/>
  <c r="AM47" i="58"/>
  <c r="AM48" i="58"/>
  <c r="AM49" i="58"/>
  <c r="AM50" i="58"/>
  <c r="AM51" i="58"/>
  <c r="AM52" i="58"/>
  <c r="AM53" i="58"/>
  <c r="AM54" i="58"/>
  <c r="AM55" i="58"/>
  <c r="AM56" i="58"/>
  <c r="AM57" i="58"/>
  <c r="AM58" i="58"/>
  <c r="AM59" i="58"/>
  <c r="AM60" i="58"/>
  <c r="AM61" i="58"/>
  <c r="AM62" i="58"/>
  <c r="AM63" i="58"/>
  <c r="AM64" i="58"/>
  <c r="AM65" i="58"/>
  <c r="AM66" i="58"/>
  <c r="AM67" i="58"/>
  <c r="AM68" i="58"/>
  <c r="AM69" i="58"/>
  <c r="AM70" i="58"/>
  <c r="AM71" i="58"/>
  <c r="AM72" i="58"/>
  <c r="AM73" i="58"/>
  <c r="AM74" i="58"/>
  <c r="AM75" i="58"/>
  <c r="AM76" i="58"/>
  <c r="AM77" i="58"/>
  <c r="AM78" i="58"/>
  <c r="AM79" i="58"/>
  <c r="AM80" i="58"/>
  <c r="AM81" i="58"/>
  <c r="AM82" i="58"/>
  <c r="AM83" i="58"/>
  <c r="AM84" i="58"/>
  <c r="AM85" i="58"/>
  <c r="AM86" i="58"/>
  <c r="AM87" i="58"/>
  <c r="AM88" i="58"/>
  <c r="AM89" i="58"/>
  <c r="AM90" i="58"/>
  <c r="AM91" i="58"/>
  <c r="AM92" i="58"/>
  <c r="AM93" i="58"/>
  <c r="AM94" i="58"/>
  <c r="AM95" i="58"/>
  <c r="AM96" i="58"/>
  <c r="AM97" i="58"/>
  <c r="AM98" i="58"/>
  <c r="AM99" i="58"/>
  <c r="AM100" i="58"/>
  <c r="AM101" i="58"/>
  <c r="AM102" i="58"/>
  <c r="AM103" i="58"/>
  <c r="AM104" i="58"/>
  <c r="AM105" i="58"/>
  <c r="AM106" i="58"/>
  <c r="AM107" i="58"/>
  <c r="AM108" i="58"/>
  <c r="AM109" i="58"/>
  <c r="AM7" i="58"/>
  <c r="GV4" i="9"/>
  <c r="HG5" i="9"/>
  <c r="BE8" i="9"/>
  <c r="BF8" i="9"/>
  <c r="BE9" i="9"/>
  <c r="BF9" i="9"/>
  <c r="BE10" i="9"/>
  <c r="BF10" i="9"/>
  <c r="BE11" i="9"/>
  <c r="BF11" i="9"/>
  <c r="BE12" i="9"/>
  <c r="BF12" i="9"/>
  <c r="BE13" i="9"/>
  <c r="BF13" i="9"/>
  <c r="BE14" i="9"/>
  <c r="BF14" i="9"/>
  <c r="BE15" i="9"/>
  <c r="BF15" i="9"/>
  <c r="BE16" i="9"/>
  <c r="BF16" i="9"/>
  <c r="BE17" i="9"/>
  <c r="BF17" i="9"/>
  <c r="BE18" i="9"/>
  <c r="BF18" i="9"/>
  <c r="BE19" i="9"/>
  <c r="BF19" i="9"/>
  <c r="BE20" i="9"/>
  <c r="BF20" i="9"/>
  <c r="BE21" i="9"/>
  <c r="BF21" i="9"/>
  <c r="BE22" i="9"/>
  <c r="BF22" i="9"/>
  <c r="BE23" i="9"/>
  <c r="BF23" i="9"/>
  <c r="BE24" i="9"/>
  <c r="BF24" i="9"/>
  <c r="BE25" i="9"/>
  <c r="BF25" i="9"/>
  <c r="BE26" i="9"/>
  <c r="BF26" i="9"/>
  <c r="BE27" i="9"/>
  <c r="BF27" i="9"/>
  <c r="BE28" i="9"/>
  <c r="BF28" i="9"/>
  <c r="BE29" i="9"/>
  <c r="BF29" i="9"/>
  <c r="BE30" i="9"/>
  <c r="BF30" i="9"/>
  <c r="BE31" i="9"/>
  <c r="BF31" i="9"/>
  <c r="BE32" i="9"/>
  <c r="BF32" i="9"/>
  <c r="BE33" i="9"/>
  <c r="BF33" i="9"/>
  <c r="BE34" i="9"/>
  <c r="BF34" i="9"/>
  <c r="BE35" i="9"/>
  <c r="BF35" i="9"/>
  <c r="BE36" i="9"/>
  <c r="BF36" i="9"/>
  <c r="BE37" i="9"/>
  <c r="BF37" i="9"/>
  <c r="BE38" i="9"/>
  <c r="BF38" i="9"/>
  <c r="BE39" i="9"/>
  <c r="BF39" i="9"/>
  <c r="BE40" i="9"/>
  <c r="BF40" i="9"/>
  <c r="BE41" i="9"/>
  <c r="BF41" i="9"/>
  <c r="BE42" i="9"/>
  <c r="BF42" i="9"/>
  <c r="BE43" i="9"/>
  <c r="BF43" i="9"/>
  <c r="BE44" i="9"/>
  <c r="BF44" i="9"/>
  <c r="BE45" i="9"/>
  <c r="BF45" i="9"/>
  <c r="BE46" i="9"/>
  <c r="BF46" i="9"/>
  <c r="BE47" i="9"/>
  <c r="BF47" i="9"/>
  <c r="BE48" i="9"/>
  <c r="BF48" i="9"/>
  <c r="BE49" i="9"/>
  <c r="BF49" i="9"/>
  <c r="BE50" i="9"/>
  <c r="BF50" i="9"/>
  <c r="BE51" i="9"/>
  <c r="BF51" i="9"/>
  <c r="BE52" i="9"/>
  <c r="BF52" i="9"/>
  <c r="BE53" i="9"/>
  <c r="BF53" i="9"/>
  <c r="BE54" i="9"/>
  <c r="BF54" i="9"/>
  <c r="BE55" i="9"/>
  <c r="BF55" i="9"/>
  <c r="BE56" i="9"/>
  <c r="BF56" i="9"/>
  <c r="BE57" i="9"/>
  <c r="BF57" i="9"/>
  <c r="BE58" i="9"/>
  <c r="BF58" i="9"/>
  <c r="BE59" i="9"/>
  <c r="BF59" i="9"/>
  <c r="BE60" i="9"/>
  <c r="BF60" i="9"/>
  <c r="BE61" i="9"/>
  <c r="BF61" i="9"/>
  <c r="BE62" i="9"/>
  <c r="BF62" i="9"/>
  <c r="BE63" i="9"/>
  <c r="BF63" i="9"/>
  <c r="BE64" i="9"/>
  <c r="BF64" i="9"/>
  <c r="BE65" i="9"/>
  <c r="BF65" i="9"/>
  <c r="BE66" i="9"/>
  <c r="BF66" i="9"/>
  <c r="BE67" i="9"/>
  <c r="BF67" i="9"/>
  <c r="BE68" i="9"/>
  <c r="BF68" i="9"/>
  <c r="BE69" i="9"/>
  <c r="BF69" i="9"/>
  <c r="BE70" i="9"/>
  <c r="BF70" i="9"/>
  <c r="BE71" i="9"/>
  <c r="BF71" i="9"/>
  <c r="BE72" i="9"/>
  <c r="BF72" i="9"/>
  <c r="BE73" i="9"/>
  <c r="BF73" i="9"/>
  <c r="BE74" i="9"/>
  <c r="BF74" i="9"/>
  <c r="BE75" i="9"/>
  <c r="BF75" i="9"/>
  <c r="BE76" i="9"/>
  <c r="BF76" i="9"/>
  <c r="BE77" i="9"/>
  <c r="BF77" i="9"/>
  <c r="BE78" i="9"/>
  <c r="BF78" i="9"/>
  <c r="BE79" i="9"/>
  <c r="BF79" i="9"/>
  <c r="BE80" i="9"/>
  <c r="BF80" i="9"/>
  <c r="BE81" i="9"/>
  <c r="BF81" i="9"/>
  <c r="BE82" i="9"/>
  <c r="BF82" i="9"/>
  <c r="BE83" i="9"/>
  <c r="BF83" i="9"/>
  <c r="BE84" i="9"/>
  <c r="BF84" i="9"/>
  <c r="BE85" i="9"/>
  <c r="BF85" i="9"/>
  <c r="BE86" i="9"/>
  <c r="BF86" i="9"/>
  <c r="BE87" i="9"/>
  <c r="BF87" i="9"/>
  <c r="BE88" i="9"/>
  <c r="BF88" i="9"/>
  <c r="BE89" i="9"/>
  <c r="BF89" i="9"/>
  <c r="BE90" i="9"/>
  <c r="BF90" i="9"/>
  <c r="BE91" i="9"/>
  <c r="BF91" i="9"/>
  <c r="BE92" i="9"/>
  <c r="BF92" i="9"/>
  <c r="BE93" i="9"/>
  <c r="BF93" i="9"/>
  <c r="BE94" i="9"/>
  <c r="BF94" i="9"/>
  <c r="BE95" i="9"/>
  <c r="BF95" i="9"/>
  <c r="BE96" i="9"/>
  <c r="BF96" i="9"/>
  <c r="BE97" i="9"/>
  <c r="BF97" i="9"/>
  <c r="BE98" i="9"/>
  <c r="BF98" i="9"/>
  <c r="BE99" i="9"/>
  <c r="BF99" i="9"/>
  <c r="BE100" i="9"/>
  <c r="BF100" i="9"/>
  <c r="BE101" i="9"/>
  <c r="BF101" i="9"/>
  <c r="BE102" i="9"/>
  <c r="BF102" i="9"/>
  <c r="BE103" i="9"/>
  <c r="BF103" i="9"/>
  <c r="BE104" i="9"/>
  <c r="BF104" i="9"/>
  <c r="BE105" i="9"/>
  <c r="BF105" i="9"/>
  <c r="BE106" i="9"/>
  <c r="BF106" i="9"/>
  <c r="BE107" i="9"/>
  <c r="BF107" i="9"/>
  <c r="BE108" i="9"/>
  <c r="BF108" i="9"/>
  <c r="BE109" i="9"/>
  <c r="BF109" i="9"/>
  <c r="BE110" i="9"/>
  <c r="BF110" i="9"/>
  <c r="BF7" i="9"/>
  <c r="BE7" i="9"/>
  <c r="BC8" i="9"/>
  <c r="BD8" i="9"/>
  <c r="BC9" i="9"/>
  <c r="BD9" i="9"/>
  <c r="BC10" i="9"/>
  <c r="BD10" i="9"/>
  <c r="BC11" i="9"/>
  <c r="BD11" i="9"/>
  <c r="BC12" i="9"/>
  <c r="BD12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6" i="9"/>
  <c r="BD96" i="9"/>
  <c r="BC97" i="9"/>
  <c r="BD97" i="9"/>
  <c r="BC98" i="9"/>
  <c r="BD98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C7" i="9"/>
  <c r="BD7" i="9"/>
  <c r="P112" i="58"/>
  <c r="AM143" i="58"/>
  <c r="AM141" i="58"/>
  <c r="AM139" i="58"/>
  <c r="AM137" i="58"/>
  <c r="AI114" i="58"/>
  <c r="Y112" i="58"/>
  <c r="X112" i="58"/>
  <c r="W112" i="58"/>
  <c r="V112" i="58"/>
  <c r="U112" i="58"/>
  <c r="T112" i="58"/>
  <c r="S112" i="58"/>
  <c r="R112" i="58"/>
  <c r="Q112" i="58"/>
  <c r="O112" i="58"/>
  <c r="N112" i="58"/>
  <c r="M112" i="58"/>
  <c r="L112" i="58"/>
  <c r="AI110" i="58"/>
  <c r="AI109" i="58"/>
  <c r="AI108" i="58"/>
  <c r="AI107" i="58"/>
  <c r="AI106" i="58"/>
  <c r="AI105" i="58"/>
  <c r="AI104" i="58"/>
  <c r="AI103" i="58"/>
  <c r="AI102" i="58"/>
  <c r="AI101" i="58"/>
  <c r="AI100" i="58"/>
  <c r="AI99" i="58"/>
  <c r="AI98" i="58"/>
  <c r="E98" i="58"/>
  <c r="AI97" i="58"/>
  <c r="AI96" i="58"/>
  <c r="AN96" i="58" s="1"/>
  <c r="AI95" i="58"/>
  <c r="E95" i="58"/>
  <c r="AI94" i="58"/>
  <c r="AI93" i="58"/>
  <c r="E93" i="58"/>
  <c r="AI92" i="58"/>
  <c r="AI91" i="58"/>
  <c r="AI90" i="58"/>
  <c r="AI89" i="58"/>
  <c r="AN89" i="58" s="1"/>
  <c r="E89" i="58"/>
  <c r="AI88" i="58"/>
  <c r="AI87" i="58"/>
  <c r="E87" i="58"/>
  <c r="AI86" i="58"/>
  <c r="AI85" i="58"/>
  <c r="AI84" i="58"/>
  <c r="AN84" i="58" s="1"/>
  <c r="E84" i="58"/>
  <c r="AI83" i="58"/>
  <c r="AI82" i="58"/>
  <c r="AI81" i="58"/>
  <c r="AI80" i="58"/>
  <c r="AI79" i="58"/>
  <c r="AI78" i="58"/>
  <c r="E78" i="58"/>
  <c r="AI77" i="58"/>
  <c r="AI76" i="58"/>
  <c r="AI75" i="58"/>
  <c r="AI74" i="58"/>
  <c r="E74" i="58"/>
  <c r="AI73" i="58"/>
  <c r="AI72" i="58"/>
  <c r="AI71" i="58"/>
  <c r="AI70" i="58"/>
  <c r="E70" i="58"/>
  <c r="AI69" i="58"/>
  <c r="AI68" i="58"/>
  <c r="AN68" i="58" s="1"/>
  <c r="AI67" i="58"/>
  <c r="AI66" i="58"/>
  <c r="AI65" i="58"/>
  <c r="AI64" i="58"/>
  <c r="AI63" i="58"/>
  <c r="AN62" i="58"/>
  <c r="AI62" i="58"/>
  <c r="AI61" i="58"/>
  <c r="E61" i="58"/>
  <c r="AI60" i="58"/>
  <c r="E60" i="58"/>
  <c r="AI59" i="58"/>
  <c r="E59" i="58"/>
  <c r="AI58" i="58"/>
  <c r="E58" i="58"/>
  <c r="AI57" i="58"/>
  <c r="AI56" i="58"/>
  <c r="AN56" i="58" s="1"/>
  <c r="AI55" i="58"/>
  <c r="E55" i="58"/>
  <c r="AI54" i="58"/>
  <c r="AI53" i="58"/>
  <c r="E53" i="58"/>
  <c r="AI52" i="58"/>
  <c r="AI51" i="58"/>
  <c r="E51" i="58"/>
  <c r="AI50" i="58"/>
  <c r="AI49" i="58"/>
  <c r="AI48" i="58"/>
  <c r="AH47" i="58"/>
  <c r="AI47" i="58" s="1"/>
  <c r="AH46" i="58"/>
  <c r="AI46" i="58" s="1"/>
  <c r="AH45" i="58"/>
  <c r="AI45" i="58" s="1"/>
  <c r="E45" i="58"/>
  <c r="AH44" i="58"/>
  <c r="AI44" i="58" s="1"/>
  <c r="AN44" i="58" s="1"/>
  <c r="AH43" i="58"/>
  <c r="AI43" i="58" s="1"/>
  <c r="AH42" i="58"/>
  <c r="AI42" i="58" s="1"/>
  <c r="AH41" i="58"/>
  <c r="AI41" i="58" s="1"/>
  <c r="AH35" i="58"/>
  <c r="AI35" i="58" s="1"/>
  <c r="AN35" i="58" s="1"/>
  <c r="E35" i="58"/>
  <c r="AH40" i="58"/>
  <c r="AI40" i="58" s="1"/>
  <c r="AH39" i="58"/>
  <c r="AI39" i="58" s="1"/>
  <c r="AH38" i="58"/>
  <c r="AI38" i="58" s="1"/>
  <c r="AH37" i="58"/>
  <c r="AI37" i="58" s="1"/>
  <c r="AH36" i="58"/>
  <c r="AI36" i="58" s="1"/>
  <c r="E36" i="58"/>
  <c r="AH34" i="58"/>
  <c r="AI34" i="58" s="1"/>
  <c r="AB34" i="58"/>
  <c r="AC34" i="58" s="1"/>
  <c r="AH28" i="58"/>
  <c r="AI28" i="58" s="1"/>
  <c r="AB28" i="58"/>
  <c r="AC28" i="58" s="1"/>
  <c r="AH32" i="58"/>
  <c r="AI32" i="58" s="1"/>
  <c r="AB32" i="58"/>
  <c r="AC32" i="58" s="1"/>
  <c r="E32" i="58"/>
  <c r="AH31" i="58"/>
  <c r="Z31" i="58" s="1"/>
  <c r="AB31" i="58"/>
  <c r="AC31" i="58" s="1"/>
  <c r="E31" i="58"/>
  <c r="AH29" i="58"/>
  <c r="AB29" i="58"/>
  <c r="E29" i="58"/>
  <c r="AH33" i="58"/>
  <c r="AI33" i="58" s="1"/>
  <c r="AB33" i="58"/>
  <c r="AC33" i="58" s="1"/>
  <c r="AH15" i="58"/>
  <c r="AI15" i="58" s="1"/>
  <c r="AB15" i="58"/>
  <c r="AC15" i="58" s="1"/>
  <c r="AH25" i="58"/>
  <c r="AI25" i="58" s="1"/>
  <c r="AB25" i="58"/>
  <c r="AC25" i="58" s="1"/>
  <c r="AH9" i="58"/>
  <c r="AI9" i="58" s="1"/>
  <c r="AB9" i="58"/>
  <c r="AC9" i="58" s="1"/>
  <c r="E9" i="58"/>
  <c r="AH24" i="58"/>
  <c r="AI24" i="58" s="1"/>
  <c r="AB24" i="58"/>
  <c r="AC24" i="58" s="1"/>
  <c r="E24" i="58"/>
  <c r="AH30" i="58"/>
  <c r="AB30" i="58"/>
  <c r="AC30" i="58" s="1"/>
  <c r="E30" i="58"/>
  <c r="AH18" i="58"/>
  <c r="Z18" i="58" s="1"/>
  <c r="AB18" i="58"/>
  <c r="AC18" i="58" s="1"/>
  <c r="E18" i="58"/>
  <c r="AH13" i="58"/>
  <c r="AI13" i="58" s="1"/>
  <c r="AB13" i="58"/>
  <c r="AC13" i="58" s="1"/>
  <c r="AH27" i="58"/>
  <c r="AI27" i="58" s="1"/>
  <c r="AB27" i="58"/>
  <c r="AC27" i="58" s="1"/>
  <c r="E27" i="58"/>
  <c r="AH26" i="58"/>
  <c r="AI26" i="58" s="1"/>
  <c r="AB26" i="58"/>
  <c r="AC26" i="58" s="1"/>
  <c r="E26" i="58"/>
  <c r="AH19" i="58"/>
  <c r="AB19" i="58"/>
  <c r="AC19" i="58" s="1"/>
  <c r="E19" i="58"/>
  <c r="AH21" i="58"/>
  <c r="Z21" i="58" s="1"/>
  <c r="AB21" i="58"/>
  <c r="AC21" i="58" s="1"/>
  <c r="E21" i="58"/>
  <c r="AH10" i="58"/>
  <c r="Z10" i="58" s="1"/>
  <c r="AB10" i="58"/>
  <c r="AC10" i="58" s="1"/>
  <c r="E10" i="58"/>
  <c r="AH11" i="58"/>
  <c r="AI11" i="58" s="1"/>
  <c r="AB11" i="58"/>
  <c r="AC11" i="58" s="1"/>
  <c r="E11" i="58"/>
  <c r="AH17" i="58"/>
  <c r="AB17" i="58"/>
  <c r="AC17" i="58" s="1"/>
  <c r="E17" i="58"/>
  <c r="AH14" i="58"/>
  <c r="Z14" i="58" s="1"/>
  <c r="AB14" i="58"/>
  <c r="AC14" i="58" s="1"/>
  <c r="E14" i="58"/>
  <c r="AH23" i="58"/>
  <c r="AI23" i="58" s="1"/>
  <c r="AB23" i="58"/>
  <c r="AC23" i="58" s="1"/>
  <c r="E23" i="58"/>
  <c r="AH12" i="58"/>
  <c r="AI12" i="58" s="1"/>
  <c r="AB12" i="58"/>
  <c r="AC12" i="58" s="1"/>
  <c r="E12" i="58"/>
  <c r="AH16" i="58"/>
  <c r="Z16" i="58" s="1"/>
  <c r="AB16" i="58"/>
  <c r="AC16" i="58" s="1"/>
  <c r="E16" i="58"/>
  <c r="AH22" i="58"/>
  <c r="Z22" i="58" s="1"/>
  <c r="AB22" i="58"/>
  <c r="E22" i="58"/>
  <c r="AH20" i="58"/>
  <c r="AI20" i="58" s="1"/>
  <c r="AB20" i="58"/>
  <c r="AC20" i="58" s="1"/>
  <c r="E20" i="58"/>
  <c r="AH8" i="58"/>
  <c r="AI8" i="58" s="1"/>
  <c r="AB8" i="58"/>
  <c r="AC8" i="58" s="1"/>
  <c r="E8" i="58"/>
  <c r="AH7" i="58"/>
  <c r="Z7" i="58" s="1"/>
  <c r="AB7" i="58"/>
  <c r="E7" i="58"/>
  <c r="HF5" i="9"/>
  <c r="BB129" i="4" l="1"/>
  <c r="BR128" i="4"/>
  <c r="BR121" i="4"/>
  <c r="BJ128" i="4"/>
  <c r="BJ129" i="4" s="1"/>
  <c r="BJ121" i="4"/>
  <c r="BB128" i="4"/>
  <c r="BB121" i="4"/>
  <c r="AT128" i="4"/>
  <c r="AT129" i="4" s="1"/>
  <c r="AT121" i="4"/>
  <c r="BO126" i="4"/>
  <c r="AY126" i="4"/>
  <c r="BN129" i="4"/>
  <c r="AX129" i="4"/>
  <c r="BK129" i="4"/>
  <c r="BT129" i="4"/>
  <c r="BO127" i="4"/>
  <c r="BG127" i="4"/>
  <c r="BG129" i="4" s="1"/>
  <c r="AY127" i="4"/>
  <c r="BT128" i="4"/>
  <c r="BT121" i="4"/>
  <c r="BL128" i="4"/>
  <c r="BL129" i="4" s="1"/>
  <c r="BL121" i="4"/>
  <c r="BD128" i="4"/>
  <c r="BD129" i="4" s="1"/>
  <c r="BD121" i="4"/>
  <c r="AV128" i="4"/>
  <c r="AV121" i="4"/>
  <c r="AS129" i="4"/>
  <c r="BN121" i="4"/>
  <c r="BN128" i="4"/>
  <c r="BF121" i="4"/>
  <c r="BF128" i="4"/>
  <c r="BF129" i="4" s="1"/>
  <c r="AX121" i="4"/>
  <c r="AX128" i="4"/>
  <c r="AV129" i="4"/>
  <c r="BS127" i="4"/>
  <c r="BS129" i="4" s="1"/>
  <c r="BK127" i="4"/>
  <c r="BC127" i="4"/>
  <c r="BC129" i="4" s="1"/>
  <c r="AU127" i="4"/>
  <c r="AU129" i="4" s="1"/>
  <c r="BP128" i="4"/>
  <c r="BP129" i="4" s="1"/>
  <c r="BP121" i="4"/>
  <c r="BH121" i="4"/>
  <c r="BH128" i="4"/>
  <c r="BH129" i="4" s="1"/>
  <c r="AZ128" i="4"/>
  <c r="AZ129" i="4" s="1"/>
  <c r="AZ121" i="4"/>
  <c r="BU126" i="4"/>
  <c r="BM126" i="4"/>
  <c r="BM129" i="4" s="1"/>
  <c r="BE126" i="4"/>
  <c r="BE129" i="4" s="1"/>
  <c r="AW126" i="4"/>
  <c r="BR129" i="4"/>
  <c r="BU128" i="4"/>
  <c r="BQ128" i="4"/>
  <c r="BQ129" i="4" s="1"/>
  <c r="BM128" i="4"/>
  <c r="BI128" i="4"/>
  <c r="BI129" i="4" s="1"/>
  <c r="BE128" i="4"/>
  <c r="BA128" i="4"/>
  <c r="BA129" i="4" s="1"/>
  <c r="AW128" i="4"/>
  <c r="AS128" i="4"/>
  <c r="AR125" i="4"/>
  <c r="AB125" i="4"/>
  <c r="AL125" i="4"/>
  <c r="N125" i="4"/>
  <c r="X125" i="4"/>
  <c r="P125" i="4"/>
  <c r="H125" i="4"/>
  <c r="AR121" i="4"/>
  <c r="AJ121" i="4"/>
  <c r="AB121" i="4"/>
  <c r="AF121" i="4"/>
  <c r="X121" i="4"/>
  <c r="P121" i="4"/>
  <c r="H121" i="4"/>
  <c r="AN81" i="58"/>
  <c r="AN49" i="58"/>
  <c r="AN74" i="58"/>
  <c r="AN87" i="58"/>
  <c r="AN47" i="58"/>
  <c r="AN39" i="58"/>
  <c r="AN99" i="58"/>
  <c r="AN50" i="58"/>
  <c r="AN51" i="58"/>
  <c r="AN98" i="58"/>
  <c r="AN100" i="58"/>
  <c r="AN104" i="58"/>
  <c r="AN106" i="58"/>
  <c r="AN108" i="58"/>
  <c r="AN110" i="58"/>
  <c r="AN9" i="58"/>
  <c r="AN25" i="58"/>
  <c r="AN15" i="58"/>
  <c r="AN33" i="58"/>
  <c r="AN37" i="58"/>
  <c r="AN41" i="58"/>
  <c r="AN45" i="58"/>
  <c r="AN64" i="58"/>
  <c r="AN92" i="58"/>
  <c r="AN91" i="58"/>
  <c r="AN40" i="58"/>
  <c r="AN69" i="58"/>
  <c r="AN77" i="58"/>
  <c r="AN80" i="58"/>
  <c r="AN20" i="58"/>
  <c r="AN52" i="58"/>
  <c r="AN63" i="58"/>
  <c r="AN71" i="58"/>
  <c r="AN94" i="58"/>
  <c r="AN101" i="58"/>
  <c r="AN105" i="58"/>
  <c r="AN107" i="58"/>
  <c r="AN109" i="58"/>
  <c r="Z20" i="58"/>
  <c r="AN48" i="58"/>
  <c r="AN57" i="58"/>
  <c r="AN58" i="58"/>
  <c r="AN59" i="58"/>
  <c r="AN60" i="58"/>
  <c r="AN61" i="58"/>
  <c r="AN82" i="58"/>
  <c r="AN83" i="58"/>
  <c r="AN85" i="58"/>
  <c r="AN86" i="58"/>
  <c r="AN88" i="58"/>
  <c r="AN53" i="58"/>
  <c r="AN67" i="58"/>
  <c r="AN70" i="58"/>
  <c r="AN90" i="58"/>
  <c r="AN93" i="58"/>
  <c r="AN95" i="58"/>
  <c r="AN103" i="58"/>
  <c r="AN54" i="58"/>
  <c r="AN55" i="58"/>
  <c r="AN65" i="58"/>
  <c r="AN66" i="58"/>
  <c r="AN72" i="58"/>
  <c r="AN73" i="58"/>
  <c r="AN75" i="58"/>
  <c r="AN76" i="58"/>
  <c r="AN78" i="58"/>
  <c r="AN79" i="58"/>
  <c r="AN97" i="58"/>
  <c r="AN102" i="58"/>
  <c r="AH6" i="58"/>
  <c r="AI6" i="58" s="1"/>
  <c r="AI22" i="58"/>
  <c r="AI10" i="58"/>
  <c r="AN10" i="58" s="1"/>
  <c r="Z24" i="58"/>
  <c r="AN27" i="58"/>
  <c r="AN13" i="58"/>
  <c r="AA20" i="58"/>
  <c r="AA22" i="58"/>
  <c r="AN23" i="58"/>
  <c r="AC22" i="58"/>
  <c r="Z12" i="58"/>
  <c r="AA12" i="58" s="1"/>
  <c r="Z26" i="58"/>
  <c r="Z32" i="58"/>
  <c r="AA32" i="58" s="1"/>
  <c r="AN32" i="58"/>
  <c r="AA10" i="58"/>
  <c r="Z23" i="58"/>
  <c r="AA23" i="58" s="1"/>
  <c r="Z11" i="58"/>
  <c r="AA11" i="58" s="1"/>
  <c r="AA26" i="58"/>
  <c r="AA24" i="58"/>
  <c r="AA31" i="58"/>
  <c r="Z28" i="58"/>
  <c r="AA28" i="58" s="1"/>
  <c r="AN22" i="58"/>
  <c r="Z34" i="58"/>
  <c r="AA34" i="58" s="1"/>
  <c r="Z27" i="58"/>
  <c r="AA27" i="58" s="1"/>
  <c r="Z13" i="58"/>
  <c r="AA13" i="58" s="1"/>
  <c r="Z9" i="58"/>
  <c r="AA9" i="58" s="1"/>
  <c r="Z25" i="58"/>
  <c r="AA25" i="58" s="1"/>
  <c r="Z15" i="58"/>
  <c r="AA15" i="58" s="1"/>
  <c r="Z33" i="58"/>
  <c r="AA33" i="58" s="1"/>
  <c r="Z113" i="58"/>
  <c r="AN34" i="58"/>
  <c r="AA7" i="58"/>
  <c r="Z29" i="58"/>
  <c r="AI29" i="58"/>
  <c r="AN29" i="58" s="1"/>
  <c r="AC7" i="58"/>
  <c r="AI7" i="58"/>
  <c r="AN7" i="58" s="1"/>
  <c r="AI16" i="58"/>
  <c r="AN16" i="58" s="1"/>
  <c r="AI14" i="58"/>
  <c r="AN14" i="58" s="1"/>
  <c r="Z17" i="58"/>
  <c r="AA17" i="58" s="1"/>
  <c r="AI17" i="58"/>
  <c r="AN17" i="58" s="1"/>
  <c r="AI21" i="58"/>
  <c r="AN21" i="58" s="1"/>
  <c r="Z19" i="58"/>
  <c r="AI19" i="58"/>
  <c r="AN19" i="58" s="1"/>
  <c r="AN12" i="58"/>
  <c r="AA14" i="58"/>
  <c r="AN11" i="58"/>
  <c r="AA21" i="58"/>
  <c r="AN26" i="58"/>
  <c r="AI18" i="58"/>
  <c r="AN18" i="58" s="1"/>
  <c r="Z30" i="58"/>
  <c r="AI30" i="58"/>
  <c r="AN30" i="58" s="1"/>
  <c r="AN36" i="58"/>
  <c r="AN43" i="58"/>
  <c r="AA16" i="58"/>
  <c r="Z8" i="58"/>
  <c r="AN8" i="58"/>
  <c r="AA18" i="58"/>
  <c r="AA30" i="58"/>
  <c r="AN24" i="58"/>
  <c r="AA29" i="58"/>
  <c r="AC29" i="58"/>
  <c r="AN28" i="58"/>
  <c r="AN38" i="58"/>
  <c r="AN42" i="58"/>
  <c r="AN46" i="58"/>
  <c r="AI31" i="58"/>
  <c r="AN31" i="58" s="1"/>
  <c r="HE5" i="9"/>
  <c r="BU129" i="4" l="1"/>
  <c r="AW129" i="4"/>
  <c r="BO129" i="4"/>
  <c r="AY129" i="4"/>
  <c r="AE31" i="58"/>
  <c r="AE11" i="58"/>
  <c r="AE20" i="58"/>
  <c r="AE27" i="58"/>
  <c r="AE15" i="58"/>
  <c r="AE23" i="58"/>
  <c r="AE19" i="58"/>
  <c r="AE21" i="58"/>
  <c r="AE12" i="58"/>
  <c r="AE33" i="58"/>
  <c r="AE14" i="58"/>
  <c r="AE13" i="58"/>
  <c r="AE8" i="58"/>
  <c r="AA8" i="58"/>
  <c r="AE34" i="58"/>
  <c r="AA19" i="58"/>
  <c r="AE18" i="58"/>
  <c r="AI113" i="58"/>
  <c r="AI112" i="58"/>
  <c r="AE22" i="58"/>
  <c r="AE28" i="58"/>
  <c r="AE26" i="58"/>
  <c r="AE25" i="58"/>
  <c r="AE10" i="58"/>
  <c r="AE32" i="58"/>
  <c r="AE30" i="58"/>
  <c r="AE17" i="58"/>
  <c r="AE29" i="58"/>
  <c r="AE16" i="58"/>
  <c r="AE24" i="58"/>
  <c r="AE9" i="58"/>
  <c r="AE7" i="58"/>
  <c r="HD5" i="9"/>
  <c r="AR7" i="4"/>
  <c r="AF29" i="58" l="1"/>
  <c r="AF18" i="58"/>
  <c r="AF21" i="58"/>
  <c r="AF14" i="58"/>
  <c r="AF22" i="58"/>
  <c r="AF33" i="58"/>
  <c r="AF15" i="58"/>
  <c r="AF25" i="58"/>
  <c r="AF9" i="58"/>
  <c r="AF13" i="58"/>
  <c r="AF27" i="58"/>
  <c r="AF10" i="58"/>
  <c r="AF23" i="58"/>
  <c r="AF34" i="58"/>
  <c r="AF28" i="58"/>
  <c r="AF32" i="58"/>
  <c r="AF24" i="58"/>
  <c r="AF16" i="58"/>
  <c r="AF8" i="58"/>
  <c r="AF7" i="58"/>
  <c r="AF31" i="58"/>
  <c r="AF26" i="58"/>
  <c r="AF11" i="58"/>
  <c r="AF12" i="58"/>
  <c r="AF20" i="58"/>
  <c r="AF30" i="58"/>
  <c r="AF19" i="58"/>
  <c r="AF17" i="58"/>
  <c r="HC5" i="9"/>
  <c r="AF4" i="58" l="1"/>
  <c r="GT5" i="9" l="1"/>
  <c r="HB5" i="9" l="1"/>
  <c r="HA5" i="9" l="1"/>
  <c r="GZ5" i="9" l="1"/>
  <c r="GY5" i="9" l="1"/>
  <c r="GX5" i="9" l="1"/>
  <c r="GW5" i="9" l="1"/>
  <c r="BA8" i="9" l="1"/>
  <c r="BB8" i="9"/>
  <c r="BA9" i="9"/>
  <c r="BB9" i="9"/>
  <c r="BA10" i="9"/>
  <c r="BB10" i="9"/>
  <c r="BA11" i="9"/>
  <c r="BB11" i="9"/>
  <c r="BA12" i="9"/>
  <c r="BB12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6" i="9"/>
  <c r="BB96" i="9"/>
  <c r="BA97" i="9"/>
  <c r="BB97" i="9"/>
  <c r="BA98" i="9"/>
  <c r="BB98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B7" i="9"/>
  <c r="BA7" i="9"/>
  <c r="GV5" i="9"/>
  <c r="GU5" i="9" l="1"/>
  <c r="GS5" i="9" l="1"/>
  <c r="AR85" i="4" l="1"/>
  <c r="AR90" i="4" s="1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AR9" i="4" a="1"/>
  <c r="AR9" i="4" s="1"/>
  <c r="AR10" i="4" a="1"/>
  <c r="AR10" i="4" s="1"/>
  <c r="AR11" i="4" a="1"/>
  <c r="AR11" i="4" s="1"/>
  <c r="AR12" i="4" a="1"/>
  <c r="AR12" i="4" s="1"/>
  <c r="AR13" i="4" a="1"/>
  <c r="AR13" i="4" s="1"/>
  <c r="AR14" i="4" a="1"/>
  <c r="AR14" i="4" s="1"/>
  <c r="AR15" i="4" a="1"/>
  <c r="AR15" i="4" s="1"/>
  <c r="AR16" i="4" a="1"/>
  <c r="AR16" i="4" s="1"/>
  <c r="AR17" i="4" a="1"/>
  <c r="AR17" i="4" s="1"/>
  <c r="AR18" i="4" a="1"/>
  <c r="AR18" i="4" s="1"/>
  <c r="AR19" i="4" a="1"/>
  <c r="AR19" i="4" s="1"/>
  <c r="AR20" i="4" a="1"/>
  <c r="AR20" i="4" s="1"/>
  <c r="AR21" i="4" a="1"/>
  <c r="AR21" i="4" s="1"/>
  <c r="AR22" i="4" a="1"/>
  <c r="AR22" i="4" s="1"/>
  <c r="AR23" i="4" a="1"/>
  <c r="AR23" i="4" s="1"/>
  <c r="AR24" i="4" a="1"/>
  <c r="AR24" i="4" s="1"/>
  <c r="AR25" i="4" a="1"/>
  <c r="AR25" i="4" s="1"/>
  <c r="AR26" i="4" a="1"/>
  <c r="AR26" i="4" s="1"/>
  <c r="AR27" i="4" a="1"/>
  <c r="AR27" i="4" s="1"/>
  <c r="AR28" i="4" a="1"/>
  <c r="AR28" i="4" s="1"/>
  <c r="AR29" i="4" a="1"/>
  <c r="AR29" i="4" s="1"/>
  <c r="AR30" i="4" a="1"/>
  <c r="AR30" i="4" s="1"/>
  <c r="AR31" i="4" a="1"/>
  <c r="AR31" i="4" s="1"/>
  <c r="AR32" i="4" a="1"/>
  <c r="AR32" i="4" s="1"/>
  <c r="AR33" i="4" a="1"/>
  <c r="AR33" i="4" s="1"/>
  <c r="AR34" i="4" a="1"/>
  <c r="AR34" i="4" s="1"/>
  <c r="AR35" i="4" a="1"/>
  <c r="AR35" i="4" s="1"/>
  <c r="AR36" i="4" a="1"/>
  <c r="AR36" i="4" s="1"/>
  <c r="AR37" i="4" a="1"/>
  <c r="AR37" i="4" s="1"/>
  <c r="AR38" i="4" a="1"/>
  <c r="AR38" i="4" s="1"/>
  <c r="AR39" i="4" a="1"/>
  <c r="AR39" i="4" s="1"/>
  <c r="AR40" i="4" a="1"/>
  <c r="AR40" i="4" s="1"/>
  <c r="AR41" i="4" a="1"/>
  <c r="AR41" i="4" s="1"/>
  <c r="AR42" i="4" a="1"/>
  <c r="AR42" i="4" s="1"/>
  <c r="AR43" i="4" a="1"/>
  <c r="AR43" i="4" s="1"/>
  <c r="AR44" i="4" a="1"/>
  <c r="AR44" i="4" s="1"/>
  <c r="AR45" i="4" a="1"/>
  <c r="AR45" i="4" s="1"/>
  <c r="AR46" i="4" a="1"/>
  <c r="AR46" i="4" s="1"/>
  <c r="AR47" i="4" a="1"/>
  <c r="AR47" i="4" s="1"/>
  <c r="AR48" i="4" a="1"/>
  <c r="AR48" i="4" s="1"/>
  <c r="AR49" i="4" a="1"/>
  <c r="AR49" i="4" s="1"/>
  <c r="AR51" i="4" a="1"/>
  <c r="AR51" i="4" s="1"/>
  <c r="AR52" i="4" a="1"/>
  <c r="AR52" i="4" s="1"/>
  <c r="AR53" i="4" a="1"/>
  <c r="AR53" i="4" s="1"/>
  <c r="AR54" i="4" a="1"/>
  <c r="AR54" i="4" s="1"/>
  <c r="AR55" i="4" a="1"/>
  <c r="AR55" i="4" s="1"/>
  <c r="AR56" i="4" a="1"/>
  <c r="AR56" i="4" s="1"/>
  <c r="AR57" i="4" a="1"/>
  <c r="AR57" i="4" s="1"/>
  <c r="AR58" i="4" a="1"/>
  <c r="AR58" i="4" s="1"/>
  <c r="AR59" i="4" a="1"/>
  <c r="AR59" i="4" s="1"/>
  <c r="AR60" i="4" a="1"/>
  <c r="AR60" i="4" s="1"/>
  <c r="AR61" i="4" a="1"/>
  <c r="AR61" i="4" s="1"/>
  <c r="AR62" i="4" a="1"/>
  <c r="AR62" i="4" s="1"/>
  <c r="AR63" i="4" a="1"/>
  <c r="AR63" i="4" s="1"/>
  <c r="AR64" i="4" a="1"/>
  <c r="AR64" i="4" s="1"/>
  <c r="AR65" i="4" a="1"/>
  <c r="AR65" i="4" s="1"/>
  <c r="AR66" i="4" a="1"/>
  <c r="AR66" i="4" s="1"/>
  <c r="AR67" i="4" a="1"/>
  <c r="AR67" i="4" s="1"/>
  <c r="AR68" i="4" a="1"/>
  <c r="AR68" i="4" s="1"/>
  <c r="AR69" i="4" a="1"/>
  <c r="AR69" i="4" s="1"/>
  <c r="AR70" i="4" a="1"/>
  <c r="AR70" i="4" s="1"/>
  <c r="AR71" i="4" a="1"/>
  <c r="AR71" i="4" s="1"/>
  <c r="AR72" i="4" a="1"/>
  <c r="AR72" i="4" s="1"/>
  <c r="AR73" i="4" a="1"/>
  <c r="AR73" i="4" s="1"/>
  <c r="AR74" i="4" a="1"/>
  <c r="AR74" i="4" s="1"/>
  <c r="AR75" i="4" a="1"/>
  <c r="AR75" i="4" s="1"/>
  <c r="AR76" i="4" a="1"/>
  <c r="AR76" i="4" s="1"/>
  <c r="AR77" i="4" a="1"/>
  <c r="AR77" i="4" s="1"/>
  <c r="AR78" i="4" a="1"/>
  <c r="AR78" i="4" s="1"/>
  <c r="AR79" i="4" a="1"/>
  <c r="AR79" i="4" s="1"/>
  <c r="BV50" i="4"/>
  <c r="AR110" i="4" l="1" a="1"/>
  <c r="AR110" i="4" s="1"/>
  <c r="AR106" i="4"/>
  <c r="AR98" i="4"/>
  <c r="AR86" i="4"/>
  <c r="AR114" i="4" a="1"/>
  <c r="AR114" i="4" s="1"/>
  <c r="AR116" i="4" a="1"/>
  <c r="AR116" i="4" s="1"/>
  <c r="AR115" i="4" a="1"/>
  <c r="AR115" i="4" s="1"/>
  <c r="AR102" i="4"/>
  <c r="AR94" i="4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C107" i="9"/>
  <c r="E107" i="9" a="1"/>
  <c r="E107" i="9" s="1"/>
  <c r="F107" i="9" a="1"/>
  <c r="F107" i="9" s="1"/>
  <c r="G107" i="9"/>
  <c r="N107" i="9"/>
  <c r="P107" i="9"/>
  <c r="R107" i="9"/>
  <c r="Z107" i="9"/>
  <c r="GR5" i="9"/>
  <c r="AA107" i="9" s="1"/>
  <c r="Q107" i="9" l="1"/>
  <c r="AR117" i="4"/>
  <c r="S107" i="9"/>
  <c r="I107" i="9"/>
  <c r="K107" i="9" a="1"/>
  <c r="K107" i="9" s="1"/>
  <c r="M107" i="9"/>
  <c r="AB107" i="9"/>
  <c r="H107" i="9"/>
  <c r="O107" i="9"/>
  <c r="L107" i="9"/>
  <c r="J107" i="9" a="1"/>
  <c r="J107" i="9" s="1"/>
  <c r="GQ5" i="9"/>
  <c r="GP5" i="9"/>
  <c r="D7" i="40" l="1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Y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K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Y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K51" i="40" s="1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AK72" i="40" s="1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K86" i="40" s="1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K99" i="40" s="1"/>
  <c r="AF100" i="40"/>
  <c r="AJ100" i="40"/>
  <c r="AF101" i="40"/>
  <c r="AJ101" i="40"/>
  <c r="AF102" i="40"/>
  <c r="AJ102" i="40"/>
  <c r="AF103" i="40"/>
  <c r="AJ103" i="40"/>
  <c r="AK103" i="40" s="1"/>
  <c r="AF104" i="40"/>
  <c r="AJ104" i="40"/>
  <c r="AF105" i="40"/>
  <c r="AJ105" i="40"/>
  <c r="AF106" i="40"/>
  <c r="AJ106" i="40"/>
  <c r="AF107" i="40"/>
  <c r="AJ107" i="40"/>
  <c r="AK107" i="40" s="1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K76" i="40" l="1"/>
  <c r="AK18" i="40"/>
  <c r="AK82" i="40"/>
  <c r="AF7" i="40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AK7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AE85" i="4" l="1"/>
  <c r="AE98" i="4" s="1"/>
  <c r="AE102" i="4"/>
  <c r="AE110" i="4" a="1"/>
  <c r="AE110" i="4" s="1"/>
  <c r="C73" i="9"/>
  <c r="E73" i="9" a="1"/>
  <c r="E73" i="9" s="1"/>
  <c r="F73" i="9" a="1"/>
  <c r="F73" i="9" s="1"/>
  <c r="G73" i="9"/>
  <c r="N73" i="9"/>
  <c r="O73" i="9" s="1"/>
  <c r="P73" i="9"/>
  <c r="R73" i="9"/>
  <c r="Z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E36" i="4" a="1"/>
  <c r="AE36" i="4" s="1"/>
  <c r="AD37" i="4" a="1"/>
  <c r="AD37" i="4" s="1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I37" i="4" a="1"/>
  <c r="BI37" i="4" s="1"/>
  <c r="BJ37" i="4" a="1"/>
  <c r="BJ37" i="4" s="1"/>
  <c r="BK37" i="4" a="1"/>
  <c r="BK37" i="4" s="1"/>
  <c r="BL37" i="4" a="1"/>
  <c r="BL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AE9" i="4" a="1"/>
  <c r="AE9" i="4" s="1"/>
  <c r="AE10" i="4" a="1"/>
  <c r="AE10" i="4" s="1"/>
  <c r="AE11" i="4" a="1"/>
  <c r="AE11" i="4" s="1"/>
  <c r="AE12" i="4" a="1"/>
  <c r="AE12" i="4" s="1"/>
  <c r="AE13" i="4" a="1"/>
  <c r="AE13" i="4" s="1"/>
  <c r="AE14" i="4" a="1"/>
  <c r="AE14" i="4" s="1"/>
  <c r="AE15" i="4" a="1"/>
  <c r="AE15" i="4" s="1"/>
  <c r="AE16" i="4" a="1"/>
  <c r="AE16" i="4" s="1"/>
  <c r="AE17" i="4" a="1"/>
  <c r="AE17" i="4" s="1"/>
  <c r="AE18" i="4" a="1"/>
  <c r="AE1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24" i="4" a="1"/>
  <c r="AE24" i="4" s="1"/>
  <c r="AE25" i="4" a="1"/>
  <c r="AE25" i="4" s="1"/>
  <c r="AE26" i="4" a="1"/>
  <c r="AE26" i="4" s="1"/>
  <c r="AE27" i="4" a="1"/>
  <c r="AE27" i="4" s="1"/>
  <c r="AE28" i="4" a="1"/>
  <c r="AE28" i="4" s="1"/>
  <c r="AE29" i="4" a="1"/>
  <c r="AE29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35" i="4" a="1"/>
  <c r="AE35" i="4" s="1"/>
  <c r="AE38" i="4" a="1"/>
  <c r="AE38" i="4" s="1"/>
  <c r="AE39" i="4" a="1"/>
  <c r="AE39" i="4" s="1"/>
  <c r="AE40" i="4" a="1"/>
  <c r="AE40" i="4" s="1"/>
  <c r="AE41" i="4" a="1"/>
  <c r="AE41" i="4" s="1"/>
  <c r="AE42" i="4" a="1"/>
  <c r="AE42" i="4" s="1"/>
  <c r="AE43" i="4" a="1"/>
  <c r="AE43" i="4" s="1"/>
  <c r="AE44" i="4" a="1"/>
  <c r="AE44" i="4" s="1"/>
  <c r="AE45" i="4" a="1"/>
  <c r="AE45" i="4" s="1"/>
  <c r="AE46" i="4" a="1"/>
  <c r="AE46" i="4" s="1"/>
  <c r="AE47" i="4" a="1"/>
  <c r="AE47" i="4" s="1"/>
  <c r="AE48" i="4" a="1"/>
  <c r="AE48" i="4" s="1"/>
  <c r="AE49" i="4" a="1"/>
  <c r="AE49" i="4" s="1"/>
  <c r="AE51" i="4" a="1"/>
  <c r="AE51" i="4" s="1"/>
  <c r="AE52" i="4" a="1"/>
  <c r="AE52" i="4" s="1"/>
  <c r="AE53" i="4" a="1"/>
  <c r="AE53" i="4" s="1"/>
  <c r="AE54" i="4" a="1"/>
  <c r="AE54" i="4" s="1"/>
  <c r="AE55" i="4" a="1"/>
  <c r="AE55" i="4" s="1"/>
  <c r="AE56" i="4" a="1"/>
  <c r="AE56" i="4" s="1"/>
  <c r="AE57" i="4" a="1"/>
  <c r="AE57" i="4" s="1"/>
  <c r="AE58" i="4" a="1"/>
  <c r="AE58" i="4" s="1"/>
  <c r="AE59" i="4" a="1"/>
  <c r="AE59" i="4" s="1"/>
  <c r="AE60" i="4" a="1"/>
  <c r="AE60" i="4" s="1"/>
  <c r="AE61" i="4" a="1"/>
  <c r="AE61" i="4" s="1"/>
  <c r="AE62" i="4" a="1"/>
  <c r="AE62" i="4" s="1"/>
  <c r="AE63" i="4" a="1"/>
  <c r="AE63" i="4" s="1"/>
  <c r="AE64" i="4" a="1"/>
  <c r="AE64" i="4" s="1"/>
  <c r="AE65" i="4" a="1"/>
  <c r="AE65" i="4" s="1"/>
  <c r="AE67" i="4" a="1"/>
  <c r="AE67" i="4" s="1"/>
  <c r="AE68" i="4" a="1"/>
  <c r="AE68" i="4" s="1"/>
  <c r="AE69" i="4" a="1"/>
  <c r="AE69" i="4" s="1"/>
  <c r="AE70" i="4" a="1"/>
  <c r="AE70" i="4" s="1"/>
  <c r="AE71" i="4" a="1"/>
  <c r="AE71" i="4" s="1"/>
  <c r="AE72" i="4" a="1"/>
  <c r="AE72" i="4" s="1"/>
  <c r="AE73" i="4" a="1"/>
  <c r="AE73" i="4" s="1"/>
  <c r="AE74" i="4" a="1"/>
  <c r="AE74" i="4" s="1"/>
  <c r="AE75" i="4" a="1"/>
  <c r="AE75" i="4" s="1"/>
  <c r="AE76" i="4" a="1"/>
  <c r="AE76" i="4" s="1"/>
  <c r="AE77" i="4" a="1"/>
  <c r="AE77" i="4" s="1"/>
  <c r="AE78" i="4" a="1"/>
  <c r="AE78" i="4" s="1"/>
  <c r="AE79" i="4" a="1"/>
  <c r="AE79" i="4" s="1"/>
  <c r="AE7" i="4"/>
  <c r="BV37" i="4"/>
  <c r="GO5" i="9"/>
  <c r="AA73" i="9" s="1"/>
  <c r="GN5" i="9"/>
  <c r="AE106" i="4" l="1"/>
  <c r="AE86" i="4"/>
  <c r="AE114" i="4" a="1"/>
  <c r="AE114" i="4" s="1"/>
  <c r="AE115" i="4" a="1"/>
  <c r="AE115" i="4" s="1"/>
  <c r="AE116" i="4" a="1"/>
  <c r="AE116" i="4" s="1"/>
  <c r="I73" i="9"/>
  <c r="K73" i="9" a="1"/>
  <c r="K73" i="9" s="1"/>
  <c r="L73" i="9" s="1"/>
  <c r="M73" i="9" s="1"/>
  <c r="AE90" i="4"/>
  <c r="Q73" i="9"/>
  <c r="S73" i="9"/>
  <c r="AB73" i="9"/>
  <c r="H73" i="9"/>
  <c r="AE94" i="4"/>
  <c r="J73" i="9" a="1"/>
  <c r="J73" i="9" s="1"/>
  <c r="GM5" i="9"/>
  <c r="AE117" i="4" l="1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X43" i="9"/>
  <c r="GL5" i="9"/>
  <c r="AR108" i="4" l="1" a="1"/>
  <c r="AR108" i="4" s="1"/>
  <c r="AE108" i="4" a="1"/>
  <c r="AE108" i="4" s="1"/>
  <c r="GK5" i="9"/>
  <c r="GJ5" i="9" l="1"/>
  <c r="GI5" i="9" l="1"/>
  <c r="GH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U12" i="43" s="1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U15" i="43" s="1"/>
  <c r="AB15" i="43"/>
  <c r="AC15" i="43" s="1"/>
  <c r="S16" i="43"/>
  <c r="T16" i="43"/>
  <c r="AB16" i="43"/>
  <c r="AC16" i="43" s="1"/>
  <c r="AF16" i="43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T40" i="43"/>
  <c r="AB40" i="43"/>
  <c r="AC40" i="43"/>
  <c r="AF40" i="43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20" i="43" l="1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C74" i="43" s="1"/>
  <c r="U18" i="43"/>
  <c r="AC73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L78" i="4" a="1"/>
  <c r="L78" i="4" s="1"/>
  <c r="L79" i="4" a="1"/>
  <c r="L79" i="4" s="1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Y43" i="9"/>
  <c r="AZ43" i="9"/>
  <c r="D85" i="4"/>
  <c r="L85" i="4"/>
  <c r="L7" i="4"/>
  <c r="L106" i="4" l="1"/>
  <c r="L114" i="4" a="1"/>
  <c r="L114" i="4" s="1"/>
  <c r="L116" i="4" a="1"/>
  <c r="L116" i="4" s="1"/>
  <c r="L115" i="4" a="1"/>
  <c r="L115" i="4" s="1"/>
  <c r="D114" i="4" a="1"/>
  <c r="D114" i="4" s="1"/>
  <c r="D115" i="4" a="1"/>
  <c r="D115" i="4" s="1"/>
  <c r="D116" i="4" a="1"/>
  <c r="D116" i="4" s="1"/>
  <c r="L102" i="4"/>
  <c r="AE107" i="4" a="1"/>
  <c r="AE107" i="4" s="1"/>
  <c r="AE109" i="4" s="1"/>
  <c r="AR107" i="4" a="1"/>
  <c r="AR107" i="4" s="1"/>
  <c r="AR109" i="4" s="1"/>
  <c r="AE99" i="4" a="1"/>
  <c r="AE99" i="4" s="1"/>
  <c r="AE101" i="4" s="1"/>
  <c r="AR99" i="4" a="1"/>
  <c r="AR99" i="4" s="1"/>
  <c r="AR101" i="4" s="1"/>
  <c r="AE91" i="4" a="1"/>
  <c r="AE91" i="4" s="1"/>
  <c r="AE93" i="4" s="1"/>
  <c r="AR91" i="4" a="1"/>
  <c r="AR91" i="4" s="1"/>
  <c r="AR93" i="4" s="1"/>
  <c r="AE111" i="4" a="1"/>
  <c r="AE111" i="4" s="1"/>
  <c r="AE113" i="4" s="1"/>
  <c r="AR111" i="4" a="1"/>
  <c r="AR111" i="4" s="1"/>
  <c r="AR113" i="4" s="1"/>
  <c r="AE100" i="4" a="1"/>
  <c r="AE100" i="4" s="1"/>
  <c r="AR100" i="4" a="1"/>
  <c r="AR100" i="4" s="1"/>
  <c r="AE92" i="4" a="1"/>
  <c r="AE92" i="4" s="1"/>
  <c r="AR92" i="4" a="1"/>
  <c r="AR92" i="4" s="1"/>
  <c r="AE104" i="4" a="1"/>
  <c r="AE104" i="4" s="1"/>
  <c r="AR104" i="4" a="1"/>
  <c r="AR104" i="4" s="1"/>
  <c r="AE96" i="4" a="1"/>
  <c r="AE96" i="4" s="1"/>
  <c r="AR96" i="4" a="1"/>
  <c r="AR96" i="4" s="1"/>
  <c r="AE88" i="4" a="1"/>
  <c r="AE88" i="4" s="1"/>
  <c r="AR88" i="4" a="1"/>
  <c r="AR88" i="4" s="1"/>
  <c r="AE112" i="4" a="1"/>
  <c r="AE112" i="4" s="1"/>
  <c r="AR112" i="4" a="1"/>
  <c r="AR112" i="4" s="1"/>
  <c r="AE103" i="4" a="1"/>
  <c r="AE103" i="4" s="1"/>
  <c r="AE105" i="4" s="1"/>
  <c r="AR103" i="4" a="1"/>
  <c r="AR103" i="4" s="1"/>
  <c r="AR105" i="4" s="1"/>
  <c r="AE95" i="4" a="1"/>
  <c r="AE95" i="4" s="1"/>
  <c r="AE97" i="4" s="1"/>
  <c r="AR95" i="4" a="1"/>
  <c r="AR95" i="4" s="1"/>
  <c r="AR97" i="4" s="1"/>
  <c r="AE87" i="4" a="1"/>
  <c r="AE87" i="4" s="1"/>
  <c r="AR87" i="4" a="1"/>
  <c r="AR87" i="4" s="1"/>
  <c r="D106" i="4"/>
  <c r="L110" i="4" a="1"/>
  <c r="L110" i="4" s="1"/>
  <c r="L86" i="4"/>
  <c r="L90" i="4"/>
  <c r="L94" i="4"/>
  <c r="L98" i="4"/>
  <c r="D98" i="4"/>
  <c r="D110" i="4" a="1"/>
  <c r="D110" i="4" s="1"/>
  <c r="D86" i="4"/>
  <c r="D90" i="4"/>
  <c r="D94" i="4"/>
  <c r="D102" i="4"/>
  <c r="D111" i="4" a="1"/>
  <c r="D111" i="4" s="1"/>
  <c r="L111" i="4" a="1"/>
  <c r="L111" i="4" s="1"/>
  <c r="L113" i="4" s="1"/>
  <c r="L103" i="4" a="1"/>
  <c r="L103" i="4" s="1"/>
  <c r="L105" i="4" s="1"/>
  <c r="D103" i="4" a="1"/>
  <c r="D103" i="4" s="1"/>
  <c r="D95" i="4" a="1"/>
  <c r="D95" i="4" s="1"/>
  <c r="L95" i="4" a="1"/>
  <c r="L95" i="4" s="1"/>
  <c r="L97" i="4" s="1"/>
  <c r="L87" i="4" a="1"/>
  <c r="L87" i="4" s="1"/>
  <c r="D87" i="4" a="1"/>
  <c r="D87" i="4" s="1"/>
  <c r="D100" i="4" a="1"/>
  <c r="D100" i="4" s="1"/>
  <c r="L100" i="4" a="1"/>
  <c r="L100" i="4" s="1"/>
  <c r="D92" i="4" a="1"/>
  <c r="D92" i="4" s="1"/>
  <c r="L92" i="4" a="1"/>
  <c r="L92" i="4" s="1"/>
  <c r="L107" i="4" a="1"/>
  <c r="L107" i="4" s="1"/>
  <c r="L109" i="4" s="1"/>
  <c r="D107" i="4" a="1"/>
  <c r="D107" i="4" s="1"/>
  <c r="D99" i="4" a="1"/>
  <c r="D99" i="4" s="1"/>
  <c r="L99" i="4" a="1"/>
  <c r="L99" i="4" s="1"/>
  <c r="L101" i="4" s="1"/>
  <c r="L91" i="4" a="1"/>
  <c r="L91" i="4" s="1"/>
  <c r="L93" i="4" s="1"/>
  <c r="D91" i="4" a="1"/>
  <c r="D91" i="4" s="1"/>
  <c r="L108" i="4" a="1"/>
  <c r="L108" i="4" s="1"/>
  <c r="D108" i="4" a="1"/>
  <c r="D108" i="4" s="1"/>
  <c r="D112" i="4" a="1"/>
  <c r="D112" i="4" s="1"/>
  <c r="L112" i="4" a="1"/>
  <c r="L112" i="4" s="1"/>
  <c r="D104" i="4" a="1"/>
  <c r="D104" i="4" s="1"/>
  <c r="L104" i="4" a="1"/>
  <c r="L104" i="4" s="1"/>
  <c r="D96" i="4" a="1"/>
  <c r="D96" i="4" s="1"/>
  <c r="L96" i="4" a="1"/>
  <c r="L96" i="4" s="1"/>
  <c r="D88" i="4" a="1"/>
  <c r="D88" i="4" s="1"/>
  <c r="L88" i="4" a="1"/>
  <c r="L88" i="4" s="1"/>
  <c r="GG5" i="9"/>
  <c r="GG4" i="9" s="1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8" i="9" a="1"/>
  <c r="E108" i="9" s="1"/>
  <c r="F108" i="9" a="1"/>
  <c r="F108" i="9" s="1"/>
  <c r="E109" i="9" a="1"/>
  <c r="E109" i="9" s="1"/>
  <c r="F109" i="9" a="1"/>
  <c r="F109" i="9" s="1"/>
  <c r="E110" i="9" a="1"/>
  <c r="E110" i="9" s="1"/>
  <c r="F110" i="9" a="1"/>
  <c r="F110" i="9" s="1"/>
  <c r="F7" i="9" a="1"/>
  <c r="F7" i="9" s="1"/>
  <c r="E7" i="9" a="1"/>
  <c r="E7" i="9" s="1"/>
  <c r="AJ110" i="58" l="1" a="1"/>
  <c r="AJ110" i="58" s="1"/>
  <c r="AJ106" i="58" a="1"/>
  <c r="AJ106" i="58" s="1"/>
  <c r="AJ102" i="58" a="1"/>
  <c r="AJ102" i="58" s="1"/>
  <c r="AJ98" i="58" a="1"/>
  <c r="AJ98" i="58" s="1"/>
  <c r="AJ97" i="58" a="1"/>
  <c r="AJ97" i="58" s="1"/>
  <c r="AJ91" i="58" a="1"/>
  <c r="AJ91" i="58" s="1"/>
  <c r="AJ85" i="58" a="1"/>
  <c r="AJ85" i="58" s="1"/>
  <c r="AJ80" i="58" a="1"/>
  <c r="AJ80" i="58" s="1"/>
  <c r="AJ79" i="58" a="1"/>
  <c r="AJ79" i="58" s="1"/>
  <c r="AJ78" i="58" a="1"/>
  <c r="AJ78" i="58" s="1"/>
  <c r="AJ77" i="58" a="1"/>
  <c r="AJ77" i="58" s="1"/>
  <c r="AJ72" i="58" a="1"/>
  <c r="AJ72" i="58" s="1"/>
  <c r="AJ67" i="58" a="1"/>
  <c r="AJ67" i="58" s="1"/>
  <c r="AJ63" i="58" a="1"/>
  <c r="AJ63" i="58" s="1"/>
  <c r="AJ55" i="58" a="1"/>
  <c r="AJ55" i="58" s="1"/>
  <c r="AJ54" i="58" a="1"/>
  <c r="AJ54" i="58" s="1"/>
  <c r="AJ48" i="58" a="1"/>
  <c r="AJ48" i="58" s="1"/>
  <c r="AJ42" i="58" a="1"/>
  <c r="AJ42" i="58" s="1"/>
  <c r="AJ38" i="58" a="1"/>
  <c r="AJ38" i="58" s="1"/>
  <c r="AJ32" i="58" a="1"/>
  <c r="AJ32" i="58" s="1"/>
  <c r="AJ31" i="58" a="1"/>
  <c r="AJ31" i="58" s="1"/>
  <c r="AJ29" i="58" a="1"/>
  <c r="AJ29" i="58" s="1"/>
  <c r="AJ33" i="58" a="1"/>
  <c r="AJ33" i="58" s="1"/>
  <c r="AJ27" i="58" a="1"/>
  <c r="AJ27" i="58" s="1"/>
  <c r="AJ26" i="58" a="1"/>
  <c r="AJ26" i="58" s="1"/>
  <c r="AJ19" i="58" a="1"/>
  <c r="AJ19" i="58" s="1"/>
  <c r="AJ21" i="58" a="1"/>
  <c r="AJ21" i="58" s="1"/>
  <c r="AJ10" i="58" a="1"/>
  <c r="AJ10" i="58" s="1"/>
  <c r="AJ11" i="58" a="1"/>
  <c r="AJ11" i="58" s="1"/>
  <c r="AJ17" i="58" a="1"/>
  <c r="AJ17" i="58" s="1"/>
  <c r="AJ14" i="58" a="1"/>
  <c r="AJ14" i="58" s="1"/>
  <c r="AJ16" i="58" a="1"/>
  <c r="AJ16" i="58" s="1"/>
  <c r="AJ8" i="58" a="1"/>
  <c r="AJ8" i="58" s="1"/>
  <c r="AJ107" i="58" a="1"/>
  <c r="AJ107" i="58" s="1"/>
  <c r="AJ103" i="58" a="1"/>
  <c r="AJ103" i="58" s="1"/>
  <c r="AJ99" i="58" a="1"/>
  <c r="AJ99" i="58" s="1"/>
  <c r="AJ93" i="58" a="1"/>
  <c r="AJ93" i="58" s="1"/>
  <c r="AJ92" i="58" a="1"/>
  <c r="AJ92" i="58" s="1"/>
  <c r="AJ87" i="58" a="1"/>
  <c r="AJ87" i="58" s="1"/>
  <c r="AJ86" i="58" a="1"/>
  <c r="AJ86" i="58" s="1"/>
  <c r="AJ81" i="58" a="1"/>
  <c r="AJ81" i="58" s="1"/>
  <c r="AJ74" i="58" a="1"/>
  <c r="AJ74" i="58" s="1"/>
  <c r="AJ73" i="58" a="1"/>
  <c r="AJ73" i="58" s="1"/>
  <c r="AJ68" i="58" a="1"/>
  <c r="AJ68" i="58" s="1"/>
  <c r="AJ64" i="58" a="1"/>
  <c r="AJ64" i="58" s="1"/>
  <c r="AJ56" i="58" a="1"/>
  <c r="AJ56" i="58" s="1"/>
  <c r="AJ49" i="58" a="1"/>
  <c r="AJ49" i="58" s="1"/>
  <c r="AJ45" i="58" a="1"/>
  <c r="AJ45" i="58" s="1"/>
  <c r="AJ43" i="58" a="1"/>
  <c r="AJ43" i="58" s="1"/>
  <c r="AJ39" i="58" a="1"/>
  <c r="AJ39" i="58" s="1"/>
  <c r="AJ28" i="58" a="1"/>
  <c r="AJ28" i="58" s="1"/>
  <c r="AJ9" i="58" a="1"/>
  <c r="AJ9" i="58" s="1"/>
  <c r="AJ24" i="58" a="1"/>
  <c r="AJ24" i="58" s="1"/>
  <c r="AJ30" i="58" a="1"/>
  <c r="AJ30" i="58" s="1"/>
  <c r="AJ18" i="58" a="1"/>
  <c r="AJ18" i="58" s="1"/>
  <c r="AJ13" i="58" a="1"/>
  <c r="AJ13" i="58" s="1"/>
  <c r="AJ25" i="58" a="1"/>
  <c r="AJ25" i="58" s="1"/>
  <c r="AJ105" i="58" a="1"/>
  <c r="AJ105" i="58" s="1"/>
  <c r="AJ96" i="58" a="1"/>
  <c r="AJ96" i="58" s="1"/>
  <c r="AJ84" i="58" a="1"/>
  <c r="AJ84" i="58" s="1"/>
  <c r="AJ76" i="58" a="1"/>
  <c r="AJ76" i="58" s="1"/>
  <c r="AJ66" i="58" a="1"/>
  <c r="AJ66" i="58" s="1"/>
  <c r="AJ53" i="58" a="1"/>
  <c r="AJ53" i="58" s="1"/>
  <c r="AJ47" i="58" a="1"/>
  <c r="AJ47" i="58" s="1"/>
  <c r="AJ37" i="58" a="1"/>
  <c r="AJ37" i="58" s="1"/>
  <c r="AJ15" i="58" a="1"/>
  <c r="AJ15" i="58" s="1"/>
  <c r="AJ12" i="58" a="1"/>
  <c r="AJ12" i="58" s="1"/>
  <c r="AJ20" i="58" a="1"/>
  <c r="AJ20" i="58" s="1"/>
  <c r="AJ108" i="58" a="1"/>
  <c r="AJ108" i="58" s="1"/>
  <c r="AJ104" i="58" a="1"/>
  <c r="AJ104" i="58" s="1"/>
  <c r="AJ100" i="58" a="1"/>
  <c r="AJ100" i="58" s="1"/>
  <c r="AJ95" i="58" a="1"/>
  <c r="AJ95" i="58" s="1"/>
  <c r="AJ94" i="58" a="1"/>
  <c r="AJ94" i="58" s="1"/>
  <c r="AJ89" i="58" a="1"/>
  <c r="AJ89" i="58" s="1"/>
  <c r="AJ88" i="58" a="1"/>
  <c r="AJ88" i="58" s="1"/>
  <c r="AJ82" i="58" a="1"/>
  <c r="AJ82" i="58" s="1"/>
  <c r="AJ75" i="58" a="1"/>
  <c r="AJ75" i="58" s="1"/>
  <c r="AJ70" i="58" a="1"/>
  <c r="AJ70" i="58" s="1"/>
  <c r="AJ69" i="58" a="1"/>
  <c r="AJ69" i="58" s="1"/>
  <c r="AJ65" i="58" a="1"/>
  <c r="AJ65" i="58" s="1"/>
  <c r="AJ61" i="58" a="1"/>
  <c r="AJ61" i="58" s="1"/>
  <c r="AJ60" i="58" a="1"/>
  <c r="AJ60" i="58" s="1"/>
  <c r="AJ59" i="58" a="1"/>
  <c r="AJ59" i="58" s="1"/>
  <c r="AJ58" i="58" a="1"/>
  <c r="AJ58" i="58" s="1"/>
  <c r="AJ57" i="58" a="1"/>
  <c r="AJ57" i="58" s="1"/>
  <c r="AJ51" i="58" a="1"/>
  <c r="AJ51" i="58" s="1"/>
  <c r="AJ50" i="58" a="1"/>
  <c r="AJ50" i="58" s="1"/>
  <c r="AJ46" i="58" a="1"/>
  <c r="AJ46" i="58" s="1"/>
  <c r="AJ44" i="58" a="1"/>
  <c r="AJ44" i="58" s="1"/>
  <c r="AJ35" i="58" a="1"/>
  <c r="AJ35" i="58" s="1"/>
  <c r="AJ40" i="58" a="1"/>
  <c r="AJ40" i="58" s="1"/>
  <c r="AJ34" i="58" a="1"/>
  <c r="AJ34" i="58" s="1"/>
  <c r="AJ109" i="58" a="1"/>
  <c r="AJ109" i="58" s="1"/>
  <c r="AJ101" i="58" a="1"/>
  <c r="AJ101" i="58" s="1"/>
  <c r="AJ90" i="58" a="1"/>
  <c r="AJ90" i="58" s="1"/>
  <c r="AJ83" i="58" a="1"/>
  <c r="AJ83" i="58" s="1"/>
  <c r="AJ71" i="58" a="1"/>
  <c r="AJ71" i="58" s="1"/>
  <c r="AJ62" i="58" a="1"/>
  <c r="AJ62" i="58" s="1"/>
  <c r="AJ52" i="58" a="1"/>
  <c r="AJ52" i="58" s="1"/>
  <c r="AJ41" i="58" a="1"/>
  <c r="AJ41" i="58" s="1"/>
  <c r="AJ36" i="58" a="1"/>
  <c r="AJ36" i="58" s="1"/>
  <c r="AJ23" i="58" a="1"/>
  <c r="AJ23" i="58" s="1"/>
  <c r="AJ22" i="58" a="1"/>
  <c r="AJ22" i="58" s="1"/>
  <c r="AJ7" i="58" a="1"/>
  <c r="AJ7" i="58" s="1"/>
  <c r="L89" i="4"/>
  <c r="AE89" i="4"/>
  <c r="D117" i="4"/>
  <c r="L117" i="4"/>
  <c r="AR89" i="4"/>
  <c r="D101" i="4"/>
  <c r="D89" i="4"/>
  <c r="D97" i="4"/>
  <c r="D109" i="4"/>
  <c r="D93" i="4"/>
  <c r="D105" i="4"/>
  <c r="D113" i="4"/>
  <c r="AH132" i="38" l="1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S83" i="38" s="1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AS61" i="38" s="1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Z23" i="38" l="1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AR79" i="37" s="1"/>
  <c r="D79" i="37"/>
  <c r="AQ78" i="37"/>
  <c r="AN78" i="37"/>
  <c r="D78" i="37"/>
  <c r="AQ77" i="37"/>
  <c r="AN77" i="37"/>
  <c r="AR77" i="37" s="1"/>
  <c r="D77" i="37"/>
  <c r="AQ76" i="37"/>
  <c r="AN76" i="37"/>
  <c r="D76" i="37"/>
  <c r="AQ75" i="37"/>
  <c r="AN75" i="37"/>
  <c r="AR75" i="37" s="1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R63" i="37" s="1"/>
  <c r="AN63" i="37"/>
  <c r="D63" i="37"/>
  <c r="AQ62" i="37"/>
  <c r="AN62" i="37"/>
  <c r="D62" i="37"/>
  <c r="AQ61" i="37"/>
  <c r="AR61" i="37" s="1"/>
  <c r="AN61" i="37"/>
  <c r="AQ60" i="37"/>
  <c r="AR60" i="37" s="1"/>
  <c r="AN60" i="37"/>
  <c r="D60" i="37"/>
  <c r="AQ59" i="37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N55" i="37"/>
  <c r="D55" i="37"/>
  <c r="AQ54" i="37"/>
  <c r="AR54" i="37" s="1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N22" i="37"/>
  <c r="AM22" i="37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17" i="37" l="1"/>
  <c r="X103" i="37"/>
  <c r="AR47" i="37"/>
  <c r="AR92" i="37"/>
  <c r="AR96" i="37"/>
  <c r="AA11" i="37"/>
  <c r="Z22" i="37"/>
  <c r="AA22" i="37" s="1"/>
  <c r="AR33" i="37"/>
  <c r="Z11" i="37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A20" i="37"/>
  <c r="AR41" i="37"/>
  <c r="AQ16" i="37"/>
  <c r="AR16" i="37" s="1"/>
  <c r="Z9" i="37"/>
  <c r="AA9" i="37" s="1"/>
  <c r="Z13" i="37"/>
  <c r="AA13" i="37" s="1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P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Y7" i="36" l="1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AN13" i="35"/>
  <c r="X18" i="35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M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X6" i="34" l="1"/>
  <c r="X10" i="34"/>
  <c r="X14" i="34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Z13" i="34"/>
  <c r="AM14" i="34"/>
  <c r="Y17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Z12" i="34" l="1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Z7" i="34"/>
  <c r="AA7" i="34" s="1"/>
  <c r="Z22" i="34"/>
  <c r="AA22" i="34" s="1"/>
  <c r="Z14" i="34"/>
  <c r="AA23" i="34"/>
  <c r="AA21" i="34"/>
  <c r="AA19" i="34"/>
  <c r="AA17" i="34"/>
  <c r="AA13" i="34"/>
  <c r="AA9" i="34"/>
  <c r="AA24" i="34"/>
  <c r="AA20" i="34"/>
  <c r="AA18" i="34"/>
  <c r="AA16" i="34"/>
  <c r="AA14" i="34"/>
  <c r="AA12" i="34"/>
  <c r="AA10" i="34"/>
  <c r="AA8" i="34"/>
  <c r="AA11" i="34" l="1"/>
  <c r="GF5" i="9"/>
  <c r="AB68" i="31" l="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T37" i="31" s="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27" i="31" l="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9" i="31"/>
  <c r="U5" i="31"/>
  <c r="U17" i="31"/>
  <c r="U8" i="31"/>
  <c r="U19" i="31"/>
  <c r="U15" i="31"/>
  <c r="U6" i="31"/>
  <c r="U12" i="31"/>
  <c r="U16" i="31"/>
  <c r="U7" i="31"/>
  <c r="U11" i="31" l="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AA37" i="30" s="1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S29" i="30" s="1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S25" i="30" s="1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7" i="30" l="1"/>
  <c r="S16" i="30"/>
  <c r="S19" i="30"/>
  <c r="AA41" i="30"/>
  <c r="AA43" i="30"/>
  <c r="AA45" i="30"/>
  <c r="S21" i="30"/>
  <c r="S5" i="30"/>
  <c r="S7" i="30"/>
  <c r="S10" i="30"/>
  <c r="S9" i="30"/>
  <c r="S14" i="30"/>
  <c r="AA21" i="30"/>
  <c r="S22" i="30"/>
  <c r="AA23" i="30"/>
  <c r="S24" i="30"/>
  <c r="S12" i="30"/>
  <c r="Z5" i="30"/>
  <c r="AA17" i="30"/>
  <c r="AA38" i="30"/>
  <c r="AC38" i="30" s="1"/>
  <c r="AA42" i="30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9" i="30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2" i="30"/>
  <c r="AC44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P15" i="29"/>
  <c r="O15" i="29"/>
  <c r="D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O11" i="28" s="1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9" i="28" l="1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C40" i="9" l="1"/>
  <c r="G40" i="9"/>
  <c r="N40" i="9"/>
  <c r="P40" i="9"/>
  <c r="R40" i="9"/>
  <c r="Z40" i="9"/>
  <c r="AA40" i="9"/>
  <c r="S40" i="9" l="1"/>
  <c r="J40" i="9" a="1"/>
  <c r="J40" i="9" s="1"/>
  <c r="K40" i="9" a="1"/>
  <c r="K40" i="9" s="1"/>
  <c r="Q40" i="9"/>
  <c r="O40" i="9"/>
  <c r="H40" i="9"/>
  <c r="M40" i="9"/>
  <c r="I40" i="9"/>
  <c r="AB40" i="9"/>
  <c r="L40" i="9"/>
  <c r="W85" i="4" l="1"/>
  <c r="X85" i="4"/>
  <c r="Y85" i="4"/>
  <c r="Z85" i="4"/>
  <c r="AA85" i="4"/>
  <c r="AB85" i="4"/>
  <c r="AC85" i="4"/>
  <c r="AD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U85" i="4"/>
  <c r="V85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8" i="4" a="1"/>
  <c r="V78" i="4" s="1"/>
  <c r="V79" i="4" a="1"/>
  <c r="V79" i="4" s="1"/>
  <c r="V7" i="4"/>
  <c r="BV28" i="4"/>
  <c r="GE5" i="9"/>
  <c r="AQ114" i="4" l="1" a="1"/>
  <c r="AQ114" i="4" s="1"/>
  <c r="AQ116" i="4" a="1"/>
  <c r="AQ116" i="4" s="1"/>
  <c r="AQ115" i="4" a="1"/>
  <c r="AQ115" i="4" s="1"/>
  <c r="AM114" i="4" a="1"/>
  <c r="AM114" i="4" s="1"/>
  <c r="AM116" i="4" a="1"/>
  <c r="AM116" i="4" s="1"/>
  <c r="AM115" i="4" a="1"/>
  <c r="AM115" i="4" s="1"/>
  <c r="AM117" i="4" s="1"/>
  <c r="AI114" i="4" a="1"/>
  <c r="AI114" i="4" s="1"/>
  <c r="AI116" i="4" a="1"/>
  <c r="AI116" i="4" s="1"/>
  <c r="AI115" i="4" a="1"/>
  <c r="AI115" i="4" s="1"/>
  <c r="AD114" i="4" a="1"/>
  <c r="AD114" i="4" s="1"/>
  <c r="AD115" i="4" a="1"/>
  <c r="AD115" i="4" s="1"/>
  <c r="AD116" i="4" a="1"/>
  <c r="AD116" i="4" s="1"/>
  <c r="Z114" i="4" a="1"/>
  <c r="Z114" i="4" s="1"/>
  <c r="Z116" i="4" a="1"/>
  <c r="Z116" i="4" s="1"/>
  <c r="Z115" i="4" a="1"/>
  <c r="Z115" i="4" s="1"/>
  <c r="Z117" i="4" s="1"/>
  <c r="V114" i="4" a="1"/>
  <c r="V114" i="4" s="1"/>
  <c r="V115" i="4" a="1"/>
  <c r="V115" i="4" s="1"/>
  <c r="V116" i="4" a="1"/>
  <c r="V116" i="4" s="1"/>
  <c r="AP114" i="4" a="1"/>
  <c r="AP114" i="4" s="1"/>
  <c r="AP115" i="4" a="1"/>
  <c r="AP115" i="4" s="1"/>
  <c r="AP117" i="4" s="1"/>
  <c r="AP116" i="4" a="1"/>
  <c r="AP116" i="4" s="1"/>
  <c r="AL114" i="4" a="1"/>
  <c r="AL114" i="4" s="1"/>
  <c r="AL115" i="4" a="1"/>
  <c r="AL115" i="4" s="1"/>
  <c r="AL116" i="4" a="1"/>
  <c r="AL116" i="4" s="1"/>
  <c r="AH114" i="4" a="1"/>
  <c r="AH114" i="4" s="1"/>
  <c r="AH116" i="4" a="1"/>
  <c r="AH116" i="4" s="1"/>
  <c r="AH115" i="4" a="1"/>
  <c r="AH115" i="4" s="1"/>
  <c r="AC114" i="4" a="1"/>
  <c r="AC114" i="4" s="1"/>
  <c r="AC116" i="4" a="1"/>
  <c r="AC116" i="4" s="1"/>
  <c r="AC115" i="4" a="1"/>
  <c r="AC115" i="4" s="1"/>
  <c r="AC117" i="4" s="1"/>
  <c r="Y114" i="4" a="1"/>
  <c r="Y114" i="4" s="1"/>
  <c r="Y116" i="4" a="1"/>
  <c r="Y116" i="4" s="1"/>
  <c r="Y115" i="4" a="1"/>
  <c r="Y115" i="4" s="1"/>
  <c r="Y117" i="4" s="1"/>
  <c r="U114" i="4" a="1"/>
  <c r="U114" i="4" s="1"/>
  <c r="U115" i="4" a="1"/>
  <c r="U115" i="4" s="1"/>
  <c r="U116" i="4" a="1"/>
  <c r="U116" i="4" s="1"/>
  <c r="AO114" i="4" a="1"/>
  <c r="AO114" i="4" s="1"/>
  <c r="AO115" i="4" a="1"/>
  <c r="AO115" i="4" s="1"/>
  <c r="AO117" i="4" s="1"/>
  <c r="AO116" i="4" a="1"/>
  <c r="AO116" i="4" s="1"/>
  <c r="AK114" i="4" a="1"/>
  <c r="AK114" i="4" s="1"/>
  <c r="AK115" i="4" a="1"/>
  <c r="AK115" i="4" s="1"/>
  <c r="AK116" i="4" a="1"/>
  <c r="AK116" i="4" s="1"/>
  <c r="AG114" i="4" a="1"/>
  <c r="AG114" i="4" s="1"/>
  <c r="AG115" i="4" a="1"/>
  <c r="AG115" i="4" s="1"/>
  <c r="AG116" i="4" a="1"/>
  <c r="AG116" i="4" s="1"/>
  <c r="AB114" i="4" a="1"/>
  <c r="AB114" i="4" s="1"/>
  <c r="AB116" i="4" a="1"/>
  <c r="AB116" i="4" s="1"/>
  <c r="AB115" i="4" a="1"/>
  <c r="AB115" i="4" s="1"/>
  <c r="X114" i="4" a="1"/>
  <c r="X114" i="4" s="1"/>
  <c r="X116" i="4" a="1"/>
  <c r="X116" i="4" s="1"/>
  <c r="X115" i="4" a="1"/>
  <c r="X115" i="4" s="1"/>
  <c r="AN114" i="4" a="1"/>
  <c r="AN114" i="4" s="1"/>
  <c r="AN116" i="4" a="1"/>
  <c r="AN116" i="4" s="1"/>
  <c r="AN115" i="4" a="1"/>
  <c r="AN115" i="4" s="1"/>
  <c r="AN117" i="4" s="1"/>
  <c r="AJ114" i="4" a="1"/>
  <c r="AJ114" i="4" s="1"/>
  <c r="AJ115" i="4" a="1"/>
  <c r="AJ115" i="4" s="1"/>
  <c r="AJ116" i="4" a="1"/>
  <c r="AJ116" i="4" s="1"/>
  <c r="AF114" i="4" a="1"/>
  <c r="AF114" i="4" s="1"/>
  <c r="AF115" i="4" a="1"/>
  <c r="AF115" i="4" s="1"/>
  <c r="AF116" i="4" a="1"/>
  <c r="AF116" i="4" s="1"/>
  <c r="AA114" i="4" a="1"/>
  <c r="AA114" i="4" s="1"/>
  <c r="AA116" i="4" a="1"/>
  <c r="AA116" i="4" s="1"/>
  <c r="AA115" i="4" a="1"/>
  <c r="AA115" i="4" s="1"/>
  <c r="W114" i="4" a="1"/>
  <c r="W114" i="4" s="1"/>
  <c r="W116" i="4" a="1"/>
  <c r="W116" i="4" s="1"/>
  <c r="W115" i="4" a="1"/>
  <c r="W115" i="4" s="1"/>
  <c r="W117" i="4" s="1"/>
  <c r="BT90" i="4"/>
  <c r="BT110" i="4" a="1"/>
  <c r="BT110" i="4" s="1"/>
  <c r="BT94" i="4"/>
  <c r="BT102" i="4"/>
  <c r="BT106" i="4"/>
  <c r="BT86" i="4"/>
  <c r="BT98" i="4"/>
  <c r="BT103" i="4" a="1"/>
  <c r="BT103" i="4" s="1"/>
  <c r="BT105" i="4" s="1"/>
  <c r="BT95" i="4" a="1"/>
  <c r="BT95" i="4" s="1"/>
  <c r="BT97" i="4" s="1"/>
  <c r="BT111" i="4" a="1"/>
  <c r="BT111" i="4" s="1"/>
  <c r="BT113" i="4" s="1"/>
  <c r="BT107" i="4" a="1"/>
  <c r="BT107" i="4" s="1"/>
  <c r="BT109" i="4" s="1"/>
  <c r="BT92" i="4" a="1"/>
  <c r="BT92" i="4" s="1"/>
  <c r="BT87" i="4" a="1"/>
  <c r="BT87" i="4" s="1"/>
  <c r="BT100" i="4" a="1"/>
  <c r="BT100" i="4" s="1"/>
  <c r="BT99" i="4" a="1"/>
  <c r="BT99" i="4" s="1"/>
  <c r="BT101" i="4" s="1"/>
  <c r="BT104" i="4" a="1"/>
  <c r="BT104" i="4" s="1"/>
  <c r="BT91" i="4" a="1"/>
  <c r="BT91" i="4" s="1"/>
  <c r="BT96" i="4" a="1"/>
  <c r="BT96" i="4" s="1"/>
  <c r="BT108" i="4" a="1"/>
  <c r="BT108" i="4" s="1"/>
  <c r="BT88" i="4" a="1"/>
  <c r="BT88" i="4" s="1"/>
  <c r="BT112" i="4" a="1"/>
  <c r="BT112" i="4" s="1"/>
  <c r="BP94" i="4"/>
  <c r="BP86" i="4"/>
  <c r="BP98" i="4"/>
  <c r="BP102" i="4"/>
  <c r="BP106" i="4"/>
  <c r="BP90" i="4"/>
  <c r="BP110" i="4" a="1"/>
  <c r="BP110" i="4" s="1"/>
  <c r="BP111" i="4" a="1"/>
  <c r="BP111" i="4" s="1"/>
  <c r="BP113" i="4" s="1"/>
  <c r="BP103" i="4" a="1"/>
  <c r="BP103" i="4" s="1"/>
  <c r="BP105" i="4" s="1"/>
  <c r="BP107" i="4" a="1"/>
  <c r="BP107" i="4" s="1"/>
  <c r="BP109" i="4" s="1"/>
  <c r="BP95" i="4" a="1"/>
  <c r="BP95" i="4" s="1"/>
  <c r="BP97" i="4" s="1"/>
  <c r="BP87" i="4" a="1"/>
  <c r="BP87" i="4" s="1"/>
  <c r="BP100" i="4" a="1"/>
  <c r="BP100" i="4" s="1"/>
  <c r="BP92" i="4" a="1"/>
  <c r="BP92" i="4" s="1"/>
  <c r="BP91" i="4" a="1"/>
  <c r="BP91" i="4" s="1"/>
  <c r="BP93" i="4" s="1"/>
  <c r="BP96" i="4" a="1"/>
  <c r="BP96" i="4" s="1"/>
  <c r="BP99" i="4" a="1"/>
  <c r="BP99" i="4" s="1"/>
  <c r="BP88" i="4" a="1"/>
  <c r="BP88" i="4" s="1"/>
  <c r="BP112" i="4" a="1"/>
  <c r="BP112" i="4" s="1"/>
  <c r="BP104" i="4" a="1"/>
  <c r="BP104" i="4" s="1"/>
  <c r="BP108" i="4" a="1"/>
  <c r="BP108" i="4" s="1"/>
  <c r="BL110" i="4" a="1"/>
  <c r="BL110" i="4" s="1"/>
  <c r="BL90" i="4"/>
  <c r="BL102" i="4"/>
  <c r="BL106" i="4"/>
  <c r="BL94" i="4"/>
  <c r="BL86" i="4"/>
  <c r="BL98" i="4"/>
  <c r="BL111" i="4" a="1"/>
  <c r="BL111" i="4" s="1"/>
  <c r="BL113" i="4" s="1"/>
  <c r="BL103" i="4" a="1"/>
  <c r="BL103" i="4" s="1"/>
  <c r="BL105" i="4" s="1"/>
  <c r="BL95" i="4" a="1"/>
  <c r="BL95" i="4" s="1"/>
  <c r="BL97" i="4" s="1"/>
  <c r="BL87" i="4" a="1"/>
  <c r="BL87" i="4" s="1"/>
  <c r="BL100" i="4" a="1"/>
  <c r="BL100" i="4" s="1"/>
  <c r="BL107" i="4" a="1"/>
  <c r="BL107" i="4" s="1"/>
  <c r="BL109" i="4" s="1"/>
  <c r="BL92" i="4" a="1"/>
  <c r="BL92" i="4" s="1"/>
  <c r="BL99" i="4" a="1"/>
  <c r="BL99" i="4" s="1"/>
  <c r="BL88" i="4" a="1"/>
  <c r="BL88" i="4" s="1"/>
  <c r="BL112" i="4" a="1"/>
  <c r="BL112" i="4" s="1"/>
  <c r="BL104" i="4" a="1"/>
  <c r="BL104" i="4" s="1"/>
  <c r="BL91" i="4" a="1"/>
  <c r="BL91" i="4" s="1"/>
  <c r="BL93" i="4" s="1"/>
  <c r="BL96" i="4" a="1"/>
  <c r="BL96" i="4" s="1"/>
  <c r="BL108" i="4" a="1"/>
  <c r="BL108" i="4" s="1"/>
  <c r="BH86" i="4"/>
  <c r="BH94" i="4"/>
  <c r="BH110" i="4" a="1"/>
  <c r="BH110" i="4" s="1"/>
  <c r="BH98" i="4"/>
  <c r="BH102" i="4"/>
  <c r="BH106" i="4"/>
  <c r="BH90" i="4"/>
  <c r="BH111" i="4" a="1"/>
  <c r="BH111" i="4" s="1"/>
  <c r="BH95" i="4" a="1"/>
  <c r="BH95" i="4" s="1"/>
  <c r="BH97" i="4" s="1"/>
  <c r="BH92" i="4" a="1"/>
  <c r="BH92" i="4" s="1"/>
  <c r="BH87" i="4" a="1"/>
  <c r="BH87" i="4" s="1"/>
  <c r="BH103" i="4" a="1"/>
  <c r="BH103" i="4" s="1"/>
  <c r="BH105" i="4" s="1"/>
  <c r="BH100" i="4" a="1"/>
  <c r="BH100" i="4" s="1"/>
  <c r="BH99" i="4" a="1"/>
  <c r="BH99" i="4" s="1"/>
  <c r="BH101" i="4" s="1"/>
  <c r="BH112" i="4" a="1"/>
  <c r="BH112" i="4" s="1"/>
  <c r="BH104" i="4" a="1"/>
  <c r="BH104" i="4" s="1"/>
  <c r="BH108" i="4" a="1"/>
  <c r="BH108" i="4" s="1"/>
  <c r="BH96" i="4" a="1"/>
  <c r="BH96" i="4" s="1"/>
  <c r="BH91" i="4" a="1"/>
  <c r="BH91" i="4" s="1"/>
  <c r="BH93" i="4" s="1"/>
  <c r="BH107" i="4" a="1"/>
  <c r="BH107" i="4" s="1"/>
  <c r="BH88" i="4" a="1"/>
  <c r="BH88" i="4" s="1"/>
  <c r="BD90" i="4"/>
  <c r="BD110" i="4" a="1"/>
  <c r="BD110" i="4" s="1"/>
  <c r="BD86" i="4"/>
  <c r="BD102" i="4"/>
  <c r="BD106" i="4"/>
  <c r="BD94" i="4"/>
  <c r="BD98" i="4"/>
  <c r="BD103" i="4" a="1"/>
  <c r="BD103" i="4" s="1"/>
  <c r="BD105" i="4" s="1"/>
  <c r="BD111" i="4" a="1"/>
  <c r="BD111" i="4" s="1"/>
  <c r="BD113" i="4" s="1"/>
  <c r="BD95" i="4" a="1"/>
  <c r="BD95" i="4" s="1"/>
  <c r="BD97" i="4" s="1"/>
  <c r="BD92" i="4" a="1"/>
  <c r="BD92" i="4" s="1"/>
  <c r="BD87" i="4" a="1"/>
  <c r="BD87" i="4" s="1"/>
  <c r="BD100" i="4" a="1"/>
  <c r="BD100" i="4" s="1"/>
  <c r="BD107" i="4" a="1"/>
  <c r="BD107" i="4" s="1"/>
  <c r="BD109" i="4" s="1"/>
  <c r="BD96" i="4" a="1"/>
  <c r="BD96" i="4" s="1"/>
  <c r="BD99" i="4" a="1"/>
  <c r="BD99" i="4" s="1"/>
  <c r="BD101" i="4" s="1"/>
  <c r="BD88" i="4" a="1"/>
  <c r="BD88" i="4" s="1"/>
  <c r="BD108" i="4" a="1"/>
  <c r="BD108" i="4" s="1"/>
  <c r="BD91" i="4" a="1"/>
  <c r="BD91" i="4" s="1"/>
  <c r="BD93" i="4" s="1"/>
  <c r="BD112" i="4" a="1"/>
  <c r="BD112" i="4" s="1"/>
  <c r="BD104" i="4" a="1"/>
  <c r="BD104" i="4" s="1"/>
  <c r="AZ94" i="4"/>
  <c r="AZ86" i="4"/>
  <c r="AZ90" i="4"/>
  <c r="AZ110" i="4" a="1"/>
  <c r="AZ110" i="4" s="1"/>
  <c r="AZ98" i="4"/>
  <c r="AZ102" i="4"/>
  <c r="AZ106" i="4"/>
  <c r="AZ111" i="4" a="1"/>
  <c r="AZ111" i="4" s="1"/>
  <c r="AZ113" i="4" s="1"/>
  <c r="AZ103" i="4" a="1"/>
  <c r="AZ103" i="4" s="1"/>
  <c r="AZ105" i="4" s="1"/>
  <c r="AZ95" i="4" a="1"/>
  <c r="AZ95" i="4" s="1"/>
  <c r="AZ97" i="4" s="1"/>
  <c r="AZ87" i="4" a="1"/>
  <c r="AZ87" i="4" s="1"/>
  <c r="AZ100" i="4" a="1"/>
  <c r="AZ100" i="4" s="1"/>
  <c r="AZ92" i="4" a="1"/>
  <c r="AZ92" i="4" s="1"/>
  <c r="AZ99" i="4" a="1"/>
  <c r="AZ99" i="4" s="1"/>
  <c r="AZ101" i="4" s="1"/>
  <c r="AZ88" i="4" a="1"/>
  <c r="AZ88" i="4" s="1"/>
  <c r="AZ91" i="4" a="1"/>
  <c r="AZ91" i="4" s="1"/>
  <c r="AZ93" i="4" s="1"/>
  <c r="AZ107" i="4" a="1"/>
  <c r="AZ107" i="4" s="1"/>
  <c r="AZ109" i="4" s="1"/>
  <c r="AZ112" i="4" a="1"/>
  <c r="AZ112" i="4" s="1"/>
  <c r="AZ104" i="4" a="1"/>
  <c r="AZ104" i="4" s="1"/>
  <c r="AZ108" i="4" a="1"/>
  <c r="AZ108" i="4" s="1"/>
  <c r="AZ96" i="4" a="1"/>
  <c r="AZ96" i="4" s="1"/>
  <c r="AV110" i="4" a="1"/>
  <c r="AV110" i="4" s="1"/>
  <c r="AV90" i="4"/>
  <c r="AV94" i="4"/>
  <c r="AV86" i="4"/>
  <c r="AV102" i="4"/>
  <c r="AV106" i="4"/>
  <c r="AV98" i="4"/>
  <c r="AV111" i="4" a="1"/>
  <c r="AV111" i="4" s="1"/>
  <c r="AV113" i="4" s="1"/>
  <c r="AV95" i="4" a="1"/>
  <c r="AV95" i="4" s="1"/>
  <c r="AV97" i="4" s="1"/>
  <c r="AV92" i="4" a="1"/>
  <c r="AV92" i="4" s="1"/>
  <c r="AV103" i="4" a="1"/>
  <c r="AV103" i="4" s="1"/>
  <c r="AV105" i="4" s="1"/>
  <c r="AV87" i="4" a="1"/>
  <c r="AV87" i="4" s="1"/>
  <c r="AV100" i="4" a="1"/>
  <c r="AV100" i="4" s="1"/>
  <c r="AV91" i="4" a="1"/>
  <c r="AV91" i="4" s="1"/>
  <c r="AV93" i="4" s="1"/>
  <c r="AV96" i="4" a="1"/>
  <c r="AV96" i="4" s="1"/>
  <c r="AV112" i="4" a="1"/>
  <c r="AV112" i="4" s="1"/>
  <c r="AV104" i="4" a="1"/>
  <c r="AV104" i="4" s="1"/>
  <c r="AV107" i="4" a="1"/>
  <c r="AV107" i="4" s="1"/>
  <c r="AV109" i="4" s="1"/>
  <c r="AV88" i="4" a="1"/>
  <c r="AV88" i="4" s="1"/>
  <c r="AV99" i="4" a="1"/>
  <c r="AV99" i="4" s="1"/>
  <c r="AV101" i="4" s="1"/>
  <c r="AV108" i="4" a="1"/>
  <c r="AV108" i="4" s="1"/>
  <c r="AQ86" i="4"/>
  <c r="AQ94" i="4"/>
  <c r="AQ90" i="4"/>
  <c r="AQ98" i="4"/>
  <c r="AQ102" i="4"/>
  <c r="AQ106" i="4"/>
  <c r="AQ110" i="4" a="1"/>
  <c r="AQ110" i="4" s="1"/>
  <c r="AQ103" i="4" a="1"/>
  <c r="AQ103" i="4" s="1"/>
  <c r="AQ105" i="4" s="1"/>
  <c r="AQ95" i="4" a="1"/>
  <c r="AQ95" i="4" s="1"/>
  <c r="AQ111" i="4" a="1"/>
  <c r="AQ111" i="4" s="1"/>
  <c r="AQ92" i="4" a="1"/>
  <c r="AQ92" i="4" s="1"/>
  <c r="AQ87" i="4" a="1"/>
  <c r="AQ87" i="4" s="1"/>
  <c r="AQ100" i="4" a="1"/>
  <c r="AQ100" i="4" s="1"/>
  <c r="AQ99" i="4" a="1"/>
  <c r="AQ99" i="4" s="1"/>
  <c r="AQ112" i="4" a="1"/>
  <c r="AQ112" i="4" s="1"/>
  <c r="AQ108" i="4" a="1"/>
  <c r="AQ108" i="4" s="1"/>
  <c r="AQ88" i="4" a="1"/>
  <c r="AQ88" i="4" s="1"/>
  <c r="AQ91" i="4" a="1"/>
  <c r="AQ91" i="4" s="1"/>
  <c r="AQ107" i="4" a="1"/>
  <c r="AQ107" i="4" s="1"/>
  <c r="AQ104" i="4" a="1"/>
  <c r="AQ104" i="4" s="1"/>
  <c r="AQ96" i="4" a="1"/>
  <c r="AQ96" i="4" s="1"/>
  <c r="AQ97" i="4" s="1"/>
  <c r="AM90" i="4"/>
  <c r="AM110" i="4" a="1"/>
  <c r="AM110" i="4" s="1"/>
  <c r="AM94" i="4"/>
  <c r="AM102" i="4"/>
  <c r="AM106" i="4"/>
  <c r="AM86" i="4"/>
  <c r="AM98" i="4"/>
  <c r="AM111" i="4" a="1"/>
  <c r="AM111" i="4" s="1"/>
  <c r="AM113" i="4" s="1"/>
  <c r="AM87" i="4" a="1"/>
  <c r="AM87" i="4" s="1"/>
  <c r="AM108" i="4" a="1"/>
  <c r="AM108" i="4" s="1"/>
  <c r="AM103" i="4" a="1"/>
  <c r="AM103" i="4" s="1"/>
  <c r="AM105" i="4" s="1"/>
  <c r="AM95" i="4" a="1"/>
  <c r="AM95" i="4" s="1"/>
  <c r="AM92" i="4" a="1"/>
  <c r="AM92" i="4" s="1"/>
  <c r="AM100" i="4" a="1"/>
  <c r="AM100" i="4" s="1"/>
  <c r="AM99" i="4" a="1"/>
  <c r="AM99" i="4" s="1"/>
  <c r="AM91" i="4" a="1"/>
  <c r="AM91" i="4" s="1"/>
  <c r="AM107" i="4" a="1"/>
  <c r="AM107" i="4" s="1"/>
  <c r="AM109" i="4" s="1"/>
  <c r="AM88" i="4" a="1"/>
  <c r="AM88" i="4" s="1"/>
  <c r="AM96" i="4" a="1"/>
  <c r="AM96" i="4" s="1"/>
  <c r="AM104" i="4" a="1"/>
  <c r="AM104" i="4" s="1"/>
  <c r="AM112" i="4" a="1"/>
  <c r="AM112" i="4" s="1"/>
  <c r="AI94" i="4"/>
  <c r="AI86" i="4"/>
  <c r="AI98" i="4"/>
  <c r="AI102" i="4"/>
  <c r="AI106" i="4"/>
  <c r="AI90" i="4"/>
  <c r="AI110" i="4" a="1"/>
  <c r="AI110" i="4" s="1"/>
  <c r="AI111" i="4" a="1"/>
  <c r="AI111" i="4" s="1"/>
  <c r="AI103" i="4" a="1"/>
  <c r="AI103" i="4" s="1"/>
  <c r="AI92" i="4" a="1"/>
  <c r="AI92" i="4" s="1"/>
  <c r="AI108" i="4" a="1"/>
  <c r="AI108" i="4" s="1"/>
  <c r="AI100" i="4" a="1"/>
  <c r="AI100" i="4" s="1"/>
  <c r="AI95" i="4" a="1"/>
  <c r="AI95" i="4" s="1"/>
  <c r="AI87" i="4" a="1"/>
  <c r="AI87" i="4" s="1"/>
  <c r="AI96" i="4" a="1"/>
  <c r="AI96" i="4" s="1"/>
  <c r="AI107" i="4" a="1"/>
  <c r="AI107" i="4" s="1"/>
  <c r="AI112" i="4" a="1"/>
  <c r="AI112" i="4" s="1"/>
  <c r="AI99" i="4" a="1"/>
  <c r="AI99" i="4" s="1"/>
  <c r="AI91" i="4" a="1"/>
  <c r="AI91" i="4" s="1"/>
  <c r="AI93" i="4" s="1"/>
  <c r="AI104" i="4" a="1"/>
  <c r="AI104" i="4" s="1"/>
  <c r="AI88" i="4" a="1"/>
  <c r="AI88" i="4" s="1"/>
  <c r="AD110" i="4" a="1"/>
  <c r="AD110" i="4" s="1"/>
  <c r="AD90" i="4"/>
  <c r="AD102" i="4"/>
  <c r="AD106" i="4"/>
  <c r="AD94" i="4"/>
  <c r="AD86" i="4"/>
  <c r="AD98" i="4"/>
  <c r="AD95" i="4" a="1"/>
  <c r="AD95" i="4" s="1"/>
  <c r="AD111" i="4" a="1"/>
  <c r="AD111" i="4" s="1"/>
  <c r="AD103" i="4" a="1"/>
  <c r="AD103" i="4" s="1"/>
  <c r="AD100" i="4" a="1"/>
  <c r="AD100" i="4" s="1"/>
  <c r="AD87" i="4" a="1"/>
  <c r="AD87" i="4" s="1"/>
  <c r="AD92" i="4" a="1"/>
  <c r="AD92" i="4" s="1"/>
  <c r="AD108" i="4" a="1"/>
  <c r="AD108" i="4" s="1"/>
  <c r="AD112" i="4" a="1"/>
  <c r="AD112" i="4" s="1"/>
  <c r="AD88" i="4" a="1"/>
  <c r="AD88" i="4" s="1"/>
  <c r="AD99" i="4" a="1"/>
  <c r="AD99" i="4" s="1"/>
  <c r="AD104" i="4" a="1"/>
  <c r="AD104" i="4" s="1"/>
  <c r="AD107" i="4" a="1"/>
  <c r="AD107" i="4" s="1"/>
  <c r="AD91" i="4" a="1"/>
  <c r="AD91" i="4" s="1"/>
  <c r="AD93" i="4" s="1"/>
  <c r="AD96" i="4" a="1"/>
  <c r="AD96" i="4" s="1"/>
  <c r="Z86" i="4"/>
  <c r="Z94" i="4"/>
  <c r="Z110" i="4" a="1"/>
  <c r="Z110" i="4" s="1"/>
  <c r="Z98" i="4"/>
  <c r="Z102" i="4"/>
  <c r="Z106" i="4"/>
  <c r="Z90" i="4"/>
  <c r="Z111" i="4" a="1"/>
  <c r="Z111" i="4" s="1"/>
  <c r="Z103" i="4" a="1"/>
  <c r="Z103" i="4" s="1"/>
  <c r="Z87" i="4" a="1"/>
  <c r="Z87" i="4" s="1"/>
  <c r="Z108" i="4" a="1"/>
  <c r="Z108" i="4" s="1"/>
  <c r="Z92" i="4" a="1"/>
  <c r="Z92" i="4" s="1"/>
  <c r="Z95" i="4" a="1"/>
  <c r="Z95" i="4" s="1"/>
  <c r="Z107" i="4" a="1"/>
  <c r="Z107" i="4" s="1"/>
  <c r="Z100" i="4" a="1"/>
  <c r="Z100" i="4" s="1"/>
  <c r="Z112" i="4" a="1"/>
  <c r="Z112" i="4" s="1"/>
  <c r="Z88" i="4" a="1"/>
  <c r="Z88" i="4" s="1"/>
  <c r="Z104" i="4" a="1"/>
  <c r="Z104" i="4" s="1"/>
  <c r="Z99" i="4" a="1"/>
  <c r="Z99" i="4" s="1"/>
  <c r="Z96" i="4" a="1"/>
  <c r="Z96" i="4" s="1"/>
  <c r="Z91" i="4" a="1"/>
  <c r="Z91" i="4" s="1"/>
  <c r="V90" i="4"/>
  <c r="V110" i="4" a="1"/>
  <c r="V110" i="4" s="1"/>
  <c r="V86" i="4"/>
  <c r="V102" i="4"/>
  <c r="V106" i="4"/>
  <c r="V94" i="4"/>
  <c r="V98" i="4"/>
  <c r="V111" i="4" a="1"/>
  <c r="V111" i="4" s="1"/>
  <c r="V92" i="4" a="1"/>
  <c r="V92" i="4" s="1"/>
  <c r="V100" i="4" a="1"/>
  <c r="V100" i="4" s="1"/>
  <c r="V95" i="4" a="1"/>
  <c r="V95" i="4" s="1"/>
  <c r="V97" i="4" s="1"/>
  <c r="V103" i="4" a="1"/>
  <c r="V103" i="4" s="1"/>
  <c r="V105" i="4" s="1"/>
  <c r="V87" i="4" a="1"/>
  <c r="V87" i="4" s="1"/>
  <c r="V107" i="4" a="1"/>
  <c r="V107" i="4" s="1"/>
  <c r="V109" i="4" s="1"/>
  <c r="V104" i="4" a="1"/>
  <c r="V104" i="4" s="1"/>
  <c r="V96" i="4" a="1"/>
  <c r="V96" i="4" s="1"/>
  <c r="V99" i="4" a="1"/>
  <c r="V99" i="4" s="1"/>
  <c r="V101" i="4" s="1"/>
  <c r="V91" i="4" a="1"/>
  <c r="V91" i="4" s="1"/>
  <c r="V93" i="4" s="1"/>
  <c r="V88" i="4" a="1"/>
  <c r="V88" i="4" s="1"/>
  <c r="V108" i="4" a="1"/>
  <c r="V108" i="4" s="1"/>
  <c r="V112" i="4" a="1"/>
  <c r="V112" i="4" s="1"/>
  <c r="BS86" i="4"/>
  <c r="BS94" i="4"/>
  <c r="BS98" i="4"/>
  <c r="BS110" i="4" a="1"/>
  <c r="BS110" i="4" s="1"/>
  <c r="BS102" i="4"/>
  <c r="BS106" i="4"/>
  <c r="BS90" i="4"/>
  <c r="BS111" i="4" a="1"/>
  <c r="BS111" i="4" s="1"/>
  <c r="BS113" i="4" s="1"/>
  <c r="BS95" i="4" a="1"/>
  <c r="BS95" i="4" s="1"/>
  <c r="BS103" i="4" a="1"/>
  <c r="BS103" i="4" s="1"/>
  <c r="BS105" i="4" s="1"/>
  <c r="BS87" i="4" a="1"/>
  <c r="BS87" i="4" s="1"/>
  <c r="BS100" i="4" a="1"/>
  <c r="BS100" i="4" s="1"/>
  <c r="BS92" i="4" a="1"/>
  <c r="BS92" i="4" s="1"/>
  <c r="BS107" i="4" a="1"/>
  <c r="BS107" i="4" s="1"/>
  <c r="BS109" i="4" s="1"/>
  <c r="BS96" i="4" a="1"/>
  <c r="BS96" i="4" s="1"/>
  <c r="BS88" i="4" a="1"/>
  <c r="BS88" i="4" s="1"/>
  <c r="BS108" i="4" a="1"/>
  <c r="BS108" i="4" s="1"/>
  <c r="BS99" i="4" a="1"/>
  <c r="BS99" i="4" s="1"/>
  <c r="BS101" i="4" s="1"/>
  <c r="BS112" i="4" a="1"/>
  <c r="BS112" i="4" s="1"/>
  <c r="BS91" i="4" a="1"/>
  <c r="BS91" i="4" s="1"/>
  <c r="BS93" i="4" s="1"/>
  <c r="BS104" i="4" a="1"/>
  <c r="BS104" i="4" s="1"/>
  <c r="BO90" i="4"/>
  <c r="BO110" i="4" a="1"/>
  <c r="BO110" i="4" s="1"/>
  <c r="BO98" i="4"/>
  <c r="BO86" i="4"/>
  <c r="BO102" i="4"/>
  <c r="BO106" i="4"/>
  <c r="BO94" i="4"/>
  <c r="BO111" i="4" a="1"/>
  <c r="BO111" i="4" s="1"/>
  <c r="BO113" i="4" s="1"/>
  <c r="BO103" i="4" a="1"/>
  <c r="BO103" i="4" s="1"/>
  <c r="BO105" i="4" s="1"/>
  <c r="BO95" i="4" a="1"/>
  <c r="BO95" i="4" s="1"/>
  <c r="BO97" i="4" s="1"/>
  <c r="BO87" i="4" a="1"/>
  <c r="BO87" i="4" s="1"/>
  <c r="BO100" i="4" a="1"/>
  <c r="BO100" i="4" s="1"/>
  <c r="BO92" i="4" a="1"/>
  <c r="BO92" i="4" s="1"/>
  <c r="BO99" i="4" a="1"/>
  <c r="BO99" i="4" s="1"/>
  <c r="BO101" i="4" s="1"/>
  <c r="BO88" i="4" a="1"/>
  <c r="BO88" i="4" s="1"/>
  <c r="BO107" i="4" a="1"/>
  <c r="BO107" i="4" s="1"/>
  <c r="BO112" i="4" a="1"/>
  <c r="BO112" i="4" s="1"/>
  <c r="BO104" i="4" a="1"/>
  <c r="BO104" i="4" s="1"/>
  <c r="BO108" i="4" a="1"/>
  <c r="BO108" i="4" s="1"/>
  <c r="BO91" i="4" a="1"/>
  <c r="BO91" i="4" s="1"/>
  <c r="BO93" i="4" s="1"/>
  <c r="BO96" i="4" a="1"/>
  <c r="BO96" i="4" s="1"/>
  <c r="BK94" i="4"/>
  <c r="BK86" i="4"/>
  <c r="BK98" i="4"/>
  <c r="BK90" i="4"/>
  <c r="BK102" i="4"/>
  <c r="BK106" i="4"/>
  <c r="BK110" i="4" a="1"/>
  <c r="BK110" i="4" s="1"/>
  <c r="BK111" i="4" a="1"/>
  <c r="BK111" i="4" s="1"/>
  <c r="BK113" i="4" s="1"/>
  <c r="BK100" i="4" a="1"/>
  <c r="BK100" i="4" s="1"/>
  <c r="BK92" i="4" a="1"/>
  <c r="BK92" i="4" s="1"/>
  <c r="BK95" i="4" a="1"/>
  <c r="BK95" i="4" s="1"/>
  <c r="BK97" i="4" s="1"/>
  <c r="BK108" i="4" a="1"/>
  <c r="BK108" i="4" s="1"/>
  <c r="BK103" i="4" a="1"/>
  <c r="BK103" i="4" s="1"/>
  <c r="BK105" i="4" s="1"/>
  <c r="BK87" i="4" a="1"/>
  <c r="BK87" i="4" s="1"/>
  <c r="BK112" i="4" a="1"/>
  <c r="BK112" i="4" s="1"/>
  <c r="BK104" i="4" a="1"/>
  <c r="BK104" i="4" s="1"/>
  <c r="BK99" i="4" a="1"/>
  <c r="BK99" i="4" s="1"/>
  <c r="BK101" i="4" s="1"/>
  <c r="BK107" i="4" a="1"/>
  <c r="BK107" i="4" s="1"/>
  <c r="BK109" i="4" s="1"/>
  <c r="BK96" i="4" a="1"/>
  <c r="BK96" i="4" s="1"/>
  <c r="BK91" i="4" a="1"/>
  <c r="BK91" i="4" s="1"/>
  <c r="BK93" i="4" s="1"/>
  <c r="BK88" i="4" a="1"/>
  <c r="BK88" i="4" s="1"/>
  <c r="BG110" i="4" a="1"/>
  <c r="BG110" i="4" s="1"/>
  <c r="BG90" i="4"/>
  <c r="BG98" i="4"/>
  <c r="BG94" i="4"/>
  <c r="BG102" i="4"/>
  <c r="BG106" i="4"/>
  <c r="BG86" i="4"/>
  <c r="BG103" i="4" a="1"/>
  <c r="BG103" i="4" s="1"/>
  <c r="BG105" i="4" s="1"/>
  <c r="BG111" i="4" a="1"/>
  <c r="BG111" i="4" s="1"/>
  <c r="BG95" i="4" a="1"/>
  <c r="BG95" i="4" s="1"/>
  <c r="BG97" i="4" s="1"/>
  <c r="BG87" i="4" a="1"/>
  <c r="BG87" i="4" s="1"/>
  <c r="BG100" i="4" a="1"/>
  <c r="BG100" i="4" s="1"/>
  <c r="BG108" i="4" a="1"/>
  <c r="BG108" i="4" s="1"/>
  <c r="BG92" i="4" a="1"/>
  <c r="BG92" i="4" s="1"/>
  <c r="BG91" i="4" a="1"/>
  <c r="BG91" i="4" s="1"/>
  <c r="BG93" i="4" s="1"/>
  <c r="BG96" i="4" a="1"/>
  <c r="BG96" i="4" s="1"/>
  <c r="BG99" i="4" a="1"/>
  <c r="BG99" i="4" s="1"/>
  <c r="BG101" i="4" s="1"/>
  <c r="BG88" i="4" a="1"/>
  <c r="BG88" i="4" s="1"/>
  <c r="BG112" i="4" a="1"/>
  <c r="BG112" i="4" s="1"/>
  <c r="BG104" i="4" a="1"/>
  <c r="BG104" i="4" s="1"/>
  <c r="BG107" i="4" a="1"/>
  <c r="BG107" i="4" s="1"/>
  <c r="BG109" i="4" s="1"/>
  <c r="BC86" i="4"/>
  <c r="BC94" i="4"/>
  <c r="BC98" i="4"/>
  <c r="BC102" i="4"/>
  <c r="BC106" i="4"/>
  <c r="BC90" i="4"/>
  <c r="BC110" i="4" a="1"/>
  <c r="BC110" i="4" s="1"/>
  <c r="BC111" i="4" a="1"/>
  <c r="BC111" i="4" s="1"/>
  <c r="BC113" i="4" s="1"/>
  <c r="BC95" i="4" a="1"/>
  <c r="BC95" i="4" s="1"/>
  <c r="BC103" i="4" a="1"/>
  <c r="BC103" i="4" s="1"/>
  <c r="BC105" i="4" s="1"/>
  <c r="BC87" i="4" a="1"/>
  <c r="BC87" i="4" s="1"/>
  <c r="BC108" i="4" a="1"/>
  <c r="BC108" i="4" s="1"/>
  <c r="BC100" i="4" a="1"/>
  <c r="BC100" i="4" s="1"/>
  <c r="BC92" i="4" a="1"/>
  <c r="BC92" i="4" s="1"/>
  <c r="BC99" i="4" a="1"/>
  <c r="BC99" i="4" s="1"/>
  <c r="BC101" i="4" s="1"/>
  <c r="BC91" i="4" a="1"/>
  <c r="BC91" i="4" s="1"/>
  <c r="BC93" i="4" s="1"/>
  <c r="BC88" i="4" a="1"/>
  <c r="BC88" i="4" s="1"/>
  <c r="BC107" i="4" a="1"/>
  <c r="BC107" i="4" s="1"/>
  <c r="BC109" i="4" s="1"/>
  <c r="BC112" i="4" a="1"/>
  <c r="BC112" i="4" s="1"/>
  <c r="BC104" i="4" a="1"/>
  <c r="BC104" i="4" s="1"/>
  <c r="BC96" i="4" a="1"/>
  <c r="BC96" i="4" s="1"/>
  <c r="AY90" i="4"/>
  <c r="AY110" i="4" a="1"/>
  <c r="AY110" i="4" s="1"/>
  <c r="AY98" i="4"/>
  <c r="AY102" i="4"/>
  <c r="AY106" i="4"/>
  <c r="AY94" i="4"/>
  <c r="AY86" i="4"/>
  <c r="AY111" i="4" a="1"/>
  <c r="AY111" i="4" s="1"/>
  <c r="AY113" i="4" s="1"/>
  <c r="AY103" i="4" a="1"/>
  <c r="AY103" i="4" s="1"/>
  <c r="AY105" i="4" s="1"/>
  <c r="AY108" i="4" a="1"/>
  <c r="AY108" i="4" s="1"/>
  <c r="AY95" i="4" a="1"/>
  <c r="AY95" i="4" s="1"/>
  <c r="AY97" i="4" s="1"/>
  <c r="AY100" i="4" a="1"/>
  <c r="AY100" i="4" s="1"/>
  <c r="AY87" i="4" a="1"/>
  <c r="AY87" i="4" s="1"/>
  <c r="AY92" i="4" a="1"/>
  <c r="AY92" i="4" s="1"/>
  <c r="AY112" i="4" a="1"/>
  <c r="AY112" i="4" s="1"/>
  <c r="AY104" i="4" a="1"/>
  <c r="AY104" i="4" s="1"/>
  <c r="AY96" i="4" a="1"/>
  <c r="AY96" i="4" s="1"/>
  <c r="AY107" i="4" a="1"/>
  <c r="AY107" i="4" s="1"/>
  <c r="AY109" i="4" s="1"/>
  <c r="AY99" i="4" a="1"/>
  <c r="AY99" i="4" s="1"/>
  <c r="AY91" i="4" a="1"/>
  <c r="AY91" i="4" s="1"/>
  <c r="AY93" i="4" s="1"/>
  <c r="AY88" i="4" a="1"/>
  <c r="AY88" i="4" s="1"/>
  <c r="AU94" i="4"/>
  <c r="AU86" i="4"/>
  <c r="AU98" i="4"/>
  <c r="AU102" i="4"/>
  <c r="AU106" i="4"/>
  <c r="AU90" i="4"/>
  <c r="AU110" i="4" a="1"/>
  <c r="AU110" i="4" s="1"/>
  <c r="AU111" i="4" a="1"/>
  <c r="AU111" i="4" s="1"/>
  <c r="AU113" i="4" s="1"/>
  <c r="AU100" i="4" a="1"/>
  <c r="AU100" i="4" s="1"/>
  <c r="AU103" i="4" a="1"/>
  <c r="AU103" i="4" s="1"/>
  <c r="AU105" i="4" s="1"/>
  <c r="AU87" i="4" a="1"/>
  <c r="AU87" i="4" s="1"/>
  <c r="AU108" i="4" a="1"/>
  <c r="AU108" i="4" s="1"/>
  <c r="AU92" i="4" a="1"/>
  <c r="AU92" i="4" s="1"/>
  <c r="AU95" i="4" a="1"/>
  <c r="AU95" i="4" s="1"/>
  <c r="AU97" i="4" s="1"/>
  <c r="AU112" i="4" a="1"/>
  <c r="AU112" i="4" s="1"/>
  <c r="AU104" i="4" a="1"/>
  <c r="AU104" i="4" s="1"/>
  <c r="AU99" i="4" a="1"/>
  <c r="AU99" i="4" s="1"/>
  <c r="AU101" i="4" s="1"/>
  <c r="AU91" i="4" a="1"/>
  <c r="AU91" i="4" s="1"/>
  <c r="AU93" i="4" s="1"/>
  <c r="AU88" i="4" a="1"/>
  <c r="AU88" i="4" s="1"/>
  <c r="AU107" i="4" a="1"/>
  <c r="AU107" i="4" s="1"/>
  <c r="AU96" i="4" a="1"/>
  <c r="AU96" i="4" s="1"/>
  <c r="AP110" i="4" a="1"/>
  <c r="AP110" i="4" s="1"/>
  <c r="AP90" i="4"/>
  <c r="AP98" i="4"/>
  <c r="AP102" i="4"/>
  <c r="AP106" i="4"/>
  <c r="AP94" i="4"/>
  <c r="AP86" i="4"/>
  <c r="AP111" i="4" a="1"/>
  <c r="AP111" i="4" s="1"/>
  <c r="AP103" i="4" a="1"/>
  <c r="AP103" i="4" s="1"/>
  <c r="AP105" i="4" s="1"/>
  <c r="AP100" i="4" a="1"/>
  <c r="AP100" i="4" s="1"/>
  <c r="AP92" i="4" a="1"/>
  <c r="AP92" i="4" s="1"/>
  <c r="AP87" i="4" a="1"/>
  <c r="AP87" i="4" s="1"/>
  <c r="AP95" i="4" a="1"/>
  <c r="AP95" i="4" s="1"/>
  <c r="AP97" i="4" s="1"/>
  <c r="AP108" i="4" a="1"/>
  <c r="AP108" i="4" s="1"/>
  <c r="AP99" i="4" a="1"/>
  <c r="AP99" i="4" s="1"/>
  <c r="AP101" i="4" s="1"/>
  <c r="AP88" i="4" a="1"/>
  <c r="AP88" i="4" s="1"/>
  <c r="AP91" i="4" a="1"/>
  <c r="AP91" i="4" s="1"/>
  <c r="AP104" i="4" a="1"/>
  <c r="AP104" i="4" s="1"/>
  <c r="AP96" i="4" a="1"/>
  <c r="AP96" i="4" s="1"/>
  <c r="AP112" i="4" a="1"/>
  <c r="AP112" i="4" s="1"/>
  <c r="AP107" i="4" a="1"/>
  <c r="AP107" i="4" s="1"/>
  <c r="AP109" i="4" s="1"/>
  <c r="AL86" i="4"/>
  <c r="AL94" i="4"/>
  <c r="AL98" i="4"/>
  <c r="AL110" i="4" a="1"/>
  <c r="AL110" i="4" s="1"/>
  <c r="AL102" i="4"/>
  <c r="AL106" i="4"/>
  <c r="AL90" i="4"/>
  <c r="AL111" i="4" a="1"/>
  <c r="AL111" i="4" s="1"/>
  <c r="AL103" i="4" a="1"/>
  <c r="AL103" i="4" s="1"/>
  <c r="AL95" i="4" a="1"/>
  <c r="AL95" i="4" s="1"/>
  <c r="AL87" i="4" a="1"/>
  <c r="AL87" i="4" s="1"/>
  <c r="AL108" i="4" a="1"/>
  <c r="AL108" i="4" s="1"/>
  <c r="AL100" i="4" a="1"/>
  <c r="AL100" i="4" s="1"/>
  <c r="AL92" i="4" a="1"/>
  <c r="AL92" i="4" s="1"/>
  <c r="AL99" i="4" a="1"/>
  <c r="AL99" i="4" s="1"/>
  <c r="AL91" i="4" a="1"/>
  <c r="AL91" i="4" s="1"/>
  <c r="AL104" i="4" a="1"/>
  <c r="AL104" i="4" s="1"/>
  <c r="AL96" i="4" a="1"/>
  <c r="AL96" i="4" s="1"/>
  <c r="AL97" i="4" s="1"/>
  <c r="AL107" i="4" a="1"/>
  <c r="AL107" i="4" s="1"/>
  <c r="AL112" i="4" a="1"/>
  <c r="AL112" i="4" s="1"/>
  <c r="AL88" i="4" a="1"/>
  <c r="AL88" i="4" s="1"/>
  <c r="AH90" i="4"/>
  <c r="AH110" i="4" a="1"/>
  <c r="AH110" i="4" s="1"/>
  <c r="AH98" i="4"/>
  <c r="AH86" i="4"/>
  <c r="AH102" i="4"/>
  <c r="AH106" i="4"/>
  <c r="AH94" i="4"/>
  <c r="AH111" i="4" a="1"/>
  <c r="AH111" i="4" s="1"/>
  <c r="AH103" i="4" a="1"/>
  <c r="AH103" i="4" s="1"/>
  <c r="AH100" i="4" a="1"/>
  <c r="AH100" i="4" s="1"/>
  <c r="AH95" i="4" a="1"/>
  <c r="AH95" i="4" s="1"/>
  <c r="AH107" i="4" a="1"/>
  <c r="AH107" i="4" s="1"/>
  <c r="AH109" i="4" s="1"/>
  <c r="AH87" i="4" a="1"/>
  <c r="AH87" i="4" s="1"/>
  <c r="AH92" i="4" a="1"/>
  <c r="AH92" i="4" s="1"/>
  <c r="AH108" i="4" a="1"/>
  <c r="AH108" i="4" s="1"/>
  <c r="AH99" i="4" a="1"/>
  <c r="AH99" i="4" s="1"/>
  <c r="AH91" i="4" a="1"/>
  <c r="AH91" i="4" s="1"/>
  <c r="AH112" i="4" a="1"/>
  <c r="AH112" i="4" s="1"/>
  <c r="AH88" i="4" a="1"/>
  <c r="AH88" i="4" s="1"/>
  <c r="AH104" i="4" a="1"/>
  <c r="AH104" i="4" s="1"/>
  <c r="AH96" i="4" a="1"/>
  <c r="AH96" i="4" s="1"/>
  <c r="AC94" i="4"/>
  <c r="AC86" i="4"/>
  <c r="AC98" i="4"/>
  <c r="AC90" i="4"/>
  <c r="AC102" i="4"/>
  <c r="AC106" i="4"/>
  <c r="AC110" i="4" a="1"/>
  <c r="AC110" i="4" s="1"/>
  <c r="AC111" i="4" a="1"/>
  <c r="AC111" i="4" s="1"/>
  <c r="AC103" i="4" a="1"/>
  <c r="AC103" i="4" s="1"/>
  <c r="AC105" i="4" s="1"/>
  <c r="AC95" i="4" a="1"/>
  <c r="AC95" i="4" s="1"/>
  <c r="AC97" i="4" s="1"/>
  <c r="AC87" i="4" a="1"/>
  <c r="AC87" i="4" s="1"/>
  <c r="AC92" i="4" a="1"/>
  <c r="AC92" i="4" s="1"/>
  <c r="AC107" i="4" a="1"/>
  <c r="AC107" i="4" s="1"/>
  <c r="AC109" i="4" s="1"/>
  <c r="AC100" i="4" a="1"/>
  <c r="AC100" i="4" s="1"/>
  <c r="AC112" i="4" a="1"/>
  <c r="AC112" i="4" s="1"/>
  <c r="AC88" i="4" a="1"/>
  <c r="AC88" i="4" s="1"/>
  <c r="AC108" i="4" a="1"/>
  <c r="AC108" i="4" s="1"/>
  <c r="AC91" i="4" a="1"/>
  <c r="AC91" i="4" s="1"/>
  <c r="AC93" i="4" s="1"/>
  <c r="AC104" i="4" a="1"/>
  <c r="AC104" i="4" s="1"/>
  <c r="AC96" i="4" a="1"/>
  <c r="AC96" i="4" s="1"/>
  <c r="AC99" i="4" a="1"/>
  <c r="AC99" i="4" s="1"/>
  <c r="AC101" i="4" s="1"/>
  <c r="Y110" i="4" a="1"/>
  <c r="Y110" i="4" s="1"/>
  <c r="Y90" i="4"/>
  <c r="Y98" i="4"/>
  <c r="Y94" i="4"/>
  <c r="Y102" i="4"/>
  <c r="Y106" i="4"/>
  <c r="Y86" i="4"/>
  <c r="Y111" i="4" a="1"/>
  <c r="Y111" i="4" s="1"/>
  <c r="Y113" i="4" s="1"/>
  <c r="Y87" i="4" a="1"/>
  <c r="Y87" i="4" s="1"/>
  <c r="Y100" i="4" a="1"/>
  <c r="Y100" i="4" s="1"/>
  <c r="Y107" i="4" a="1"/>
  <c r="Y107" i="4" s="1"/>
  <c r="Y109" i="4" s="1"/>
  <c r="Y103" i="4" a="1"/>
  <c r="Y103" i="4" s="1"/>
  <c r="Y105" i="4" s="1"/>
  <c r="Y95" i="4" a="1"/>
  <c r="Y95" i="4" s="1"/>
  <c r="Y92" i="4" a="1"/>
  <c r="Y92" i="4" s="1"/>
  <c r="Y91" i="4" a="1"/>
  <c r="Y91" i="4" s="1"/>
  <c r="Y104" i="4" a="1"/>
  <c r="Y104" i="4" s="1"/>
  <c r="Y96" i="4" a="1"/>
  <c r="Y96" i="4" s="1"/>
  <c r="Y99" i="4" a="1"/>
  <c r="Y99" i="4" s="1"/>
  <c r="Y101" i="4" s="1"/>
  <c r="Y108" i="4" a="1"/>
  <c r="Y108" i="4" s="1"/>
  <c r="Y112" i="4" a="1"/>
  <c r="Y112" i="4" s="1"/>
  <c r="Y88" i="4" a="1"/>
  <c r="Y88" i="4" s="1"/>
  <c r="U86" i="4"/>
  <c r="U94" i="4"/>
  <c r="U98" i="4"/>
  <c r="U102" i="4"/>
  <c r="U106" i="4"/>
  <c r="U90" i="4"/>
  <c r="U110" i="4" a="1"/>
  <c r="U110" i="4" s="1"/>
  <c r="U103" i="4" a="1"/>
  <c r="U103" i="4" s="1"/>
  <c r="U105" i="4" s="1"/>
  <c r="U111" i="4" a="1"/>
  <c r="U111" i="4" s="1"/>
  <c r="U100" i="4" a="1"/>
  <c r="U100" i="4" s="1"/>
  <c r="U87" i="4" a="1"/>
  <c r="U87" i="4" s="1"/>
  <c r="U95" i="4" a="1"/>
  <c r="U95" i="4" s="1"/>
  <c r="U97" i="4" s="1"/>
  <c r="U92" i="4" a="1"/>
  <c r="U92" i="4" s="1"/>
  <c r="U107" i="4" a="1"/>
  <c r="U107" i="4" s="1"/>
  <c r="U109" i="4" s="1"/>
  <c r="U99" i="4" a="1"/>
  <c r="U99" i="4" s="1"/>
  <c r="U101" i="4" s="1"/>
  <c r="U104" i="4" a="1"/>
  <c r="U104" i="4" s="1"/>
  <c r="U88" i="4" a="1"/>
  <c r="U88" i="4" s="1"/>
  <c r="U108" i="4" a="1"/>
  <c r="U108" i="4" s="1"/>
  <c r="U112" i="4" a="1"/>
  <c r="U112" i="4" s="1"/>
  <c r="U91" i="4" a="1"/>
  <c r="U91" i="4" s="1"/>
  <c r="U93" i="4" s="1"/>
  <c r="U96" i="4" a="1"/>
  <c r="U96" i="4" s="1"/>
  <c r="BR110" i="4" a="1"/>
  <c r="BR110" i="4" s="1"/>
  <c r="BR86" i="4"/>
  <c r="BR90" i="4"/>
  <c r="BR94" i="4"/>
  <c r="BR98" i="4"/>
  <c r="BR102" i="4"/>
  <c r="BR106" i="4"/>
  <c r="BR111" i="4" a="1"/>
  <c r="BR111" i="4" s="1"/>
  <c r="BR113" i="4" s="1"/>
  <c r="BR87" i="4" a="1"/>
  <c r="BR87" i="4" s="1"/>
  <c r="BR103" i="4" a="1"/>
  <c r="BR103" i="4" s="1"/>
  <c r="BR105" i="4" s="1"/>
  <c r="BR108" i="4" a="1"/>
  <c r="BR108" i="4" s="1"/>
  <c r="BR100" i="4" a="1"/>
  <c r="BR100" i="4" s="1"/>
  <c r="BR95" i="4" a="1"/>
  <c r="BR95" i="4" s="1"/>
  <c r="BR97" i="4" s="1"/>
  <c r="BR92" i="4" a="1"/>
  <c r="BR92" i="4" s="1"/>
  <c r="BR99" i="4" a="1"/>
  <c r="BR99" i="4" s="1"/>
  <c r="BR101" i="4" s="1"/>
  <c r="BR91" i="4" a="1"/>
  <c r="BR91" i="4" s="1"/>
  <c r="BR88" i="4" a="1"/>
  <c r="BR88" i="4" s="1"/>
  <c r="BR112" i="4" a="1"/>
  <c r="BR112" i="4" s="1"/>
  <c r="BR107" i="4" a="1"/>
  <c r="BR107" i="4" s="1"/>
  <c r="BR109" i="4" s="1"/>
  <c r="BR104" i="4" a="1"/>
  <c r="BR104" i="4" s="1"/>
  <c r="BR96" i="4" a="1"/>
  <c r="BR96" i="4" s="1"/>
  <c r="BN110" i="4" a="1"/>
  <c r="BN110" i="4" s="1"/>
  <c r="BN86" i="4"/>
  <c r="BN90" i="4"/>
  <c r="BN94" i="4"/>
  <c r="BN98" i="4"/>
  <c r="BN102" i="4"/>
  <c r="BN106" i="4"/>
  <c r="BN111" i="4" a="1"/>
  <c r="BN111" i="4" s="1"/>
  <c r="BN113" i="4" s="1"/>
  <c r="BN103" i="4" a="1"/>
  <c r="BN103" i="4" s="1"/>
  <c r="BN105" i="4" s="1"/>
  <c r="BN100" i="4" a="1"/>
  <c r="BN100" i="4" s="1"/>
  <c r="BN92" i="4" a="1"/>
  <c r="BN92" i="4" s="1"/>
  <c r="BN95" i="4" a="1"/>
  <c r="BN95" i="4" s="1"/>
  <c r="BN97" i="4" s="1"/>
  <c r="BN87" i="4" a="1"/>
  <c r="BN87" i="4" s="1"/>
  <c r="BN108" i="4" a="1"/>
  <c r="BN108" i="4" s="1"/>
  <c r="BN91" i="4" a="1"/>
  <c r="BN91" i="4" s="1"/>
  <c r="BN93" i="4" s="1"/>
  <c r="BN112" i="4" a="1"/>
  <c r="BN112" i="4" s="1"/>
  <c r="BN96" i="4" a="1"/>
  <c r="BN96" i="4" s="1"/>
  <c r="BN107" i="4" a="1"/>
  <c r="BN107" i="4" s="1"/>
  <c r="BN109" i="4" s="1"/>
  <c r="BN99" i="4" a="1"/>
  <c r="BN99" i="4" s="1"/>
  <c r="BN104" i="4" a="1"/>
  <c r="BN104" i="4" s="1"/>
  <c r="BN88" i="4" a="1"/>
  <c r="BN88" i="4" s="1"/>
  <c r="BJ110" i="4" a="1"/>
  <c r="BJ110" i="4" s="1"/>
  <c r="BJ86" i="4"/>
  <c r="BJ90" i="4"/>
  <c r="BJ94" i="4"/>
  <c r="BJ98" i="4"/>
  <c r="BJ102" i="4"/>
  <c r="BJ106" i="4"/>
  <c r="BJ111" i="4" a="1"/>
  <c r="BJ111" i="4" s="1"/>
  <c r="BJ113" i="4" s="1"/>
  <c r="BJ103" i="4" a="1"/>
  <c r="BJ103" i="4" s="1"/>
  <c r="BJ105" i="4" s="1"/>
  <c r="BJ92" i="4" a="1"/>
  <c r="BJ92" i="4" s="1"/>
  <c r="BJ108" i="4" a="1"/>
  <c r="BJ108" i="4" s="1"/>
  <c r="BJ95" i="4" a="1"/>
  <c r="BJ95" i="4" s="1"/>
  <c r="BJ97" i="4" s="1"/>
  <c r="BJ87" i="4" a="1"/>
  <c r="BJ87" i="4" s="1"/>
  <c r="BJ107" i="4" a="1"/>
  <c r="BJ107" i="4" s="1"/>
  <c r="BJ109" i="4" s="1"/>
  <c r="BJ100" i="4" a="1"/>
  <c r="BJ100" i="4" s="1"/>
  <c r="BJ99" i="4" a="1"/>
  <c r="BJ99" i="4" s="1"/>
  <c r="BJ101" i="4" s="1"/>
  <c r="BJ96" i="4" a="1"/>
  <c r="BJ96" i="4" s="1"/>
  <c r="BJ91" i="4" a="1"/>
  <c r="BJ91" i="4" s="1"/>
  <c r="BJ93" i="4" s="1"/>
  <c r="BJ104" i="4" a="1"/>
  <c r="BJ104" i="4" s="1"/>
  <c r="BJ88" i="4" a="1"/>
  <c r="BJ88" i="4" s="1"/>
  <c r="BJ112" i="4" a="1"/>
  <c r="BJ112" i="4" s="1"/>
  <c r="BF110" i="4" a="1"/>
  <c r="BF110" i="4" s="1"/>
  <c r="BF86" i="4"/>
  <c r="BF90" i="4"/>
  <c r="BF94" i="4"/>
  <c r="BF98" i="4"/>
  <c r="BF102" i="4"/>
  <c r="BF106" i="4"/>
  <c r="BF111" i="4" a="1"/>
  <c r="BF111" i="4" s="1"/>
  <c r="BF113" i="4" s="1"/>
  <c r="BF103" i="4" a="1"/>
  <c r="BF103" i="4" s="1"/>
  <c r="BF105" i="4" s="1"/>
  <c r="BF95" i="4" a="1"/>
  <c r="BF95" i="4" s="1"/>
  <c r="BF107" i="4" a="1"/>
  <c r="BF107" i="4" s="1"/>
  <c r="BF109" i="4" s="1"/>
  <c r="BF100" i="4" a="1"/>
  <c r="BF100" i="4" s="1"/>
  <c r="BF87" i="4" a="1"/>
  <c r="BF87" i="4" s="1"/>
  <c r="BF92" i="4" a="1"/>
  <c r="BF92" i="4" s="1"/>
  <c r="BF108" i="4" a="1"/>
  <c r="BF108" i="4" s="1"/>
  <c r="BF91" i="4" a="1"/>
  <c r="BF91" i="4" s="1"/>
  <c r="BF93" i="4" s="1"/>
  <c r="BF104" i="4" a="1"/>
  <c r="BF104" i="4" s="1"/>
  <c r="BF88" i="4" a="1"/>
  <c r="BF88" i="4" s="1"/>
  <c r="BF112" i="4" a="1"/>
  <c r="BF112" i="4" s="1"/>
  <c r="BF99" i="4" a="1"/>
  <c r="BF99" i="4" s="1"/>
  <c r="BF101" i="4" s="1"/>
  <c r="BF96" i="4" a="1"/>
  <c r="BF96" i="4" s="1"/>
  <c r="BB110" i="4" a="1"/>
  <c r="BB110" i="4" s="1"/>
  <c r="BB86" i="4"/>
  <c r="BB90" i="4"/>
  <c r="BB94" i="4"/>
  <c r="BB98" i="4"/>
  <c r="BB102" i="4"/>
  <c r="BB106" i="4"/>
  <c r="BB111" i="4" a="1"/>
  <c r="BB111" i="4" s="1"/>
  <c r="BB113" i="4" s="1"/>
  <c r="BB87" i="4" a="1"/>
  <c r="BB87" i="4" s="1"/>
  <c r="BB92" i="4" a="1"/>
  <c r="BB92" i="4" s="1"/>
  <c r="BB107" i="4" a="1"/>
  <c r="BB107" i="4" s="1"/>
  <c r="BB109" i="4" s="1"/>
  <c r="BB108" i="4" a="1"/>
  <c r="BB108" i="4" s="1"/>
  <c r="BB103" i="4" a="1"/>
  <c r="BB103" i="4" s="1"/>
  <c r="BB105" i="4" s="1"/>
  <c r="BB95" i="4" a="1"/>
  <c r="BB95" i="4" s="1"/>
  <c r="BB97" i="4" s="1"/>
  <c r="BB100" i="4" a="1"/>
  <c r="BB100" i="4" s="1"/>
  <c r="BB104" i="4" a="1"/>
  <c r="BB104" i="4" s="1"/>
  <c r="BB96" i="4" a="1"/>
  <c r="BB96" i="4" s="1"/>
  <c r="BB112" i="4" a="1"/>
  <c r="BB112" i="4" s="1"/>
  <c r="BB99" i="4" a="1"/>
  <c r="BB99" i="4" s="1"/>
  <c r="BB101" i="4" s="1"/>
  <c r="BB91" i="4" a="1"/>
  <c r="BB91" i="4" s="1"/>
  <c r="BB93" i="4" s="1"/>
  <c r="BB88" i="4" a="1"/>
  <c r="BB88" i="4" s="1"/>
  <c r="AX110" i="4" a="1"/>
  <c r="AX110" i="4" s="1"/>
  <c r="AX86" i="4"/>
  <c r="AX90" i="4"/>
  <c r="AX94" i="4"/>
  <c r="AX98" i="4"/>
  <c r="AX102" i="4"/>
  <c r="AX106" i="4"/>
  <c r="AX103" i="4" a="1"/>
  <c r="AX103" i="4" s="1"/>
  <c r="AX105" i="4" s="1"/>
  <c r="AX95" i="4" a="1"/>
  <c r="AX95" i="4" s="1"/>
  <c r="AX97" i="4" s="1"/>
  <c r="AX111" i="4" a="1"/>
  <c r="AX111" i="4" s="1"/>
  <c r="AX113" i="4" s="1"/>
  <c r="AX100" i="4" a="1"/>
  <c r="AX100" i="4" s="1"/>
  <c r="AX87" i="4" a="1"/>
  <c r="AX87" i="4" s="1"/>
  <c r="AX107" i="4" a="1"/>
  <c r="AX107" i="4" s="1"/>
  <c r="AX109" i="4" s="1"/>
  <c r="AX92" i="4" a="1"/>
  <c r="AX92" i="4" s="1"/>
  <c r="AX108" i="4" a="1"/>
  <c r="AX108" i="4" s="1"/>
  <c r="AX112" i="4" a="1"/>
  <c r="AX112" i="4" s="1"/>
  <c r="AX99" i="4" a="1"/>
  <c r="AX99" i="4" s="1"/>
  <c r="AX101" i="4" s="1"/>
  <c r="AX91" i="4" a="1"/>
  <c r="AX91" i="4" s="1"/>
  <c r="AX93" i="4" s="1"/>
  <c r="AX88" i="4" a="1"/>
  <c r="AX88" i="4" s="1"/>
  <c r="AX104" i="4" a="1"/>
  <c r="AX104" i="4" s="1"/>
  <c r="AX96" i="4" a="1"/>
  <c r="AX96" i="4" s="1"/>
  <c r="AT110" i="4" a="1"/>
  <c r="AT110" i="4" s="1"/>
  <c r="AT86" i="4"/>
  <c r="AT90" i="4"/>
  <c r="AT94" i="4"/>
  <c r="AT98" i="4"/>
  <c r="AT102" i="4"/>
  <c r="AT106" i="4"/>
  <c r="AT111" i="4" a="1"/>
  <c r="AT111" i="4" s="1"/>
  <c r="AT113" i="4" s="1"/>
  <c r="AT103" i="4" a="1"/>
  <c r="AT103" i="4" s="1"/>
  <c r="AT105" i="4" s="1"/>
  <c r="AT108" i="4" a="1"/>
  <c r="AT108" i="4" s="1"/>
  <c r="AT87" i="4" a="1"/>
  <c r="AT87" i="4" s="1"/>
  <c r="AT92" i="4" a="1"/>
  <c r="AT92" i="4" s="1"/>
  <c r="AT95" i="4" a="1"/>
  <c r="AT95" i="4" s="1"/>
  <c r="AT97" i="4" s="1"/>
  <c r="AT107" i="4" a="1"/>
  <c r="AT107" i="4" s="1"/>
  <c r="AT109" i="4" s="1"/>
  <c r="AT100" i="4" a="1"/>
  <c r="AT100" i="4" s="1"/>
  <c r="AT88" i="4" a="1"/>
  <c r="AT88" i="4" s="1"/>
  <c r="AT99" i="4" a="1"/>
  <c r="AT99" i="4" s="1"/>
  <c r="AT101" i="4" s="1"/>
  <c r="AT91" i="4" a="1"/>
  <c r="AT91" i="4" s="1"/>
  <c r="AT104" i="4" a="1"/>
  <c r="AT104" i="4" s="1"/>
  <c r="AT96" i="4" a="1"/>
  <c r="AT96" i="4" s="1"/>
  <c r="AT112" i="4" a="1"/>
  <c r="AT112" i="4" s="1"/>
  <c r="AO110" i="4" a="1"/>
  <c r="AO110" i="4" s="1"/>
  <c r="AO86" i="4"/>
  <c r="AO90" i="4"/>
  <c r="AO94" i="4"/>
  <c r="AO98" i="4"/>
  <c r="AO102" i="4"/>
  <c r="AO106" i="4"/>
  <c r="AO111" i="4" a="1"/>
  <c r="AO111" i="4" s="1"/>
  <c r="AO113" i="4" s="1"/>
  <c r="AO95" i="4" a="1"/>
  <c r="AO95" i="4" s="1"/>
  <c r="AO97" i="4" s="1"/>
  <c r="AO87" i="4" a="1"/>
  <c r="AO87" i="4" s="1"/>
  <c r="AO107" i="4" a="1"/>
  <c r="AO107" i="4" s="1"/>
  <c r="AO92" i="4" a="1"/>
  <c r="AO92" i="4" s="1"/>
  <c r="AO103" i="4" a="1"/>
  <c r="AO103" i="4" s="1"/>
  <c r="AO105" i="4" s="1"/>
  <c r="AO100" i="4" a="1"/>
  <c r="AO100" i="4" s="1"/>
  <c r="AO99" i="4" a="1"/>
  <c r="AO99" i="4" s="1"/>
  <c r="AO101" i="4" s="1"/>
  <c r="AO104" i="4" a="1"/>
  <c r="AO104" i="4" s="1"/>
  <c r="AO96" i="4" a="1"/>
  <c r="AO96" i="4" s="1"/>
  <c r="AO91" i="4" a="1"/>
  <c r="AO91" i="4" s="1"/>
  <c r="AO93" i="4" s="1"/>
  <c r="AO108" i="4" a="1"/>
  <c r="AO108" i="4" s="1"/>
  <c r="AO112" i="4" a="1"/>
  <c r="AO112" i="4" s="1"/>
  <c r="AO88" i="4" a="1"/>
  <c r="AO88" i="4" s="1"/>
  <c r="AK110" i="4" a="1"/>
  <c r="AK110" i="4" s="1"/>
  <c r="AK86" i="4"/>
  <c r="AK90" i="4"/>
  <c r="AK94" i="4"/>
  <c r="AK98" i="4"/>
  <c r="AK102" i="4"/>
  <c r="AK106" i="4"/>
  <c r="AK103" i="4" a="1"/>
  <c r="AK103" i="4" s="1"/>
  <c r="AK95" i="4" a="1"/>
  <c r="AK95" i="4" s="1"/>
  <c r="AK111" i="4" a="1"/>
  <c r="AK111" i="4" s="1"/>
  <c r="AK107" i="4" a="1"/>
  <c r="AK107" i="4" s="1"/>
  <c r="AK100" i="4" a="1"/>
  <c r="AK100" i="4" s="1"/>
  <c r="AK87" i="4" a="1"/>
  <c r="AK87" i="4" s="1"/>
  <c r="AK92" i="4" a="1"/>
  <c r="AK92" i="4" s="1"/>
  <c r="AK99" i="4" a="1"/>
  <c r="AK99" i="4" s="1"/>
  <c r="AK104" i="4" a="1"/>
  <c r="AK104" i="4" s="1"/>
  <c r="AK91" i="4" a="1"/>
  <c r="AK91" i="4" s="1"/>
  <c r="AK112" i="4" a="1"/>
  <c r="AK112" i="4" s="1"/>
  <c r="AK88" i="4" a="1"/>
  <c r="AK88" i="4" s="1"/>
  <c r="AK108" i="4" a="1"/>
  <c r="AK108" i="4" s="1"/>
  <c r="AK96" i="4" a="1"/>
  <c r="AK96" i="4" s="1"/>
  <c r="AG110" i="4" a="1"/>
  <c r="AG110" i="4" s="1"/>
  <c r="AG86" i="4"/>
  <c r="AG90" i="4"/>
  <c r="AG94" i="4"/>
  <c r="AG98" i="4"/>
  <c r="AG102" i="4"/>
  <c r="AG106" i="4"/>
  <c r="AG111" i="4" a="1"/>
  <c r="AG111" i="4" s="1"/>
  <c r="AG95" i="4" a="1"/>
  <c r="AG95" i="4" s="1"/>
  <c r="AG103" i="4" a="1"/>
  <c r="AG103" i="4" s="1"/>
  <c r="AG87" i="4" a="1"/>
  <c r="AG87" i="4" s="1"/>
  <c r="AG92" i="4" a="1"/>
  <c r="AG92" i="4" s="1"/>
  <c r="AG107" i="4" a="1"/>
  <c r="AG107" i="4" s="1"/>
  <c r="AG100" i="4" a="1"/>
  <c r="AG100" i="4" s="1"/>
  <c r="AG108" i="4" a="1"/>
  <c r="AG108" i="4" s="1"/>
  <c r="AG112" i="4" a="1"/>
  <c r="AG112" i="4" s="1"/>
  <c r="AG88" i="4" a="1"/>
  <c r="AG88" i="4" s="1"/>
  <c r="AG104" i="4" a="1"/>
  <c r="AG104" i="4" s="1"/>
  <c r="AG96" i="4" a="1"/>
  <c r="AG96" i="4" s="1"/>
  <c r="AG99" i="4" a="1"/>
  <c r="AG99" i="4" s="1"/>
  <c r="AG91" i="4" a="1"/>
  <c r="AG91" i="4" s="1"/>
  <c r="AG93" i="4" s="1"/>
  <c r="AB110" i="4" a="1"/>
  <c r="AB110" i="4" s="1"/>
  <c r="AB86" i="4"/>
  <c r="AB90" i="4"/>
  <c r="AB94" i="4"/>
  <c r="AB98" i="4"/>
  <c r="AB102" i="4"/>
  <c r="AB106" i="4"/>
  <c r="AB111" i="4" a="1"/>
  <c r="AB111" i="4" s="1"/>
  <c r="AB103" i="4" a="1"/>
  <c r="AB103" i="4" s="1"/>
  <c r="AB95" i="4" a="1"/>
  <c r="AB95" i="4" s="1"/>
  <c r="AB92" i="4" a="1"/>
  <c r="AB92" i="4" s="1"/>
  <c r="AB100" i="4" a="1"/>
  <c r="AB100" i="4" s="1"/>
  <c r="AB87" i="4" a="1"/>
  <c r="AB87" i="4" s="1"/>
  <c r="AB108" i="4" a="1"/>
  <c r="AB108" i="4" s="1"/>
  <c r="AB91" i="4" a="1"/>
  <c r="AB91" i="4" s="1"/>
  <c r="AB93" i="4" s="1"/>
  <c r="AB104" i="4" a="1"/>
  <c r="AB104" i="4" s="1"/>
  <c r="AB96" i="4" a="1"/>
  <c r="AB96" i="4" s="1"/>
  <c r="AB99" i="4" a="1"/>
  <c r="AB99" i="4" s="1"/>
  <c r="AB107" i="4" a="1"/>
  <c r="AB107" i="4" s="1"/>
  <c r="AB112" i="4" a="1"/>
  <c r="AB112" i="4" s="1"/>
  <c r="AB88" i="4" a="1"/>
  <c r="AB88" i="4" s="1"/>
  <c r="X110" i="4" a="1"/>
  <c r="X110" i="4" s="1"/>
  <c r="X86" i="4"/>
  <c r="X90" i="4"/>
  <c r="X94" i="4"/>
  <c r="X98" i="4"/>
  <c r="X102" i="4"/>
  <c r="X106" i="4"/>
  <c r="X95" i="4" a="1"/>
  <c r="X95" i="4" s="1"/>
  <c r="X111" i="4" a="1"/>
  <c r="X111" i="4" s="1"/>
  <c r="X100" i="4" a="1"/>
  <c r="X100" i="4" s="1"/>
  <c r="X87" i="4" a="1"/>
  <c r="X87" i="4" s="1"/>
  <c r="X92" i="4" a="1"/>
  <c r="X92" i="4" s="1"/>
  <c r="X103" i="4" a="1"/>
  <c r="X103" i="4" s="1"/>
  <c r="X108" i="4" a="1"/>
  <c r="X108" i="4" s="1"/>
  <c r="X107" i="4" a="1"/>
  <c r="X107" i="4" s="1"/>
  <c r="X104" i="4" a="1"/>
  <c r="X104" i="4" s="1"/>
  <c r="X96" i="4" a="1"/>
  <c r="X96" i="4" s="1"/>
  <c r="X99" i="4" a="1"/>
  <c r="X99" i="4" s="1"/>
  <c r="X91" i="4" a="1"/>
  <c r="X91" i="4" s="1"/>
  <c r="X112" i="4" a="1"/>
  <c r="X112" i="4" s="1"/>
  <c r="X88" i="4" a="1"/>
  <c r="X88" i="4" s="1"/>
  <c r="BU94" i="4"/>
  <c r="BU98" i="4"/>
  <c r="BU86" i="4"/>
  <c r="BU90" i="4"/>
  <c r="BU110" i="4" a="1"/>
  <c r="BU110" i="4" s="1"/>
  <c r="BU102" i="4"/>
  <c r="BU106" i="4"/>
  <c r="BU111" i="4" a="1"/>
  <c r="BU111" i="4" s="1"/>
  <c r="BU113" i="4" s="1"/>
  <c r="BU95" i="4" a="1"/>
  <c r="BU95" i="4" s="1"/>
  <c r="BU97" i="4" s="1"/>
  <c r="BU103" i="4" a="1"/>
  <c r="BU103" i="4" s="1"/>
  <c r="BU105" i="4" s="1"/>
  <c r="BU87" i="4" a="1"/>
  <c r="BU87" i="4" s="1"/>
  <c r="BU100" i="4" a="1"/>
  <c r="BU100" i="4" s="1"/>
  <c r="BU92" i="4" a="1"/>
  <c r="BU92" i="4" s="1"/>
  <c r="BU108" i="4" a="1"/>
  <c r="BU108" i="4" s="1"/>
  <c r="BU96" i="4" a="1"/>
  <c r="BU96" i="4" s="1"/>
  <c r="BU107" i="4" a="1"/>
  <c r="BU107" i="4" s="1"/>
  <c r="BU109" i="4" s="1"/>
  <c r="BU99" i="4" a="1"/>
  <c r="BU99" i="4" s="1"/>
  <c r="BU112" i="4" a="1"/>
  <c r="BU112" i="4" s="1"/>
  <c r="BU104" i="4" a="1"/>
  <c r="BU104" i="4" s="1"/>
  <c r="BU91" i="4" a="1"/>
  <c r="BU91" i="4" s="1"/>
  <c r="BU93" i="4" s="1"/>
  <c r="BU88" i="4" a="1"/>
  <c r="BU88" i="4" s="1"/>
  <c r="BQ110" i="4" a="1"/>
  <c r="BQ110" i="4" s="1"/>
  <c r="BQ98" i="4"/>
  <c r="BQ90" i="4"/>
  <c r="BQ94" i="4"/>
  <c r="BQ86" i="4"/>
  <c r="BQ102" i="4"/>
  <c r="BQ106" i="4"/>
  <c r="BQ103" i="4" a="1"/>
  <c r="BQ103" i="4" s="1"/>
  <c r="BQ105" i="4" s="1"/>
  <c r="BQ111" i="4" a="1"/>
  <c r="BQ111" i="4" s="1"/>
  <c r="BQ113" i="4" s="1"/>
  <c r="BQ92" i="4" a="1"/>
  <c r="BQ92" i="4" s="1"/>
  <c r="BQ107" i="4" a="1"/>
  <c r="BQ107" i="4" s="1"/>
  <c r="BQ109" i="4" s="1"/>
  <c r="BQ108" i="4" a="1"/>
  <c r="BQ108" i="4" s="1"/>
  <c r="BQ95" i="4" a="1"/>
  <c r="BQ95" i="4" s="1"/>
  <c r="BQ97" i="4" s="1"/>
  <c r="BQ87" i="4" a="1"/>
  <c r="BQ87" i="4" s="1"/>
  <c r="BQ100" i="4" a="1"/>
  <c r="BQ100" i="4" s="1"/>
  <c r="BQ99" i="4" a="1"/>
  <c r="BQ99" i="4" s="1"/>
  <c r="BQ101" i="4" s="1"/>
  <c r="BQ112" i="4" a="1"/>
  <c r="BQ112" i="4" s="1"/>
  <c r="BQ104" i="4" a="1"/>
  <c r="BQ104" i="4" s="1"/>
  <c r="BQ91" i="4" a="1"/>
  <c r="BQ91" i="4" s="1"/>
  <c r="BQ96" i="4" a="1"/>
  <c r="BQ96" i="4" s="1"/>
  <c r="BQ88" i="4" a="1"/>
  <c r="BQ88" i="4" s="1"/>
  <c r="BM86" i="4"/>
  <c r="BM98" i="4"/>
  <c r="BM94" i="4"/>
  <c r="BM90" i="4"/>
  <c r="BM110" i="4" a="1"/>
  <c r="BM110" i="4" s="1"/>
  <c r="BM102" i="4"/>
  <c r="BM106" i="4"/>
  <c r="BM111" i="4" a="1"/>
  <c r="BM111" i="4" s="1"/>
  <c r="BM113" i="4" s="1"/>
  <c r="BM103" i="4" a="1"/>
  <c r="BM103" i="4" s="1"/>
  <c r="BM105" i="4" s="1"/>
  <c r="BM95" i="4" a="1"/>
  <c r="BM95" i="4" s="1"/>
  <c r="BM97" i="4" s="1"/>
  <c r="BM87" i="4" a="1"/>
  <c r="BM87" i="4" s="1"/>
  <c r="BM107" i="4" a="1"/>
  <c r="BM107" i="4" s="1"/>
  <c r="BM109" i="4" s="1"/>
  <c r="BM100" i="4" a="1"/>
  <c r="BM100" i="4" s="1"/>
  <c r="BM92" i="4" a="1"/>
  <c r="BM92" i="4" s="1"/>
  <c r="BM108" i="4" a="1"/>
  <c r="BM108" i="4" s="1"/>
  <c r="BM99" i="4" a="1"/>
  <c r="BM99" i="4" s="1"/>
  <c r="BM101" i="4" s="1"/>
  <c r="BM88" i="4" a="1"/>
  <c r="BM88" i="4" s="1"/>
  <c r="BM91" i="4" a="1"/>
  <c r="BM91" i="4" s="1"/>
  <c r="BM112" i="4" a="1"/>
  <c r="BM112" i="4" s="1"/>
  <c r="BM104" i="4" a="1"/>
  <c r="BM104" i="4" s="1"/>
  <c r="BM96" i="4" a="1"/>
  <c r="BM96" i="4" s="1"/>
  <c r="BI90" i="4"/>
  <c r="BI98" i="4"/>
  <c r="BI110" i="4" a="1"/>
  <c r="BI110" i="4" s="1"/>
  <c r="BI94" i="4"/>
  <c r="BI86" i="4"/>
  <c r="BI102" i="4"/>
  <c r="BI106" i="4"/>
  <c r="BI111" i="4" a="1"/>
  <c r="BI111" i="4" s="1"/>
  <c r="BI113" i="4" s="1"/>
  <c r="BI103" i="4" a="1"/>
  <c r="BI103" i="4" s="1"/>
  <c r="BI105" i="4" s="1"/>
  <c r="BI95" i="4" a="1"/>
  <c r="BI95" i="4" s="1"/>
  <c r="BI97" i="4" s="1"/>
  <c r="BI87" i="4" a="1"/>
  <c r="BI87" i="4" s="1"/>
  <c r="BI100" i="4" a="1"/>
  <c r="BI100" i="4" s="1"/>
  <c r="BI92" i="4" a="1"/>
  <c r="BI92" i="4" s="1"/>
  <c r="BI107" i="4" a="1"/>
  <c r="BI107" i="4" s="1"/>
  <c r="BI109" i="4" s="1"/>
  <c r="BI88" i="4" a="1"/>
  <c r="BI88" i="4" s="1"/>
  <c r="BI91" i="4" a="1"/>
  <c r="BI91" i="4" s="1"/>
  <c r="BI108" i="4" a="1"/>
  <c r="BI108" i="4" s="1"/>
  <c r="BI112" i="4" a="1"/>
  <c r="BI112" i="4" s="1"/>
  <c r="BI104" i="4" a="1"/>
  <c r="BI104" i="4" s="1"/>
  <c r="BI96" i="4" a="1"/>
  <c r="BI96" i="4" s="1"/>
  <c r="BI99" i="4" a="1"/>
  <c r="BI99" i="4" s="1"/>
  <c r="BI101" i="4" s="1"/>
  <c r="BE94" i="4"/>
  <c r="BE98" i="4"/>
  <c r="BE86" i="4"/>
  <c r="BE90" i="4"/>
  <c r="BE102" i="4"/>
  <c r="BE106" i="4"/>
  <c r="BE110" i="4" a="1"/>
  <c r="BE110" i="4" s="1"/>
  <c r="BE95" i="4" a="1"/>
  <c r="BE95" i="4" s="1"/>
  <c r="BE97" i="4" s="1"/>
  <c r="BE111" i="4" a="1"/>
  <c r="BE111" i="4" s="1"/>
  <c r="BE113" i="4" s="1"/>
  <c r="BE92" i="4" a="1"/>
  <c r="BE92" i="4" s="1"/>
  <c r="BE100" i="4" a="1"/>
  <c r="BE100" i="4" s="1"/>
  <c r="BE103" i="4" a="1"/>
  <c r="BE103" i="4" s="1"/>
  <c r="BE87" i="4" a="1"/>
  <c r="BE87" i="4" s="1"/>
  <c r="BE107" i="4" a="1"/>
  <c r="BE107" i="4" s="1"/>
  <c r="BE109" i="4" s="1"/>
  <c r="BE99" i="4" a="1"/>
  <c r="BE99" i="4" s="1"/>
  <c r="BE101" i="4" s="1"/>
  <c r="BE91" i="4" a="1"/>
  <c r="BE91" i="4" s="1"/>
  <c r="BE93" i="4" s="1"/>
  <c r="BE112" i="4" a="1"/>
  <c r="BE112" i="4" s="1"/>
  <c r="BE104" i="4" a="1"/>
  <c r="BE104" i="4" s="1"/>
  <c r="BE96" i="4" a="1"/>
  <c r="BE96" i="4" s="1"/>
  <c r="BE108" i="4" a="1"/>
  <c r="BE108" i="4" s="1"/>
  <c r="BE88" i="4" a="1"/>
  <c r="BE88" i="4" s="1"/>
  <c r="BA110" i="4" a="1"/>
  <c r="BA110" i="4" s="1"/>
  <c r="BA98" i="4"/>
  <c r="BA90" i="4"/>
  <c r="BA94" i="4"/>
  <c r="BA102" i="4"/>
  <c r="BA106" i="4"/>
  <c r="BA86" i="4"/>
  <c r="BA103" i="4" a="1"/>
  <c r="BA103" i="4" s="1"/>
  <c r="BA105" i="4" s="1"/>
  <c r="BA111" i="4" a="1"/>
  <c r="BA111" i="4" s="1"/>
  <c r="BA113" i="4" s="1"/>
  <c r="BA95" i="4" a="1"/>
  <c r="BA95" i="4" s="1"/>
  <c r="BA97" i="4" s="1"/>
  <c r="BA87" i="4" a="1"/>
  <c r="BA87" i="4" s="1"/>
  <c r="BA107" i="4" a="1"/>
  <c r="BA107" i="4" s="1"/>
  <c r="BA109" i="4" s="1"/>
  <c r="BA100" i="4" a="1"/>
  <c r="BA100" i="4" s="1"/>
  <c r="BA92" i="4" a="1"/>
  <c r="BA92" i="4" s="1"/>
  <c r="BA91" i="4" a="1"/>
  <c r="BA91" i="4" s="1"/>
  <c r="BA112" i="4" a="1"/>
  <c r="BA112" i="4" s="1"/>
  <c r="BA104" i="4" a="1"/>
  <c r="BA104" i="4" s="1"/>
  <c r="BA96" i="4" a="1"/>
  <c r="BA96" i="4" s="1"/>
  <c r="BA88" i="4" a="1"/>
  <c r="BA88" i="4" s="1"/>
  <c r="BA99" i="4" a="1"/>
  <c r="BA99" i="4" s="1"/>
  <c r="BA101" i="4" s="1"/>
  <c r="BA108" i="4" a="1"/>
  <c r="BA108" i="4" s="1"/>
  <c r="AW86" i="4"/>
  <c r="AW98" i="4"/>
  <c r="AW94" i="4"/>
  <c r="AW110" i="4" a="1"/>
  <c r="AW110" i="4" s="1"/>
  <c r="AW102" i="4"/>
  <c r="AW106" i="4"/>
  <c r="AW90" i="4"/>
  <c r="AW111" i="4" a="1"/>
  <c r="AW111" i="4" s="1"/>
  <c r="AW113" i="4" s="1"/>
  <c r="AW95" i="4" a="1"/>
  <c r="AW95" i="4" s="1"/>
  <c r="AW97" i="4" s="1"/>
  <c r="AW100" i="4" a="1"/>
  <c r="AW100" i="4" s="1"/>
  <c r="AW107" i="4" a="1"/>
  <c r="AW107" i="4" s="1"/>
  <c r="AW103" i="4" a="1"/>
  <c r="AW103" i="4" s="1"/>
  <c r="AW105" i="4" s="1"/>
  <c r="AW92" i="4" a="1"/>
  <c r="AW92" i="4" s="1"/>
  <c r="AW87" i="4" a="1"/>
  <c r="AW87" i="4" s="1"/>
  <c r="AW99" i="4" a="1"/>
  <c r="AW99" i="4" s="1"/>
  <c r="AW101" i="4" s="1"/>
  <c r="AW108" i="4" a="1"/>
  <c r="AW108" i="4" s="1"/>
  <c r="AW96" i="4" a="1"/>
  <c r="AW96" i="4" s="1"/>
  <c r="AW91" i="4" a="1"/>
  <c r="AW91" i="4" s="1"/>
  <c r="AW93" i="4" s="1"/>
  <c r="AW112" i="4" a="1"/>
  <c r="AW112" i="4" s="1"/>
  <c r="AW104" i="4" a="1"/>
  <c r="AW104" i="4" s="1"/>
  <c r="AW88" i="4" a="1"/>
  <c r="AW88" i="4" s="1"/>
  <c r="AS90" i="4"/>
  <c r="AS98" i="4"/>
  <c r="AS110" i="4" a="1"/>
  <c r="AS110" i="4" s="1"/>
  <c r="AS86" i="4"/>
  <c r="AS102" i="4"/>
  <c r="AS106" i="4"/>
  <c r="AS94" i="4"/>
  <c r="AS103" i="4" a="1"/>
  <c r="AS103" i="4" s="1"/>
  <c r="AS105" i="4" s="1"/>
  <c r="AS111" i="4" a="1"/>
  <c r="AS111" i="4" s="1"/>
  <c r="AS113" i="4" s="1"/>
  <c r="AS92" i="4" a="1"/>
  <c r="AS92" i="4" s="1"/>
  <c r="AS95" i="4" a="1"/>
  <c r="AS95" i="4" s="1"/>
  <c r="AS97" i="4" s="1"/>
  <c r="AS87" i="4" a="1"/>
  <c r="AS87" i="4" s="1"/>
  <c r="AS107" i="4" a="1"/>
  <c r="AS107" i="4" s="1"/>
  <c r="AS109" i="4" s="1"/>
  <c r="AS100" i="4" a="1"/>
  <c r="AS100" i="4" s="1"/>
  <c r="AS108" i="4" a="1"/>
  <c r="AS108" i="4" s="1"/>
  <c r="AS96" i="4" a="1"/>
  <c r="AS96" i="4" s="1"/>
  <c r="AS99" i="4" a="1"/>
  <c r="AS99" i="4" s="1"/>
  <c r="AS101" i="4" s="1"/>
  <c r="AS112" i="4" a="1"/>
  <c r="AS112" i="4" s="1"/>
  <c r="AS104" i="4" a="1"/>
  <c r="AS104" i="4" s="1"/>
  <c r="AS88" i="4" a="1"/>
  <c r="AS88" i="4" s="1"/>
  <c r="AS91" i="4" a="1"/>
  <c r="AS91" i="4" s="1"/>
  <c r="AN94" i="4"/>
  <c r="AN98" i="4"/>
  <c r="AN86" i="4"/>
  <c r="AN90" i="4"/>
  <c r="AN110" i="4" a="1"/>
  <c r="AN110" i="4" s="1"/>
  <c r="AN102" i="4"/>
  <c r="AN106" i="4"/>
  <c r="AN111" i="4" a="1"/>
  <c r="AN111" i="4" s="1"/>
  <c r="AN113" i="4" s="1"/>
  <c r="AN100" i="4" a="1"/>
  <c r="AN100" i="4" s="1"/>
  <c r="AN103" i="4" a="1"/>
  <c r="AN103" i="4" s="1"/>
  <c r="AN105" i="4" s="1"/>
  <c r="AN87" i="4" a="1"/>
  <c r="AN87" i="4" s="1"/>
  <c r="AN95" i="4" a="1"/>
  <c r="AN95" i="4" s="1"/>
  <c r="AN92" i="4" a="1"/>
  <c r="AN92" i="4" s="1"/>
  <c r="AN107" i="4" a="1"/>
  <c r="AN107" i="4" s="1"/>
  <c r="AN109" i="4" s="1"/>
  <c r="AN104" i="4" a="1"/>
  <c r="AN104" i="4" s="1"/>
  <c r="AN96" i="4" a="1"/>
  <c r="AN96" i="4" s="1"/>
  <c r="AN99" i="4" a="1"/>
  <c r="AN99" i="4" s="1"/>
  <c r="AN91" i="4" a="1"/>
  <c r="AN91" i="4" s="1"/>
  <c r="AN112" i="4" a="1"/>
  <c r="AN112" i="4" s="1"/>
  <c r="AN88" i="4" a="1"/>
  <c r="AN88" i="4" s="1"/>
  <c r="AN108" i="4" a="1"/>
  <c r="AN108" i="4" s="1"/>
  <c r="AJ110" i="4" a="1"/>
  <c r="AJ110" i="4" s="1"/>
  <c r="AJ98" i="4"/>
  <c r="AJ90" i="4"/>
  <c r="AJ94" i="4"/>
  <c r="AJ86" i="4"/>
  <c r="AJ102" i="4"/>
  <c r="AJ106" i="4"/>
  <c r="AJ111" i="4" a="1"/>
  <c r="AJ111" i="4" s="1"/>
  <c r="AJ103" i="4" a="1"/>
  <c r="AJ103" i="4" s="1"/>
  <c r="AJ95" i="4" a="1"/>
  <c r="AJ95" i="4" s="1"/>
  <c r="AJ92" i="4" a="1"/>
  <c r="AJ92" i="4" s="1"/>
  <c r="AJ87" i="4" a="1"/>
  <c r="AJ87" i="4" s="1"/>
  <c r="AJ100" i="4" a="1"/>
  <c r="AJ100" i="4" s="1"/>
  <c r="AJ99" i="4" a="1"/>
  <c r="AJ99" i="4" s="1"/>
  <c r="AJ91" i="4" a="1"/>
  <c r="AJ91" i="4" s="1"/>
  <c r="AJ112" i="4" a="1"/>
  <c r="AJ112" i="4" s="1"/>
  <c r="AJ88" i="4" a="1"/>
  <c r="AJ88" i="4" s="1"/>
  <c r="AJ107" i="4" a="1"/>
  <c r="AJ107" i="4" s="1"/>
  <c r="AJ96" i="4" a="1"/>
  <c r="AJ96" i="4" s="1"/>
  <c r="AJ108" i="4" a="1"/>
  <c r="AJ108" i="4" s="1"/>
  <c r="AJ104" i="4" a="1"/>
  <c r="AJ104" i="4" s="1"/>
  <c r="AF86" i="4"/>
  <c r="AF98" i="4"/>
  <c r="AF94" i="4"/>
  <c r="AF90" i="4"/>
  <c r="AF110" i="4" a="1"/>
  <c r="AF110" i="4" s="1"/>
  <c r="AF102" i="4"/>
  <c r="AF106" i="4"/>
  <c r="AF103" i="4" a="1"/>
  <c r="AF103" i="4" s="1"/>
  <c r="AF95" i="4" a="1"/>
  <c r="AF95" i="4" s="1"/>
  <c r="AF111" i="4" a="1"/>
  <c r="AF111" i="4" s="1"/>
  <c r="AF87" i="4" a="1"/>
  <c r="AF87" i="4" s="1"/>
  <c r="AF100" i="4" a="1"/>
  <c r="AF100" i="4" s="1"/>
  <c r="AF92" i="4" a="1"/>
  <c r="AF92" i="4" s="1"/>
  <c r="AF104" i="4" a="1"/>
  <c r="AF104" i="4" s="1"/>
  <c r="AF96" i="4" a="1"/>
  <c r="AF96" i="4" s="1"/>
  <c r="AF91" i="4" a="1"/>
  <c r="AF91" i="4" s="1"/>
  <c r="AF93" i="4" s="1"/>
  <c r="AF107" i="4" a="1"/>
  <c r="AF107" i="4" s="1"/>
  <c r="AF88" i="4" a="1"/>
  <c r="AF88" i="4" s="1"/>
  <c r="AF99" i="4" a="1"/>
  <c r="AF99" i="4" s="1"/>
  <c r="AF112" i="4" a="1"/>
  <c r="AF112" i="4" s="1"/>
  <c r="AF108" i="4" a="1"/>
  <c r="AF108" i="4" s="1"/>
  <c r="AA90" i="4"/>
  <c r="AA98" i="4"/>
  <c r="AA110" i="4" a="1"/>
  <c r="AA110" i="4" s="1"/>
  <c r="AA94" i="4"/>
  <c r="AA86" i="4"/>
  <c r="AA102" i="4"/>
  <c r="AA106" i="4"/>
  <c r="AA111" i="4" a="1"/>
  <c r="AA111" i="4" s="1"/>
  <c r="AA113" i="4" s="1"/>
  <c r="AA103" i="4" a="1"/>
  <c r="AA103" i="4" s="1"/>
  <c r="AA105" i="4" s="1"/>
  <c r="AA87" i="4" a="1"/>
  <c r="AA87" i="4" s="1"/>
  <c r="AA100" i="4" a="1"/>
  <c r="AA100" i="4" s="1"/>
  <c r="AA95" i="4" a="1"/>
  <c r="AA95" i="4" s="1"/>
  <c r="AA108" i="4" a="1"/>
  <c r="AA108" i="4" s="1"/>
  <c r="AA92" i="4" a="1"/>
  <c r="AA92" i="4" s="1"/>
  <c r="AA104" i="4" a="1"/>
  <c r="AA104" i="4" s="1"/>
  <c r="AA96" i="4" a="1"/>
  <c r="AA96" i="4" s="1"/>
  <c r="AA99" i="4" a="1"/>
  <c r="AA99" i="4" s="1"/>
  <c r="AA88" i="4" a="1"/>
  <c r="AA88" i="4" s="1"/>
  <c r="AA91" i="4" a="1"/>
  <c r="AA91" i="4" s="1"/>
  <c r="AA112" i="4" a="1"/>
  <c r="AA112" i="4" s="1"/>
  <c r="AA107" i="4" a="1"/>
  <c r="AA107" i="4" s="1"/>
  <c r="AA109" i="4" s="1"/>
  <c r="W94" i="4"/>
  <c r="W98" i="4"/>
  <c r="W86" i="4"/>
  <c r="W90" i="4"/>
  <c r="W102" i="4"/>
  <c r="W106" i="4"/>
  <c r="W110" i="4" a="1"/>
  <c r="W110" i="4" s="1"/>
  <c r="W111" i="4" a="1"/>
  <c r="W111" i="4" s="1"/>
  <c r="W103" i="4" a="1"/>
  <c r="W103" i="4" s="1"/>
  <c r="W95" i="4" a="1"/>
  <c r="W95" i="4" s="1"/>
  <c r="W97" i="4" s="1"/>
  <c r="W87" i="4" a="1"/>
  <c r="W87" i="4" s="1"/>
  <c r="W92" i="4" a="1"/>
  <c r="W92" i="4" s="1"/>
  <c r="W108" i="4" a="1"/>
  <c r="W108" i="4" s="1"/>
  <c r="W100" i="4" a="1"/>
  <c r="W100" i="4" s="1"/>
  <c r="W99" i="4" a="1"/>
  <c r="W99" i="4" s="1"/>
  <c r="W101" i="4" s="1"/>
  <c r="W107" i="4" a="1"/>
  <c r="W107" i="4" s="1"/>
  <c r="W112" i="4" a="1"/>
  <c r="W112" i="4" s="1"/>
  <c r="W91" i="4" a="1"/>
  <c r="W91" i="4" s="1"/>
  <c r="W93" i="4" s="1"/>
  <c r="W104" i="4" a="1"/>
  <c r="W104" i="4" s="1"/>
  <c r="W96" i="4" a="1"/>
  <c r="W96" i="4" s="1"/>
  <c r="W88" i="4" a="1"/>
  <c r="W88" i="4" s="1"/>
  <c r="C57" i="9"/>
  <c r="G57" i="9"/>
  <c r="N57" i="9"/>
  <c r="P57" i="9"/>
  <c r="R57" i="9"/>
  <c r="Z57" i="9"/>
  <c r="GD5" i="9"/>
  <c r="AA57" i="9" s="1"/>
  <c r="BP101" i="4" l="1"/>
  <c r="AB117" i="4"/>
  <c r="AI117" i="4"/>
  <c r="AH117" i="4"/>
  <c r="AF117" i="4"/>
  <c r="AG117" i="4"/>
  <c r="U117" i="4"/>
  <c r="AQ93" i="4"/>
  <c r="AK117" i="4"/>
  <c r="V117" i="4"/>
  <c r="AD117" i="4"/>
  <c r="AA117" i="4"/>
  <c r="X117" i="4"/>
  <c r="AL117" i="4"/>
  <c r="AQ117" i="4"/>
  <c r="X101" i="4"/>
  <c r="AJ117" i="4"/>
  <c r="X93" i="4"/>
  <c r="AM101" i="4"/>
  <c r="I57" i="9"/>
  <c r="K57" i="9" a="1"/>
  <c r="K57" i="9" s="1"/>
  <c r="AN101" i="4"/>
  <c r="AK93" i="4"/>
  <c r="Y93" i="4"/>
  <c r="W109" i="4"/>
  <c r="BI93" i="4"/>
  <c r="X105" i="4"/>
  <c r="AM93" i="4"/>
  <c r="AO109" i="4"/>
  <c r="BH109" i="4"/>
  <c r="AK109" i="4"/>
  <c r="W105" i="4"/>
  <c r="AJ93" i="4"/>
  <c r="BA93" i="4"/>
  <c r="BQ93" i="4"/>
  <c r="X109" i="4"/>
  <c r="AG97" i="4"/>
  <c r="AQ109" i="4"/>
  <c r="AG101" i="4"/>
  <c r="BN101" i="4"/>
  <c r="AH93" i="4"/>
  <c r="BE105" i="4"/>
  <c r="BM93" i="4"/>
  <c r="AB113" i="4"/>
  <c r="BR93" i="4"/>
  <c r="AD109" i="4"/>
  <c r="W113" i="4"/>
  <c r="X97" i="4"/>
  <c r="U113" i="4"/>
  <c r="AH101" i="4"/>
  <c r="AH113" i="4"/>
  <c r="AL93" i="4"/>
  <c r="AL113" i="4"/>
  <c r="AP113" i="4"/>
  <c r="V113" i="4"/>
  <c r="AI109" i="4"/>
  <c r="AI113" i="4"/>
  <c r="BH113" i="4"/>
  <c r="BT93" i="4"/>
  <c r="AH105" i="4"/>
  <c r="Z101" i="4"/>
  <c r="W89" i="4"/>
  <c r="AA93" i="4"/>
  <c r="AF89" i="4"/>
  <c r="AN89" i="4"/>
  <c r="AW109" i="4"/>
  <c r="BA89" i="4"/>
  <c r="BI89" i="4"/>
  <c r="BM89" i="4"/>
  <c r="BU89" i="4"/>
  <c r="X89" i="4"/>
  <c r="AB101" i="4"/>
  <c r="AG89" i="4"/>
  <c r="AK101" i="4"/>
  <c r="AT93" i="4"/>
  <c r="AT89" i="4"/>
  <c r="U89" i="4"/>
  <c r="AC113" i="4"/>
  <c r="AC89" i="4"/>
  <c r="AH97" i="4"/>
  <c r="AL109" i="4"/>
  <c r="AL101" i="4"/>
  <c r="AL89" i="4"/>
  <c r="AU89" i="4"/>
  <c r="AY101" i="4"/>
  <c r="BC89" i="4"/>
  <c r="BG89" i="4"/>
  <c r="BK89" i="4"/>
  <c r="BO109" i="4"/>
  <c r="BO89" i="4"/>
  <c r="BS89" i="4"/>
  <c r="Z93" i="4"/>
  <c r="Z105" i="4"/>
  <c r="AD97" i="4"/>
  <c r="AI101" i="4"/>
  <c r="AZ89" i="4"/>
  <c r="BH89" i="4"/>
  <c r="BL101" i="4"/>
  <c r="BL89" i="4"/>
  <c r="AA89" i="4"/>
  <c r="AF109" i="4"/>
  <c r="AF105" i="4"/>
  <c r="AF113" i="4"/>
  <c r="AJ109" i="4"/>
  <c r="AJ101" i="4"/>
  <c r="AJ97" i="4"/>
  <c r="AN93" i="4"/>
  <c r="AS93" i="4"/>
  <c r="AW89" i="4"/>
  <c r="BQ89" i="4"/>
  <c r="BU101" i="4"/>
  <c r="AB97" i="4"/>
  <c r="AG105" i="4"/>
  <c r="AK113" i="4"/>
  <c r="AO89" i="4"/>
  <c r="BF97" i="4"/>
  <c r="AP93" i="4"/>
  <c r="AU109" i="4"/>
  <c r="Z109" i="4"/>
  <c r="Z89" i="4"/>
  <c r="AD101" i="4"/>
  <c r="AD105" i="4"/>
  <c r="AI89" i="4"/>
  <c r="AQ101" i="4"/>
  <c r="AQ113" i="4"/>
  <c r="AA97" i="4"/>
  <c r="AA101" i="4"/>
  <c r="AF101" i="4"/>
  <c r="AF97" i="4"/>
  <c r="AJ105" i="4"/>
  <c r="BE89" i="4"/>
  <c r="X113" i="4"/>
  <c r="AB109" i="4"/>
  <c r="AB89" i="4"/>
  <c r="AB105" i="4"/>
  <c r="AG109" i="4"/>
  <c r="AK89" i="4"/>
  <c r="AK97" i="4"/>
  <c r="BB89" i="4"/>
  <c r="BF89" i="4"/>
  <c r="BJ89" i="4"/>
  <c r="BN89" i="4"/>
  <c r="BR89" i="4"/>
  <c r="Y97" i="4"/>
  <c r="Y89" i="4"/>
  <c r="AH89" i="4"/>
  <c r="AL105" i="4"/>
  <c r="AY89" i="4"/>
  <c r="BC97" i="4"/>
  <c r="BG113" i="4"/>
  <c r="BS97" i="4"/>
  <c r="V89" i="4"/>
  <c r="Z97" i="4"/>
  <c r="AD113" i="4"/>
  <c r="AI97" i="4"/>
  <c r="AI105" i="4"/>
  <c r="AM89" i="4"/>
  <c r="BT89" i="4"/>
  <c r="AJ89" i="4"/>
  <c r="AJ113" i="4"/>
  <c r="AN97" i="4"/>
  <c r="AS89" i="4"/>
  <c r="AG113" i="4"/>
  <c r="AK105" i="4"/>
  <c r="AX89" i="4"/>
  <c r="AP89" i="4"/>
  <c r="Z113" i="4"/>
  <c r="AD89" i="4"/>
  <c r="AM97" i="4"/>
  <c r="AQ89" i="4"/>
  <c r="AV89" i="4"/>
  <c r="BD89" i="4"/>
  <c r="BP89" i="4"/>
  <c r="Q57" i="9"/>
  <c r="AB57" i="9"/>
  <c r="H57" i="9"/>
  <c r="O57" i="9"/>
  <c r="S57" i="9"/>
  <c r="M57" i="9"/>
  <c r="L57" i="9"/>
  <c r="J57" i="9" a="1"/>
  <c r="J57" i="9" s="1"/>
  <c r="GC5" i="9"/>
  <c r="GA5" i="9" l="1"/>
  <c r="GB5" i="9"/>
  <c r="BG7" i="4" l="1"/>
  <c r="AW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4" i="4" a="1"/>
  <c r="AC64" i="4" s="1"/>
  <c r="AC65" i="4" a="1"/>
  <c r="AC65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AC78" i="4" a="1"/>
  <c r="AC78" i="4" s="1"/>
  <c r="AC79" i="4" a="1"/>
  <c r="AC79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AC7" i="4" l="1"/>
  <c r="C68" i="9"/>
  <c r="G68" i="9"/>
  <c r="N68" i="9"/>
  <c r="P68" i="9"/>
  <c r="R68" i="9"/>
  <c r="Z68" i="9"/>
  <c r="FZ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V35" i="4"/>
  <c r="J68" i="9" l="1" a="1"/>
  <c r="J68" i="9" s="1"/>
  <c r="K68" i="9" a="1"/>
  <c r="K68" i="9" s="1"/>
  <c r="Q68" i="9"/>
  <c r="I68" i="9"/>
  <c r="M68" i="9"/>
  <c r="O68" i="9"/>
  <c r="H68" i="9"/>
  <c r="S68" i="9"/>
  <c r="AB68" i="9"/>
  <c r="L68" i="9"/>
  <c r="FY5" i="9"/>
  <c r="FX5" i="9" l="1"/>
  <c r="FW5" i="9" l="1"/>
  <c r="U7" i="4" l="1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7" i="4" a="1"/>
  <c r="U47" i="4" s="1"/>
  <c r="U49" i="4" a="1"/>
  <c r="U49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75" i="4" a="1"/>
  <c r="U75" i="4" s="1"/>
  <c r="U76" i="4" a="1"/>
  <c r="U76" i="4" s="1"/>
  <c r="U48" i="4" a="1"/>
  <c r="U48" i="4" s="1"/>
  <c r="U77" i="4" a="1"/>
  <c r="U77" i="4" s="1"/>
  <c r="U78" i="4" a="1"/>
  <c r="U78" i="4" s="1"/>
  <c r="U79" i="4" a="1"/>
  <c r="U79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Q27" i="4" a="1"/>
  <c r="AQ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AP27" i="4" a="1"/>
  <c r="AP27" i="4" s="1"/>
  <c r="BS27" i="4" a="1"/>
  <c r="BS27" i="4" s="1"/>
  <c r="BT27" i="4" a="1"/>
  <c r="BT27" i="4" s="1"/>
  <c r="BU27" i="4" a="1"/>
  <c r="BU27" i="4" s="1"/>
  <c r="BV27" i="4"/>
  <c r="C56" i="9"/>
  <c r="G56" i="9"/>
  <c r="K56" i="9" s="1" a="1"/>
  <c r="K56" i="9" s="1"/>
  <c r="N56" i="9"/>
  <c r="P56" i="9"/>
  <c r="R56" i="9"/>
  <c r="Z56" i="9"/>
  <c r="FV5" i="9"/>
  <c r="AA56" i="9" s="1"/>
  <c r="Q56" i="9" l="1"/>
  <c r="O56" i="9"/>
  <c r="S56" i="9"/>
  <c r="H56" i="9"/>
  <c r="J56" i="9" a="1"/>
  <c r="J56" i="9" s="1"/>
  <c r="I56" i="9"/>
  <c r="L56" i="9"/>
  <c r="M56" i="9" s="1"/>
  <c r="AB56" i="9"/>
  <c r="AH7" i="4" l="1"/>
  <c r="AH51" i="4" a="1"/>
  <c r="AH51" i="4" s="1"/>
  <c r="AH9" i="4" a="1"/>
  <c r="AH9" i="4" s="1"/>
  <c r="AH52" i="4" a="1"/>
  <c r="AH52" i="4" s="1"/>
  <c r="AH10" i="4" a="1"/>
  <c r="AH10" i="4" s="1"/>
  <c r="AH53" i="4" a="1"/>
  <c r="AH53" i="4" s="1"/>
  <c r="AH11" i="4" a="1"/>
  <c r="AH11" i="4" s="1"/>
  <c r="AH54" i="4" a="1"/>
  <c r="AH54" i="4" s="1"/>
  <c r="AH55" i="4" a="1"/>
  <c r="AH55" i="4" s="1"/>
  <c r="AH12" i="4" a="1"/>
  <c r="AH12" i="4" s="1"/>
  <c r="AH56" i="4" a="1"/>
  <c r="AH56" i="4" s="1"/>
  <c r="AH57" i="4" a="1"/>
  <c r="AH57" i="4" s="1"/>
  <c r="AH13" i="4" a="1"/>
  <c r="AH13" i="4" s="1"/>
  <c r="AH14" i="4" a="1"/>
  <c r="AH14" i="4" s="1"/>
  <c r="AH15" i="4" a="1"/>
  <c r="AH15" i="4" s="1"/>
  <c r="AH58" i="4" a="1"/>
  <c r="AH58" i="4" s="1"/>
  <c r="AH59" i="4" a="1"/>
  <c r="AH59" i="4" s="1"/>
  <c r="AH16" i="4" a="1"/>
  <c r="AH16" i="4" s="1"/>
  <c r="AH17" i="4" a="1"/>
  <c r="AH17" i="4" s="1"/>
  <c r="AH60" i="4" a="1"/>
  <c r="AH60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61" i="4" a="1"/>
  <c r="AH61" i="4" s="1"/>
  <c r="AH62" i="4" a="1"/>
  <c r="AH62" i="4" s="1"/>
  <c r="AH24" i="4" a="1"/>
  <c r="AH24" i="4" s="1"/>
  <c r="AH25" i="4" a="1"/>
  <c r="AH25" i="4" s="1"/>
  <c r="AH26" i="4" a="1"/>
  <c r="AH26" i="4" s="1"/>
  <c r="AH63" i="4" a="1"/>
  <c r="AH63" i="4" s="1"/>
  <c r="AH64" i="4" a="1"/>
  <c r="AH64" i="4" s="1"/>
  <c r="AH29" i="4" a="1"/>
  <c r="AH29" i="4" s="1"/>
  <c r="AH30" i="4" a="1"/>
  <c r="AH30" i="4" s="1"/>
  <c r="AH65" i="4" a="1"/>
  <c r="AH65" i="4" s="1"/>
  <c r="AH31" i="4" a="1"/>
  <c r="AH31" i="4" s="1"/>
  <c r="AH32" i="4" a="1"/>
  <c r="AH32" i="4" s="1"/>
  <c r="AH33" i="4" a="1"/>
  <c r="AH33" i="4" s="1"/>
  <c r="AH34" i="4" a="1"/>
  <c r="AH34" i="4" s="1"/>
  <c r="AH36" i="4" a="1"/>
  <c r="AH36" i="4" s="1"/>
  <c r="AH66" i="4" a="1"/>
  <c r="AH66" i="4" s="1"/>
  <c r="AH67" i="4" a="1"/>
  <c r="AH67" i="4" s="1"/>
  <c r="AH68" i="4" a="1"/>
  <c r="AH68" i="4" s="1"/>
  <c r="AH69" i="4" a="1"/>
  <c r="AH69" i="4" s="1"/>
  <c r="AH38" i="4" a="1"/>
  <c r="AH38" i="4" s="1"/>
  <c r="AH70" i="4" a="1"/>
  <c r="AH70" i="4" s="1"/>
  <c r="AH39" i="4" a="1"/>
  <c r="AH39" i="4" s="1"/>
  <c r="AH71" i="4" a="1"/>
  <c r="AH71" i="4" s="1"/>
  <c r="AH40" i="4" a="1"/>
  <c r="AH40" i="4" s="1"/>
  <c r="AH72" i="4" a="1"/>
  <c r="AH72" i="4" s="1"/>
  <c r="AH73" i="4" a="1"/>
  <c r="AH73" i="4" s="1"/>
  <c r="AH74" i="4" a="1"/>
  <c r="AH74" i="4" s="1"/>
  <c r="AH41" i="4" a="1"/>
  <c r="AH41" i="4" s="1"/>
  <c r="AH42" i="4" a="1"/>
  <c r="AH42" i="4" s="1"/>
  <c r="AH75" i="4" a="1"/>
  <c r="AH75" i="4" s="1"/>
  <c r="AH43" i="4" a="1"/>
  <c r="AH43" i="4" s="1"/>
  <c r="AH44" i="4" a="1"/>
  <c r="AH44" i="4" s="1"/>
  <c r="AH45" i="4" a="1"/>
  <c r="AH45" i="4" s="1"/>
  <c r="AH76" i="4" a="1"/>
  <c r="AH76" i="4" s="1"/>
  <c r="AH46" i="4" a="1"/>
  <c r="AH46" i="4" s="1"/>
  <c r="AH47" i="4" a="1"/>
  <c r="AH47" i="4" s="1"/>
  <c r="AH48" i="4" a="1"/>
  <c r="AH48" i="4" s="1"/>
  <c r="AH49" i="4" a="1"/>
  <c r="AH49" i="4" s="1"/>
  <c r="AH77" i="4" a="1"/>
  <c r="AH77" i="4" s="1"/>
  <c r="AH78" i="4" a="1"/>
  <c r="AH78" i="4" s="1"/>
  <c r="AH79" i="4" a="1"/>
  <c r="AH79" i="4" s="1"/>
  <c r="FU5" i="9" l="1"/>
  <c r="FT5" i="9" l="1"/>
  <c r="FS5" i="9" l="1"/>
  <c r="FS4" i="9" s="1"/>
  <c r="AS65" i="4" a="1"/>
  <c r="AS65" i="4" s="1"/>
  <c r="C65" i="4" a="1"/>
  <c r="C65" i="4" s="1"/>
  <c r="AT65" i="4" a="1"/>
  <c r="AT65" i="4" s="1"/>
  <c r="D65" i="4" a="1"/>
  <c r="D65" i="4" s="1"/>
  <c r="AU65" i="4" a="1"/>
  <c r="AU65" i="4" s="1"/>
  <c r="E65" i="4" a="1"/>
  <c r="E65" i="4" s="1"/>
  <c r="AV65" i="4" a="1"/>
  <c r="AV65" i="4" s="1"/>
  <c r="AW65" i="4" a="1"/>
  <c r="AW65" i="4" s="1"/>
  <c r="F65" i="4" a="1"/>
  <c r="F65" i="4" s="1"/>
  <c r="AX65" i="4" a="1"/>
  <c r="AX65" i="4" s="1"/>
  <c r="AY65" i="4" a="1"/>
  <c r="AY65" i="4" s="1"/>
  <c r="G65" i="4" a="1"/>
  <c r="G65" i="4" s="1"/>
  <c r="H65" i="4" a="1"/>
  <c r="H65" i="4" s="1"/>
  <c r="I65" i="4" a="1"/>
  <c r="I65" i="4" s="1"/>
  <c r="AZ65" i="4" a="1"/>
  <c r="AZ65" i="4" s="1"/>
  <c r="BA65" i="4" a="1"/>
  <c r="BA65" i="4" s="1"/>
  <c r="J65" i="4" a="1"/>
  <c r="J65" i="4" s="1"/>
  <c r="K65" i="4" a="1"/>
  <c r="K65" i="4" s="1"/>
  <c r="BB65" i="4" a="1"/>
  <c r="BB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C65" i="4" a="1"/>
  <c r="BC65" i="4" s="1"/>
  <c r="BD65" i="4" a="1"/>
  <c r="BD65" i="4" s="1"/>
  <c r="R65" i="4" a="1"/>
  <c r="R65" i="4" s="1"/>
  <c r="S65" i="4" a="1"/>
  <c r="S65" i="4" s="1"/>
  <c r="T65" i="4" a="1"/>
  <c r="T65" i="4" s="1"/>
  <c r="BE65" i="4" a="1"/>
  <c r="BE65" i="4" s="1"/>
  <c r="BF65" i="4" a="1"/>
  <c r="BF65" i="4" s="1"/>
  <c r="W65" i="4" a="1"/>
  <c r="W65" i="4" s="1"/>
  <c r="X65" i="4" a="1"/>
  <c r="X65" i="4" s="1"/>
  <c r="BG65" i="4" a="1"/>
  <c r="BG65" i="4" s="1"/>
  <c r="Y65" i="4" a="1"/>
  <c r="Y65" i="4" s="1"/>
  <c r="Z65" i="4" a="1"/>
  <c r="Z65" i="4" s="1"/>
  <c r="AA65" i="4" a="1"/>
  <c r="AA65" i="4" s="1"/>
  <c r="AB65" i="4" a="1"/>
  <c r="AB65" i="4" s="1"/>
  <c r="AD65" i="4" a="1"/>
  <c r="AD65" i="4" s="1"/>
  <c r="BH65" i="4" a="1"/>
  <c r="BH65" i="4" s="1"/>
  <c r="BI65" i="4" a="1"/>
  <c r="BI65" i="4" s="1"/>
  <c r="BJ65" i="4" a="1"/>
  <c r="BJ65" i="4" s="1"/>
  <c r="BK65" i="4" a="1"/>
  <c r="BK65" i="4" s="1"/>
  <c r="AF65" i="4" a="1"/>
  <c r="AF65" i="4" s="1"/>
  <c r="BL65" i="4" a="1"/>
  <c r="BL65" i="4" s="1"/>
  <c r="AG65" i="4" a="1"/>
  <c r="AG65" i="4" s="1"/>
  <c r="BM65" i="4" a="1"/>
  <c r="BM65" i="4" s="1"/>
  <c r="BN65" i="4" a="1"/>
  <c r="BN65" i="4" s="1"/>
  <c r="BO65" i="4" a="1"/>
  <c r="BO65" i="4" s="1"/>
  <c r="BP65" i="4" a="1"/>
  <c r="BP65" i="4" s="1"/>
  <c r="AI65" i="4" a="1"/>
  <c r="AI65" i="4" s="1"/>
  <c r="AJ65" i="4" a="1"/>
  <c r="AJ65" i="4" s="1"/>
  <c r="BQ65" i="4" a="1"/>
  <c r="BQ65" i="4" s="1"/>
  <c r="AK65" i="4" a="1"/>
  <c r="AK65" i="4" s="1"/>
  <c r="AL65" i="4" a="1"/>
  <c r="AL65" i="4" s="1"/>
  <c r="AM65" i="4" a="1"/>
  <c r="AM65" i="4" s="1"/>
  <c r="BR65" i="4" a="1"/>
  <c r="BR65" i="4" s="1"/>
  <c r="AN65" i="4" a="1"/>
  <c r="AN65" i="4" s="1"/>
  <c r="AO65" i="4" a="1"/>
  <c r="AO65" i="4" s="1"/>
  <c r="AP65" i="4" a="1"/>
  <c r="AP65" i="4" s="1"/>
  <c r="AQ65" i="4" a="1"/>
  <c r="AQ65" i="4" s="1"/>
  <c r="BS65" i="4" a="1"/>
  <c r="BS65" i="4" s="1"/>
  <c r="BT65" i="4" a="1"/>
  <c r="BT65" i="4" s="1"/>
  <c r="BU65" i="4" a="1"/>
  <c r="BU65" i="4" s="1"/>
  <c r="BG51" i="4" a="1"/>
  <c r="BG51" i="4" s="1"/>
  <c r="BG9" i="4" a="1"/>
  <c r="BG9" i="4" s="1"/>
  <c r="BG52" i="4" a="1"/>
  <c r="BG52" i="4" s="1"/>
  <c r="BG10" i="4" a="1"/>
  <c r="BG10" i="4" s="1"/>
  <c r="BG53" i="4" a="1"/>
  <c r="BG53" i="4" s="1"/>
  <c r="BG11" i="4" a="1"/>
  <c r="BG11" i="4" s="1"/>
  <c r="BG54" i="4" a="1"/>
  <c r="BG54" i="4" s="1"/>
  <c r="BG55" i="4" a="1"/>
  <c r="BG55" i="4" s="1"/>
  <c r="BG12" i="4" a="1"/>
  <c r="BG12" i="4" s="1"/>
  <c r="BG56" i="4" a="1"/>
  <c r="BG56" i="4" s="1"/>
  <c r="BG57" i="4" a="1"/>
  <c r="BG57" i="4" s="1"/>
  <c r="BG13" i="4" a="1"/>
  <c r="BG13" i="4" s="1"/>
  <c r="BG14" i="4" a="1"/>
  <c r="BG14" i="4" s="1"/>
  <c r="BG15" i="4" a="1"/>
  <c r="BG15" i="4" s="1"/>
  <c r="BG58" i="4" a="1"/>
  <c r="BG58" i="4" s="1"/>
  <c r="BG59" i="4" a="1"/>
  <c r="BG59" i="4" s="1"/>
  <c r="BG16" i="4" a="1"/>
  <c r="BG16" i="4" s="1"/>
  <c r="BG17" i="4" a="1"/>
  <c r="BG17" i="4" s="1"/>
  <c r="BG60" i="4" a="1"/>
  <c r="BG60" i="4" s="1"/>
  <c r="BG19" i="4" a="1"/>
  <c r="BG19" i="4" s="1"/>
  <c r="BG20" i="4" a="1"/>
  <c r="BG20" i="4" s="1"/>
  <c r="BG21" i="4" a="1"/>
  <c r="BG21" i="4" s="1"/>
  <c r="BG22" i="4" a="1"/>
  <c r="BG22" i="4" s="1"/>
  <c r="BG23" i="4" a="1"/>
  <c r="BG23" i="4" s="1"/>
  <c r="BG61" i="4" a="1"/>
  <c r="BG61" i="4" s="1"/>
  <c r="BG62" i="4" a="1"/>
  <c r="BG62" i="4" s="1"/>
  <c r="BG24" i="4" a="1"/>
  <c r="BG24" i="4" s="1"/>
  <c r="BG25" i="4" a="1"/>
  <c r="BG25" i="4" s="1"/>
  <c r="BG26" i="4" a="1"/>
  <c r="BG26" i="4" s="1"/>
  <c r="BG63" i="4" a="1"/>
  <c r="BG63" i="4" s="1"/>
  <c r="BG64" i="4" a="1"/>
  <c r="BG64" i="4" s="1"/>
  <c r="BG29" i="4" a="1"/>
  <c r="BG29" i="4" s="1"/>
  <c r="BG30" i="4" a="1"/>
  <c r="BG30" i="4" s="1"/>
  <c r="BG31" i="4" a="1"/>
  <c r="BG31" i="4" s="1"/>
  <c r="BG32" i="4" a="1"/>
  <c r="BG32" i="4" s="1"/>
  <c r="BG33" i="4" a="1"/>
  <c r="BG33" i="4" s="1"/>
  <c r="BG34" i="4" a="1"/>
  <c r="BG34" i="4" s="1"/>
  <c r="BG36" i="4" a="1"/>
  <c r="BG36" i="4" s="1"/>
  <c r="BG66" i="4" a="1"/>
  <c r="BG66" i="4" s="1"/>
  <c r="BG67" i="4" a="1"/>
  <c r="BG67" i="4" s="1"/>
  <c r="BG68" i="4" a="1"/>
  <c r="BG68" i="4" s="1"/>
  <c r="BG69" i="4" a="1"/>
  <c r="BG69" i="4" s="1"/>
  <c r="BG38" i="4" a="1"/>
  <c r="BG38" i="4" s="1"/>
  <c r="BG70" i="4" a="1"/>
  <c r="BG70" i="4" s="1"/>
  <c r="BG39" i="4" a="1"/>
  <c r="BG39" i="4" s="1"/>
  <c r="BG71" i="4" a="1"/>
  <c r="BG71" i="4" s="1"/>
  <c r="BG40" i="4" a="1"/>
  <c r="BG40" i="4" s="1"/>
  <c r="BG72" i="4" a="1"/>
  <c r="BG72" i="4" s="1"/>
  <c r="BG73" i="4" a="1"/>
  <c r="BG73" i="4" s="1"/>
  <c r="BG74" i="4" a="1"/>
  <c r="BG74" i="4" s="1"/>
  <c r="BG41" i="4" a="1"/>
  <c r="BG41" i="4" s="1"/>
  <c r="BG42" i="4" a="1"/>
  <c r="BG42" i="4" s="1"/>
  <c r="BG75" i="4" a="1"/>
  <c r="BG75" i="4" s="1"/>
  <c r="BG43" i="4" a="1"/>
  <c r="BG43" i="4" s="1"/>
  <c r="BG44" i="4" a="1"/>
  <c r="BG44" i="4" s="1"/>
  <c r="BG45" i="4" a="1"/>
  <c r="BG45" i="4" s="1"/>
  <c r="BG76" i="4" a="1"/>
  <c r="BG76" i="4" s="1"/>
  <c r="BG46" i="4" a="1"/>
  <c r="BG46" i="4" s="1"/>
  <c r="BG47" i="4" a="1"/>
  <c r="BG47" i="4" s="1"/>
  <c r="BG48" i="4" a="1"/>
  <c r="BG48" i="4" s="1"/>
  <c r="BG49" i="4" a="1"/>
  <c r="BG49" i="4" s="1"/>
  <c r="BG77" i="4" a="1"/>
  <c r="BG77" i="4" s="1"/>
  <c r="BG78" i="4" a="1"/>
  <c r="BG78" i="4" s="1"/>
  <c r="BG79" i="4" a="1"/>
  <c r="BG79" i="4" s="1"/>
  <c r="BV65" i="4"/>
  <c r="C61" i="9"/>
  <c r="G61" i="9"/>
  <c r="K61" i="9" s="1" a="1"/>
  <c r="K61" i="9" s="1"/>
  <c r="N61" i="9"/>
  <c r="P61" i="9"/>
  <c r="R61" i="9"/>
  <c r="Z61" i="9"/>
  <c r="Q61" i="9" l="1"/>
  <c r="S61" i="9"/>
  <c r="H61" i="9"/>
  <c r="L61" i="9"/>
  <c r="AA61" i="9"/>
  <c r="AB61" i="9" s="1"/>
  <c r="O61" i="9"/>
  <c r="J61" i="9" a="1"/>
  <c r="J61" i="9" s="1"/>
  <c r="M61" i="9"/>
  <c r="I61" i="9"/>
  <c r="C23" i="9" l="1"/>
  <c r="G23" i="9"/>
  <c r="K23" i="9" s="1" a="1"/>
  <c r="K23" i="9" s="1"/>
  <c r="N23" i="9"/>
  <c r="P23" i="9"/>
  <c r="R23" i="9"/>
  <c r="Z23" i="9"/>
  <c r="FR5" i="9"/>
  <c r="AA23" i="9" s="1"/>
  <c r="AS55" i="4" a="1"/>
  <c r="AS55" i="4" s="1"/>
  <c r="C55" i="4" a="1"/>
  <c r="C55" i="4" s="1"/>
  <c r="AT55" i="4" a="1"/>
  <c r="AT55" i="4" s="1"/>
  <c r="D55" i="4" a="1"/>
  <c r="D55" i="4" s="1"/>
  <c r="AU55" i="4" a="1"/>
  <c r="AU55" i="4" s="1"/>
  <c r="E55" i="4" a="1"/>
  <c r="E55" i="4" s="1"/>
  <c r="F55" i="4" a="1"/>
  <c r="F55" i="4" s="1"/>
  <c r="AX55" i="4" a="1"/>
  <c r="AX55" i="4" s="1"/>
  <c r="AY55" i="4" a="1"/>
  <c r="AY55" i="4" s="1"/>
  <c r="G55" i="4" a="1"/>
  <c r="G55" i="4" s="1"/>
  <c r="H55" i="4" a="1"/>
  <c r="H55" i="4" s="1"/>
  <c r="I55" i="4" a="1"/>
  <c r="I55" i="4" s="1"/>
  <c r="AZ55" i="4" a="1"/>
  <c r="AZ55" i="4" s="1"/>
  <c r="BA55" i="4" a="1"/>
  <c r="BA55" i="4" s="1"/>
  <c r="J55" i="4" a="1"/>
  <c r="J55" i="4" s="1"/>
  <c r="K55" i="4" a="1"/>
  <c r="K55" i="4" s="1"/>
  <c r="BB55" i="4" a="1"/>
  <c r="BB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C55" i="4" a="1"/>
  <c r="BC55" i="4" s="1"/>
  <c r="BD55" i="4" a="1"/>
  <c r="BD55" i="4" s="1"/>
  <c r="R55" i="4" a="1"/>
  <c r="R55" i="4" s="1"/>
  <c r="S55" i="4" a="1"/>
  <c r="S55" i="4" s="1"/>
  <c r="T55" i="4" a="1"/>
  <c r="T55" i="4" s="1"/>
  <c r="BE55" i="4" a="1"/>
  <c r="BE55" i="4" s="1"/>
  <c r="BF55" i="4" a="1"/>
  <c r="BF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H55" i="4" a="1"/>
  <c r="BH55" i="4" s="1"/>
  <c r="BI55" i="4" a="1"/>
  <c r="BI55" i="4" s="1"/>
  <c r="BJ55" i="4" a="1"/>
  <c r="BJ55" i="4" s="1"/>
  <c r="BK55" i="4" a="1"/>
  <c r="BK55" i="4" s="1"/>
  <c r="AF55" i="4" a="1"/>
  <c r="AF55" i="4" s="1"/>
  <c r="BL55" i="4" a="1"/>
  <c r="BL55" i="4" s="1"/>
  <c r="AG55" i="4" a="1"/>
  <c r="AG55" i="4" s="1"/>
  <c r="BM55" i="4" a="1"/>
  <c r="BM55" i="4" s="1"/>
  <c r="BN55" i="4" a="1"/>
  <c r="BN55" i="4" s="1"/>
  <c r="BO55" i="4" a="1"/>
  <c r="BO55" i="4" s="1"/>
  <c r="BP55" i="4" a="1"/>
  <c r="BP55" i="4" s="1"/>
  <c r="AI55" i="4" a="1"/>
  <c r="AI55" i="4" s="1"/>
  <c r="AJ55" i="4" a="1"/>
  <c r="AJ55" i="4" s="1"/>
  <c r="BQ55" i="4" a="1"/>
  <c r="BQ55" i="4" s="1"/>
  <c r="AK55" i="4" a="1"/>
  <c r="AK55" i="4" s="1"/>
  <c r="AL55" i="4" a="1"/>
  <c r="AL55" i="4" s="1"/>
  <c r="AM55" i="4" a="1"/>
  <c r="AM55" i="4" s="1"/>
  <c r="BR55" i="4" a="1"/>
  <c r="BR55" i="4" s="1"/>
  <c r="AN55" i="4" a="1"/>
  <c r="AN55" i="4" s="1"/>
  <c r="AO55" i="4" a="1"/>
  <c r="AO55" i="4" s="1"/>
  <c r="AP55" i="4" a="1"/>
  <c r="AP55" i="4" s="1"/>
  <c r="AQ55" i="4" a="1"/>
  <c r="AQ55" i="4" s="1"/>
  <c r="BS55" i="4" a="1"/>
  <c r="BS55" i="4" s="1"/>
  <c r="BT55" i="4" a="1"/>
  <c r="BT55" i="4" s="1"/>
  <c r="BU55" i="4" a="1"/>
  <c r="BU55" i="4" s="1"/>
  <c r="AW51" i="4" a="1"/>
  <c r="AW51" i="4" s="1"/>
  <c r="AW9" i="4" a="1"/>
  <c r="AW9" i="4" s="1"/>
  <c r="AW52" i="4" a="1"/>
  <c r="AW52" i="4" s="1"/>
  <c r="AW10" i="4" a="1"/>
  <c r="AW10" i="4" s="1"/>
  <c r="AW53" i="4" a="1"/>
  <c r="AW53" i="4" s="1"/>
  <c r="AW11" i="4" a="1"/>
  <c r="AW11" i="4" s="1"/>
  <c r="AW12" i="4" a="1"/>
  <c r="AW12" i="4" s="1"/>
  <c r="AW56" i="4" a="1"/>
  <c r="AW56" i="4" s="1"/>
  <c r="AW57" i="4" a="1"/>
  <c r="AW57" i="4" s="1"/>
  <c r="AW13" i="4" a="1"/>
  <c r="AW13" i="4" s="1"/>
  <c r="AW14" i="4" a="1"/>
  <c r="AW14" i="4" s="1"/>
  <c r="AW15" i="4" a="1"/>
  <c r="AW15" i="4" s="1"/>
  <c r="AW58" i="4" a="1"/>
  <c r="AW58" i="4" s="1"/>
  <c r="AW59" i="4" a="1"/>
  <c r="AW59" i="4" s="1"/>
  <c r="AW16" i="4" a="1"/>
  <c r="AW16" i="4" s="1"/>
  <c r="AW17" i="4" a="1"/>
  <c r="AW17" i="4" s="1"/>
  <c r="AW60" i="4" a="1"/>
  <c r="AW60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61" i="4" a="1"/>
  <c r="AW61" i="4" s="1"/>
  <c r="AW62" i="4" a="1"/>
  <c r="AW62" i="4" s="1"/>
  <c r="AW24" i="4" a="1"/>
  <c r="AW24" i="4" s="1"/>
  <c r="AW25" i="4" a="1"/>
  <c r="AW25" i="4" s="1"/>
  <c r="AW26" i="4" a="1"/>
  <c r="AW26" i="4" s="1"/>
  <c r="AW63" i="4" a="1"/>
  <c r="AW63" i="4" s="1"/>
  <c r="AW64" i="4" a="1"/>
  <c r="AW64" i="4" s="1"/>
  <c r="AW29" i="4" a="1"/>
  <c r="AW29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6" i="4" a="1"/>
  <c r="AW66" i="4" s="1"/>
  <c r="AW67" i="4" a="1"/>
  <c r="AW67" i="4" s="1"/>
  <c r="AW68" i="4" a="1"/>
  <c r="AW68" i="4" s="1"/>
  <c r="AW69" i="4" a="1"/>
  <c r="AW69" i="4" s="1"/>
  <c r="AW38" i="4" a="1"/>
  <c r="AW38" i="4" s="1"/>
  <c r="AW70" i="4" a="1"/>
  <c r="AW70" i="4" s="1"/>
  <c r="AW39" i="4" a="1"/>
  <c r="AW39" i="4" s="1"/>
  <c r="AW71" i="4" a="1"/>
  <c r="AW71" i="4" s="1"/>
  <c r="AW40" i="4" a="1"/>
  <c r="AW40" i="4" s="1"/>
  <c r="AW72" i="4" a="1"/>
  <c r="AW72" i="4" s="1"/>
  <c r="AW73" i="4" a="1"/>
  <c r="AW73" i="4" s="1"/>
  <c r="AW74" i="4" a="1"/>
  <c r="AW74" i="4" s="1"/>
  <c r="AW41" i="4" a="1"/>
  <c r="AW41" i="4" s="1"/>
  <c r="AW42" i="4" a="1"/>
  <c r="AW42" i="4" s="1"/>
  <c r="AW75" i="4" a="1"/>
  <c r="AW75" i="4" s="1"/>
  <c r="AW43" i="4" a="1"/>
  <c r="AW43" i="4" s="1"/>
  <c r="AW44" i="4" a="1"/>
  <c r="AW44" i="4" s="1"/>
  <c r="AW45" i="4" a="1"/>
  <c r="AW45" i="4" s="1"/>
  <c r="AW76" i="4" a="1"/>
  <c r="AW76" i="4" s="1"/>
  <c r="AW46" i="4" a="1"/>
  <c r="AW46" i="4" s="1"/>
  <c r="AW47" i="4" a="1"/>
  <c r="AW47" i="4" s="1"/>
  <c r="AW48" i="4" a="1"/>
  <c r="AW48" i="4" s="1"/>
  <c r="AW49" i="4" a="1"/>
  <c r="AW49" i="4" s="1"/>
  <c r="AW77" i="4" a="1"/>
  <c r="AW77" i="4" s="1"/>
  <c r="AW78" i="4" a="1"/>
  <c r="AW78" i="4" s="1"/>
  <c r="AW79" i="4" a="1"/>
  <c r="AW79" i="4" s="1"/>
  <c r="BV55" i="4"/>
  <c r="Q23" i="9" l="1"/>
  <c r="O23" i="9"/>
  <c r="I23" i="9"/>
  <c r="L23" i="9"/>
  <c r="S23" i="9"/>
  <c r="AB23" i="9"/>
  <c r="H23" i="9"/>
  <c r="J23" i="9" a="1"/>
  <c r="J23" i="9" s="1"/>
  <c r="M23" i="9"/>
  <c r="FQ5" i="9" l="1"/>
  <c r="FP5" i="9" l="1"/>
  <c r="FO5" i="9" l="1"/>
  <c r="FN5" i="9" l="1"/>
  <c r="FM5" i="9" l="1"/>
  <c r="AS66" i="4" l="1" a="1"/>
  <c r="AS66" i="4" s="1"/>
  <c r="C66" i="4" a="1"/>
  <c r="C66" i="4" s="1"/>
  <c r="AT66" i="4" a="1"/>
  <c r="AT66" i="4" s="1"/>
  <c r="D66" i="4" a="1"/>
  <c r="D66" i="4" s="1"/>
  <c r="AU66" i="4" a="1"/>
  <c r="AU66" i="4" s="1"/>
  <c r="E66" i="4" a="1"/>
  <c r="E66" i="4" s="1"/>
  <c r="AV66" i="4" a="1"/>
  <c r="AV66" i="4" s="1"/>
  <c r="F66" i="4" a="1"/>
  <c r="F66" i="4" s="1"/>
  <c r="AX66" i="4" a="1"/>
  <c r="AX66" i="4" s="1"/>
  <c r="AY66" i="4" a="1"/>
  <c r="AY66" i="4" s="1"/>
  <c r="G66" i="4" a="1"/>
  <c r="G66" i="4" s="1"/>
  <c r="H66" i="4" a="1"/>
  <c r="H66" i="4" s="1"/>
  <c r="I66" i="4" a="1"/>
  <c r="I66" i="4" s="1"/>
  <c r="AZ66" i="4" a="1"/>
  <c r="AZ66" i="4" s="1"/>
  <c r="BA66" i="4" a="1"/>
  <c r="BA66" i="4" s="1"/>
  <c r="J66" i="4" a="1"/>
  <c r="J66" i="4" s="1"/>
  <c r="K66" i="4" a="1"/>
  <c r="K66" i="4" s="1"/>
  <c r="BB66" i="4" a="1"/>
  <c r="BB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C66" i="4" a="1"/>
  <c r="BC66" i="4" s="1"/>
  <c r="BD66" i="4" a="1"/>
  <c r="BD66" i="4" s="1"/>
  <c r="R66" i="4" a="1"/>
  <c r="R66" i="4" s="1"/>
  <c r="S66" i="4" a="1"/>
  <c r="S66" i="4" s="1"/>
  <c r="T66" i="4" a="1"/>
  <c r="T66" i="4" s="1"/>
  <c r="BE66" i="4" a="1"/>
  <c r="BE66" i="4" s="1"/>
  <c r="BF66" i="4" a="1"/>
  <c r="BF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BI66" i="4" a="1"/>
  <c r="BI66" i="4" s="1"/>
  <c r="BJ66" i="4" a="1"/>
  <c r="BJ66" i="4" s="1"/>
  <c r="BK66" i="4" a="1"/>
  <c r="BK66" i="4" s="1"/>
  <c r="AF66" i="4" a="1"/>
  <c r="AF66" i="4" s="1"/>
  <c r="BL66" i="4" a="1"/>
  <c r="BL66" i="4" s="1"/>
  <c r="AG66" i="4" a="1"/>
  <c r="AG66" i="4" s="1"/>
  <c r="BM66" i="4" a="1"/>
  <c r="BM66" i="4" s="1"/>
  <c r="BN66" i="4" a="1"/>
  <c r="BN66" i="4" s="1"/>
  <c r="BO66" i="4" a="1"/>
  <c r="BO66" i="4" s="1"/>
  <c r="BP66" i="4" a="1"/>
  <c r="BP66" i="4" s="1"/>
  <c r="AI66" i="4" a="1"/>
  <c r="AI66" i="4" s="1"/>
  <c r="AJ66" i="4" a="1"/>
  <c r="AJ66" i="4" s="1"/>
  <c r="BQ66" i="4" a="1"/>
  <c r="BQ66" i="4" s="1"/>
  <c r="AK66" i="4" a="1"/>
  <c r="AK66" i="4" s="1"/>
  <c r="AL66" i="4" a="1"/>
  <c r="AL66" i="4" s="1"/>
  <c r="AM66" i="4" a="1"/>
  <c r="AM66" i="4" s="1"/>
  <c r="BR66" i="4" a="1"/>
  <c r="BR66" i="4" s="1"/>
  <c r="AN66" i="4" a="1"/>
  <c r="AN66" i="4" s="1"/>
  <c r="AO66" i="4" a="1"/>
  <c r="AO66" i="4" s="1"/>
  <c r="AP66" i="4" a="1"/>
  <c r="AP66" i="4" s="1"/>
  <c r="AQ66" i="4" a="1"/>
  <c r="AQ66" i="4" s="1"/>
  <c r="BS66" i="4" a="1"/>
  <c r="BS66" i="4" s="1"/>
  <c r="BT66" i="4" a="1"/>
  <c r="BT66" i="4" s="1"/>
  <c r="BU66" i="4" a="1"/>
  <c r="BU66" i="4" s="1"/>
  <c r="BH51" i="4" a="1"/>
  <c r="BH51" i="4" s="1"/>
  <c r="BH9" i="4" a="1"/>
  <c r="BH9" i="4" s="1"/>
  <c r="BH52" i="4" a="1"/>
  <c r="BH52" i="4" s="1"/>
  <c r="BH10" i="4" a="1"/>
  <c r="BH10" i="4" s="1"/>
  <c r="BH53" i="4" a="1"/>
  <c r="BH53" i="4" s="1"/>
  <c r="BH11" i="4" a="1"/>
  <c r="BH11" i="4" s="1"/>
  <c r="BH54" i="4" a="1"/>
  <c r="BH54" i="4" s="1"/>
  <c r="BH12" i="4" a="1"/>
  <c r="BH12" i="4" s="1"/>
  <c r="BH56" i="4" a="1"/>
  <c r="BH56" i="4" s="1"/>
  <c r="BH57" i="4" a="1"/>
  <c r="BH57" i="4" s="1"/>
  <c r="BH13" i="4" a="1"/>
  <c r="BH13" i="4" s="1"/>
  <c r="BH14" i="4" a="1"/>
  <c r="BH14" i="4" s="1"/>
  <c r="BH15" i="4" a="1"/>
  <c r="BH15" i="4" s="1"/>
  <c r="BH58" i="4" a="1"/>
  <c r="BH58" i="4" s="1"/>
  <c r="BH59" i="4" a="1"/>
  <c r="BH59" i="4" s="1"/>
  <c r="BH16" i="4" a="1"/>
  <c r="BH16" i="4" s="1"/>
  <c r="BH17" i="4" a="1"/>
  <c r="BH17" i="4" s="1"/>
  <c r="BH60" i="4" a="1"/>
  <c r="BH60" i="4" s="1"/>
  <c r="BH19" i="4" a="1"/>
  <c r="BH19" i="4" s="1"/>
  <c r="BH20" i="4" a="1"/>
  <c r="BH20" i="4" s="1"/>
  <c r="BH21" i="4" a="1"/>
  <c r="BH21" i="4" s="1"/>
  <c r="BH22" i="4" a="1"/>
  <c r="BH22" i="4" s="1"/>
  <c r="BH23" i="4" a="1"/>
  <c r="BH23" i="4" s="1"/>
  <c r="BH61" i="4" a="1"/>
  <c r="BH61" i="4" s="1"/>
  <c r="BH62" i="4" a="1"/>
  <c r="BH62" i="4" s="1"/>
  <c r="BH24" i="4" a="1"/>
  <c r="BH24" i="4" s="1"/>
  <c r="BH25" i="4" a="1"/>
  <c r="BH25" i="4" s="1"/>
  <c r="BH26" i="4" a="1"/>
  <c r="BH26" i="4" s="1"/>
  <c r="BH63" i="4" a="1"/>
  <c r="BH63" i="4" s="1"/>
  <c r="BH64" i="4" a="1"/>
  <c r="BH64" i="4" s="1"/>
  <c r="BH29" i="4" a="1"/>
  <c r="BH29" i="4" s="1"/>
  <c r="BH30" i="4" a="1"/>
  <c r="BH30" i="4" s="1"/>
  <c r="BH31" i="4" a="1"/>
  <c r="BH31" i="4" s="1"/>
  <c r="BH32" i="4" a="1"/>
  <c r="BH32" i="4" s="1"/>
  <c r="BH33" i="4" a="1"/>
  <c r="BH33" i="4" s="1"/>
  <c r="BH67" i="4" a="1"/>
  <c r="BH67" i="4" s="1"/>
  <c r="BH68" i="4" a="1"/>
  <c r="BH68" i="4" s="1"/>
  <c r="BH69" i="4" a="1"/>
  <c r="BH69" i="4" s="1"/>
  <c r="BH38" i="4" a="1"/>
  <c r="BH38" i="4" s="1"/>
  <c r="BH70" i="4" a="1"/>
  <c r="BH70" i="4" s="1"/>
  <c r="BH39" i="4" a="1"/>
  <c r="BH39" i="4" s="1"/>
  <c r="BH71" i="4" a="1"/>
  <c r="BH71" i="4" s="1"/>
  <c r="BH40" i="4" a="1"/>
  <c r="BH40" i="4" s="1"/>
  <c r="BH72" i="4" a="1"/>
  <c r="BH72" i="4" s="1"/>
  <c r="BH73" i="4" a="1"/>
  <c r="BH73" i="4" s="1"/>
  <c r="BH74" i="4" a="1"/>
  <c r="BH74" i="4" s="1"/>
  <c r="BH41" i="4" a="1"/>
  <c r="BH41" i="4" s="1"/>
  <c r="BH42" i="4" a="1"/>
  <c r="BH42" i="4" s="1"/>
  <c r="BH75" i="4" a="1"/>
  <c r="BH75" i="4" s="1"/>
  <c r="BH43" i="4" a="1"/>
  <c r="BH43" i="4" s="1"/>
  <c r="BH44" i="4" a="1"/>
  <c r="BH44" i="4" s="1"/>
  <c r="BH45" i="4" a="1"/>
  <c r="BH45" i="4" s="1"/>
  <c r="BH76" i="4" a="1"/>
  <c r="BH76" i="4" s="1"/>
  <c r="BH46" i="4" a="1"/>
  <c r="BH46" i="4" s="1"/>
  <c r="BH47" i="4" a="1"/>
  <c r="BH47" i="4" s="1"/>
  <c r="BH48" i="4" a="1"/>
  <c r="BH48" i="4" s="1"/>
  <c r="BH49" i="4" a="1"/>
  <c r="BH49" i="4" s="1"/>
  <c r="BH77" i="4" a="1"/>
  <c r="BH77" i="4" s="1"/>
  <c r="BH78" i="4" a="1"/>
  <c r="BH78" i="4" s="1"/>
  <c r="BH79" i="4" a="1"/>
  <c r="BH79" i="4" s="1"/>
  <c r="BH7" i="4"/>
  <c r="BV66" i="4"/>
  <c r="FL5" i="9"/>
  <c r="FK5" i="9" l="1"/>
  <c r="FJ5" i="9" l="1"/>
  <c r="FI5" i="9" l="1"/>
  <c r="FH5" i="9" l="1"/>
  <c r="FG5" i="9" l="1"/>
  <c r="BO7" i="4" l="1"/>
  <c r="AU7" i="4"/>
  <c r="C86" i="9"/>
  <c r="G86" i="9"/>
  <c r="K86" i="9" s="1" a="1"/>
  <c r="K86" i="9" s="1"/>
  <c r="N86" i="9"/>
  <c r="P86" i="9"/>
  <c r="R86" i="9"/>
  <c r="Z86" i="9"/>
  <c r="C18" i="9"/>
  <c r="G18" i="9"/>
  <c r="K18" i="9" s="1" a="1"/>
  <c r="K18" i="9" s="1"/>
  <c r="N18" i="9"/>
  <c r="P18" i="9"/>
  <c r="R18" i="9"/>
  <c r="Z18" i="9"/>
  <c r="FF5" i="9"/>
  <c r="AA18" i="9" s="1"/>
  <c r="BO51" i="4" a="1"/>
  <c r="BO51" i="4" s="1"/>
  <c r="BO9" i="4" a="1"/>
  <c r="BO9" i="4" s="1"/>
  <c r="BO52" i="4" a="1"/>
  <c r="BO52" i="4" s="1"/>
  <c r="BO10" i="4" a="1"/>
  <c r="BO10" i="4" s="1"/>
  <c r="BO53" i="4" a="1"/>
  <c r="BO53" i="4" s="1"/>
  <c r="BO11" i="4" a="1"/>
  <c r="BO11" i="4" s="1"/>
  <c r="BO54" i="4" a="1"/>
  <c r="BO54" i="4" s="1"/>
  <c r="BO12" i="4" a="1"/>
  <c r="BO12" i="4" s="1"/>
  <c r="BO56" i="4" a="1"/>
  <c r="BO56" i="4" s="1"/>
  <c r="BO57" i="4" a="1"/>
  <c r="BO57" i="4" s="1"/>
  <c r="BO13" i="4" a="1"/>
  <c r="BO13" i="4" s="1"/>
  <c r="BO14" i="4" a="1"/>
  <c r="BO14" i="4" s="1"/>
  <c r="BO15" i="4" a="1"/>
  <c r="BO15" i="4" s="1"/>
  <c r="BO58" i="4" a="1"/>
  <c r="BO58" i="4" s="1"/>
  <c r="BO59" i="4" a="1"/>
  <c r="BO59" i="4" s="1"/>
  <c r="BO16" i="4" a="1"/>
  <c r="BO16" i="4" s="1"/>
  <c r="BO17" i="4" a="1"/>
  <c r="BO17" i="4" s="1"/>
  <c r="BO60" i="4" a="1"/>
  <c r="BO60" i="4" s="1"/>
  <c r="BO19" i="4" a="1"/>
  <c r="BO19" i="4" s="1"/>
  <c r="BO20" i="4" a="1"/>
  <c r="BO20" i="4" s="1"/>
  <c r="BO21" i="4" a="1"/>
  <c r="BO21" i="4" s="1"/>
  <c r="BO22" i="4" a="1"/>
  <c r="BO22" i="4" s="1"/>
  <c r="BO23" i="4" a="1"/>
  <c r="BO23" i="4" s="1"/>
  <c r="BO61" i="4" a="1"/>
  <c r="BO61" i="4" s="1"/>
  <c r="BO62" i="4" a="1"/>
  <c r="BO62" i="4" s="1"/>
  <c r="BO24" i="4" a="1"/>
  <c r="BO24" i="4" s="1"/>
  <c r="BO25" i="4" a="1"/>
  <c r="BO25" i="4" s="1"/>
  <c r="BO26" i="4" a="1"/>
  <c r="BO26" i="4" s="1"/>
  <c r="BO63" i="4" a="1"/>
  <c r="BO63" i="4" s="1"/>
  <c r="BO64" i="4" a="1"/>
  <c r="BO64" i="4" s="1"/>
  <c r="BO29" i="4" a="1"/>
  <c r="BO29" i="4" s="1"/>
  <c r="BO30" i="4" a="1"/>
  <c r="BO30" i="4" s="1"/>
  <c r="BO31" i="4" a="1"/>
  <c r="BO31" i="4" s="1"/>
  <c r="BO32" i="4" a="1"/>
  <c r="BO32" i="4" s="1"/>
  <c r="BO33" i="4" a="1"/>
  <c r="BO33" i="4" s="1"/>
  <c r="BO34" i="4" a="1"/>
  <c r="BO34" i="4" s="1"/>
  <c r="BO36" i="4" a="1"/>
  <c r="BO36" i="4" s="1"/>
  <c r="BO67" i="4" a="1"/>
  <c r="BO67" i="4" s="1"/>
  <c r="BO68" i="4" a="1"/>
  <c r="BO68" i="4" s="1"/>
  <c r="BO69" i="4" a="1"/>
  <c r="BO69" i="4" s="1"/>
  <c r="BO38" i="4" a="1"/>
  <c r="BO38" i="4" s="1"/>
  <c r="BO70" i="4" a="1"/>
  <c r="BO70" i="4" s="1"/>
  <c r="BO39" i="4" a="1"/>
  <c r="BO39" i="4" s="1"/>
  <c r="BO71" i="4" a="1"/>
  <c r="BO71" i="4" s="1"/>
  <c r="BO40" i="4" a="1"/>
  <c r="BO40" i="4" s="1"/>
  <c r="BO72" i="4" a="1"/>
  <c r="BO72" i="4" s="1"/>
  <c r="BO73" i="4" a="1"/>
  <c r="BO73" i="4" s="1"/>
  <c r="BO74" i="4" a="1"/>
  <c r="BO74" i="4" s="1"/>
  <c r="BO41" i="4" a="1"/>
  <c r="BO41" i="4" s="1"/>
  <c r="BO42" i="4" a="1"/>
  <c r="BO42" i="4" s="1"/>
  <c r="BO75" i="4" a="1"/>
  <c r="BO75" i="4" s="1"/>
  <c r="BO43" i="4" a="1"/>
  <c r="BO43" i="4" s="1"/>
  <c r="BO44" i="4" a="1"/>
  <c r="BO44" i="4" s="1"/>
  <c r="BO45" i="4" a="1"/>
  <c r="BO45" i="4" s="1"/>
  <c r="BO76" i="4" a="1"/>
  <c r="BO76" i="4" s="1"/>
  <c r="BO46" i="4" a="1"/>
  <c r="BO46" i="4" s="1"/>
  <c r="BO47" i="4" a="1"/>
  <c r="BO47" i="4" s="1"/>
  <c r="BO48" i="4" a="1"/>
  <c r="BO48" i="4" s="1"/>
  <c r="BO49" i="4" a="1"/>
  <c r="BO49" i="4" s="1"/>
  <c r="BO77" i="4" a="1"/>
  <c r="BO77" i="4" s="1"/>
  <c r="BO78" i="4" a="1"/>
  <c r="BO78" i="4" s="1"/>
  <c r="BO79" i="4" a="1"/>
  <c r="BO79" i="4" s="1"/>
  <c r="AS73" i="4" a="1"/>
  <c r="AS73" i="4" s="1"/>
  <c r="C73" i="4" a="1"/>
  <c r="C73" i="4" s="1"/>
  <c r="AT73" i="4" a="1"/>
  <c r="AT73" i="4" s="1"/>
  <c r="D73" i="4" a="1"/>
  <c r="D73" i="4" s="1"/>
  <c r="AU73" i="4" a="1"/>
  <c r="AU73" i="4" s="1"/>
  <c r="E73" i="4" a="1"/>
  <c r="E73" i="4" s="1"/>
  <c r="AV73" i="4" a="1"/>
  <c r="AV73" i="4" s="1"/>
  <c r="F73" i="4" a="1"/>
  <c r="F73" i="4" s="1"/>
  <c r="AX73" i="4" a="1"/>
  <c r="AX73" i="4" s="1"/>
  <c r="AY73" i="4" a="1"/>
  <c r="AY73" i="4" s="1"/>
  <c r="G73" i="4" a="1"/>
  <c r="G73" i="4" s="1"/>
  <c r="H73" i="4" a="1"/>
  <c r="H73" i="4" s="1"/>
  <c r="I73" i="4" a="1"/>
  <c r="I73" i="4" s="1"/>
  <c r="AZ73" i="4" a="1"/>
  <c r="AZ73" i="4" s="1"/>
  <c r="BA73" i="4" a="1"/>
  <c r="BA73" i="4" s="1"/>
  <c r="J73" i="4" a="1"/>
  <c r="J73" i="4" s="1"/>
  <c r="K73" i="4" a="1"/>
  <c r="K73" i="4" s="1"/>
  <c r="BB73" i="4" a="1"/>
  <c r="BB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C73" i="4" a="1"/>
  <c r="BC73" i="4" s="1"/>
  <c r="BD73" i="4" a="1"/>
  <c r="BD73" i="4" s="1"/>
  <c r="R73" i="4" a="1"/>
  <c r="R73" i="4" s="1"/>
  <c r="S73" i="4" a="1"/>
  <c r="S73" i="4" s="1"/>
  <c r="T73" i="4" a="1"/>
  <c r="T73" i="4" s="1"/>
  <c r="BE73" i="4" a="1"/>
  <c r="BE73" i="4" s="1"/>
  <c r="BF73" i="4" a="1"/>
  <c r="BF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D73" i="4" a="1"/>
  <c r="AD73" i="4" s="1"/>
  <c r="BI73" i="4" a="1"/>
  <c r="BI73" i="4" s="1"/>
  <c r="BJ73" i="4" a="1"/>
  <c r="BJ73" i="4" s="1"/>
  <c r="BK73" i="4" a="1"/>
  <c r="BK73" i="4" s="1"/>
  <c r="AF73" i="4" a="1"/>
  <c r="AF73" i="4" s="1"/>
  <c r="BL73" i="4" a="1"/>
  <c r="BL73" i="4" s="1"/>
  <c r="AG73" i="4" a="1"/>
  <c r="AG73" i="4" s="1"/>
  <c r="BM73" i="4" a="1"/>
  <c r="BM73" i="4" s="1"/>
  <c r="BN73" i="4" a="1"/>
  <c r="BN73" i="4" s="1"/>
  <c r="BP73" i="4" a="1"/>
  <c r="BP73" i="4" s="1"/>
  <c r="AI73" i="4" a="1"/>
  <c r="AI73" i="4" s="1"/>
  <c r="AJ73" i="4" a="1"/>
  <c r="AJ73" i="4" s="1"/>
  <c r="BQ73" i="4" a="1"/>
  <c r="BQ73" i="4" s="1"/>
  <c r="AK73" i="4" a="1"/>
  <c r="AK73" i="4" s="1"/>
  <c r="AL73" i="4" a="1"/>
  <c r="AL73" i="4" s="1"/>
  <c r="AM73" i="4" a="1"/>
  <c r="AM73" i="4" s="1"/>
  <c r="BR73" i="4" a="1"/>
  <c r="BR73" i="4" s="1"/>
  <c r="AN73" i="4" a="1"/>
  <c r="AN73" i="4" s="1"/>
  <c r="AO73" i="4" a="1"/>
  <c r="AO73" i="4" s="1"/>
  <c r="AP73" i="4" a="1"/>
  <c r="AP73" i="4" s="1"/>
  <c r="AQ73" i="4" a="1"/>
  <c r="AQ73" i="4" s="1"/>
  <c r="BS73" i="4" a="1"/>
  <c r="BS73" i="4" s="1"/>
  <c r="BT73" i="4" a="1"/>
  <c r="BT73" i="4" s="1"/>
  <c r="BU73" i="4" a="1"/>
  <c r="BU73" i="4" s="1"/>
  <c r="BV73" i="4"/>
  <c r="AS53" i="4" a="1"/>
  <c r="AS53" i="4" s="1"/>
  <c r="C53" i="4" a="1"/>
  <c r="C53" i="4" s="1"/>
  <c r="AT53" i="4" a="1"/>
  <c r="AT53" i="4" s="1"/>
  <c r="D53" i="4" a="1"/>
  <c r="D53" i="4" s="1"/>
  <c r="AU53" i="4" a="1"/>
  <c r="AU53" i="4" s="1"/>
  <c r="E53" i="4" a="1"/>
  <c r="E53" i="4" s="1"/>
  <c r="AV53" i="4" a="1"/>
  <c r="AV53" i="4" s="1"/>
  <c r="F53" i="4" a="1"/>
  <c r="F53" i="4" s="1"/>
  <c r="AX53" i="4" a="1"/>
  <c r="AX53" i="4" s="1"/>
  <c r="AY53" i="4" a="1"/>
  <c r="AY53" i="4" s="1"/>
  <c r="G53" i="4" a="1"/>
  <c r="G53" i="4" s="1"/>
  <c r="H53" i="4" a="1"/>
  <c r="H53" i="4" s="1"/>
  <c r="I53" i="4" a="1"/>
  <c r="I53" i="4" s="1"/>
  <c r="AZ53" i="4" a="1"/>
  <c r="AZ53" i="4" s="1"/>
  <c r="BA53" i="4" a="1"/>
  <c r="BA53" i="4" s="1"/>
  <c r="J53" i="4" a="1"/>
  <c r="J53" i="4" s="1"/>
  <c r="K53" i="4" a="1"/>
  <c r="K53" i="4" s="1"/>
  <c r="BB53" i="4" a="1"/>
  <c r="BB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C53" i="4" a="1"/>
  <c r="BC53" i="4" s="1"/>
  <c r="BD53" i="4" a="1"/>
  <c r="BD53" i="4" s="1"/>
  <c r="R53" i="4" a="1"/>
  <c r="R53" i="4" s="1"/>
  <c r="S53" i="4" a="1"/>
  <c r="S53" i="4" s="1"/>
  <c r="T53" i="4" a="1"/>
  <c r="T53" i="4" s="1"/>
  <c r="BE53" i="4" a="1"/>
  <c r="BE53" i="4" s="1"/>
  <c r="BF53" i="4" a="1"/>
  <c r="BF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I53" i="4" a="1"/>
  <c r="BI53" i="4" s="1"/>
  <c r="BJ53" i="4" a="1"/>
  <c r="BJ53" i="4" s="1"/>
  <c r="BK53" i="4" a="1"/>
  <c r="BK53" i="4" s="1"/>
  <c r="AF53" i="4" a="1"/>
  <c r="AF53" i="4" s="1"/>
  <c r="BL53" i="4" a="1"/>
  <c r="BL53" i="4" s="1"/>
  <c r="AG53" i="4" a="1"/>
  <c r="AG53" i="4" s="1"/>
  <c r="BM53" i="4" a="1"/>
  <c r="BM53" i="4" s="1"/>
  <c r="BN53" i="4" a="1"/>
  <c r="BN53" i="4" s="1"/>
  <c r="BP53" i="4" a="1"/>
  <c r="BP53" i="4" s="1"/>
  <c r="AI53" i="4" a="1"/>
  <c r="AI53" i="4" s="1"/>
  <c r="AJ53" i="4" a="1"/>
  <c r="AJ53" i="4" s="1"/>
  <c r="BQ53" i="4" a="1"/>
  <c r="BQ53" i="4" s="1"/>
  <c r="AK53" i="4" a="1"/>
  <c r="AK53" i="4" s="1"/>
  <c r="AL53" i="4" a="1"/>
  <c r="AL53" i="4" s="1"/>
  <c r="AM53" i="4" a="1"/>
  <c r="AM53" i="4" s="1"/>
  <c r="BR53" i="4" a="1"/>
  <c r="BR53" i="4" s="1"/>
  <c r="AN53" i="4" a="1"/>
  <c r="AN53" i="4" s="1"/>
  <c r="AO53" i="4" a="1"/>
  <c r="AO53" i="4" s="1"/>
  <c r="AP53" i="4" a="1"/>
  <c r="AP53" i="4" s="1"/>
  <c r="AQ53" i="4" a="1"/>
  <c r="AQ53" i="4" s="1"/>
  <c r="BS53" i="4" a="1"/>
  <c r="BS53" i="4" s="1"/>
  <c r="BT53" i="4" a="1"/>
  <c r="BT53" i="4" s="1"/>
  <c r="BU53" i="4" a="1"/>
  <c r="BU53" i="4" s="1"/>
  <c r="AU51" i="4" a="1"/>
  <c r="AU51" i="4" s="1"/>
  <c r="AU9" i="4" a="1"/>
  <c r="AU9" i="4" s="1"/>
  <c r="AU52" i="4" a="1"/>
  <c r="AU52" i="4" s="1"/>
  <c r="AU10" i="4" a="1"/>
  <c r="AU10" i="4" s="1"/>
  <c r="AU11" i="4" a="1"/>
  <c r="AU11" i="4" s="1"/>
  <c r="AU54" i="4" a="1"/>
  <c r="AU54" i="4" s="1"/>
  <c r="AU12" i="4" a="1"/>
  <c r="AU12" i="4" s="1"/>
  <c r="AU56" i="4" a="1"/>
  <c r="AU56" i="4" s="1"/>
  <c r="AU57" i="4" a="1"/>
  <c r="AU57" i="4" s="1"/>
  <c r="AU13" i="4" a="1"/>
  <c r="AU13" i="4" s="1"/>
  <c r="AU14" i="4" a="1"/>
  <c r="AU14" i="4" s="1"/>
  <c r="AU15" i="4" a="1"/>
  <c r="AU15" i="4" s="1"/>
  <c r="AU58" i="4" a="1"/>
  <c r="AU58" i="4" s="1"/>
  <c r="AU59" i="4" a="1"/>
  <c r="AU59" i="4" s="1"/>
  <c r="AU16" i="4" a="1"/>
  <c r="AU16" i="4" s="1"/>
  <c r="AU17" i="4" a="1"/>
  <c r="AU17" i="4" s="1"/>
  <c r="AU60" i="4" a="1"/>
  <c r="AU60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61" i="4" a="1"/>
  <c r="AU61" i="4" s="1"/>
  <c r="AU62" i="4" a="1"/>
  <c r="AU62" i="4" s="1"/>
  <c r="AU24" i="4" a="1"/>
  <c r="AU24" i="4" s="1"/>
  <c r="AU25" i="4" a="1"/>
  <c r="AU25" i="4" s="1"/>
  <c r="AU26" i="4" a="1"/>
  <c r="AU26" i="4" s="1"/>
  <c r="AU63" i="4" a="1"/>
  <c r="AU63" i="4" s="1"/>
  <c r="AU64" i="4" a="1"/>
  <c r="AU64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7" i="4" a="1"/>
  <c r="AU67" i="4" s="1"/>
  <c r="AU68" i="4" a="1"/>
  <c r="AU68" i="4" s="1"/>
  <c r="AU69" i="4" a="1"/>
  <c r="AU69" i="4" s="1"/>
  <c r="AU38" i="4" a="1"/>
  <c r="AU38" i="4" s="1"/>
  <c r="AU70" i="4" a="1"/>
  <c r="AU70" i="4" s="1"/>
  <c r="AU39" i="4" a="1"/>
  <c r="AU39" i="4" s="1"/>
  <c r="AU71" i="4" a="1"/>
  <c r="AU71" i="4" s="1"/>
  <c r="AU40" i="4" a="1"/>
  <c r="AU40" i="4" s="1"/>
  <c r="AU72" i="4" a="1"/>
  <c r="AU72" i="4" s="1"/>
  <c r="AU74" i="4" a="1"/>
  <c r="AU74" i="4" s="1"/>
  <c r="AU41" i="4" a="1"/>
  <c r="AU41" i="4" s="1"/>
  <c r="AU42" i="4" a="1"/>
  <c r="AU42" i="4" s="1"/>
  <c r="AU75" i="4" a="1"/>
  <c r="AU75" i="4" s="1"/>
  <c r="AU43" i="4" a="1"/>
  <c r="AU43" i="4" s="1"/>
  <c r="AU44" i="4" a="1"/>
  <c r="AU44" i="4" s="1"/>
  <c r="AU45" i="4" a="1"/>
  <c r="AU45" i="4" s="1"/>
  <c r="AU76" i="4" a="1"/>
  <c r="AU76" i="4" s="1"/>
  <c r="AU46" i="4" a="1"/>
  <c r="AU46" i="4" s="1"/>
  <c r="AU47" i="4" a="1"/>
  <c r="AU47" i="4" s="1"/>
  <c r="AU48" i="4" a="1"/>
  <c r="AU48" i="4" s="1"/>
  <c r="AU49" i="4" a="1"/>
  <c r="AU49" i="4" s="1"/>
  <c r="AU77" i="4" a="1"/>
  <c r="AU77" i="4" s="1"/>
  <c r="AU78" i="4" a="1"/>
  <c r="AU78" i="4" s="1"/>
  <c r="AU79" i="4" a="1"/>
  <c r="AU79" i="4" s="1"/>
  <c r="BV53" i="4"/>
  <c r="S86" i="9" l="1"/>
  <c r="I18" i="9"/>
  <c r="L18" i="9"/>
  <c r="I86" i="9"/>
  <c r="L86" i="9"/>
  <c r="Q18" i="9"/>
  <c r="S18" i="9"/>
  <c r="O86" i="9"/>
  <c r="H18" i="9"/>
  <c r="O18" i="9"/>
  <c r="AA86" i="9"/>
  <c r="AB86" i="9" s="1"/>
  <c r="Q86" i="9"/>
  <c r="AB18" i="9"/>
  <c r="J86" i="9" a="1"/>
  <c r="J86" i="9" s="1"/>
  <c r="H86" i="9"/>
  <c r="M86" i="9"/>
  <c r="J18" i="9" a="1"/>
  <c r="J18" i="9" s="1"/>
  <c r="M18" i="9"/>
  <c r="G7" i="9" l="1"/>
  <c r="G8" i="9"/>
  <c r="AO7" i="4" l="1"/>
  <c r="AO51" i="4" a="1"/>
  <c r="AO51" i="4" s="1"/>
  <c r="AO9" i="4" a="1"/>
  <c r="AO9" i="4" s="1"/>
  <c r="AO52" i="4" a="1"/>
  <c r="AO52" i="4" s="1"/>
  <c r="AO10" i="4" a="1"/>
  <c r="AO10" i="4" s="1"/>
  <c r="AO11" i="4" a="1"/>
  <c r="AO11" i="4" s="1"/>
  <c r="AO54" i="4" a="1"/>
  <c r="AO54" i="4" s="1"/>
  <c r="AO12" i="4" a="1"/>
  <c r="AO12" i="4" s="1"/>
  <c r="AO56" i="4" a="1"/>
  <c r="AO56" i="4" s="1"/>
  <c r="AO57" i="4" a="1"/>
  <c r="AO57" i="4" s="1"/>
  <c r="AO13" i="4" a="1"/>
  <c r="AO13" i="4" s="1"/>
  <c r="AO14" i="4" a="1"/>
  <c r="AO14" i="4" s="1"/>
  <c r="AO15" i="4" a="1"/>
  <c r="AO15" i="4" s="1"/>
  <c r="AO58" i="4" a="1"/>
  <c r="AO58" i="4" s="1"/>
  <c r="AO59" i="4" a="1"/>
  <c r="AO59" i="4" s="1"/>
  <c r="AO16" i="4" a="1"/>
  <c r="AO16" i="4" s="1"/>
  <c r="AO17" i="4" a="1"/>
  <c r="AO17" i="4" s="1"/>
  <c r="AO60" i="4" a="1"/>
  <c r="AO60" i="4" s="1"/>
  <c r="AO19" i="4" a="1"/>
  <c r="AO19" i="4" s="1"/>
  <c r="AO20" i="4" a="1"/>
  <c r="AO20" i="4" s="1"/>
  <c r="AO21" i="4" a="1"/>
  <c r="AO21" i="4" s="1"/>
  <c r="AO22" i="4" a="1"/>
  <c r="AO22" i="4" s="1"/>
  <c r="AO23" i="4" a="1"/>
  <c r="AO23" i="4" s="1"/>
  <c r="AO61" i="4" a="1"/>
  <c r="AO61" i="4" s="1"/>
  <c r="AO62" i="4" a="1"/>
  <c r="AO62" i="4" s="1"/>
  <c r="AO24" i="4" a="1"/>
  <c r="AO24" i="4" s="1"/>
  <c r="AO25" i="4" a="1"/>
  <c r="AO25" i="4" s="1"/>
  <c r="AO26" i="4" a="1"/>
  <c r="AO26" i="4" s="1"/>
  <c r="AO63" i="4" a="1"/>
  <c r="AO63" i="4" s="1"/>
  <c r="AO64" i="4" a="1"/>
  <c r="AO64" i="4" s="1"/>
  <c r="AO29" i="4" a="1"/>
  <c r="AO29" i="4" s="1"/>
  <c r="AO30" i="4" a="1"/>
  <c r="AO30" i="4" s="1"/>
  <c r="AO31" i="4" a="1"/>
  <c r="AO31" i="4" s="1"/>
  <c r="AO32" i="4" a="1"/>
  <c r="AO32" i="4" s="1"/>
  <c r="AO33" i="4" a="1"/>
  <c r="AO33" i="4" s="1"/>
  <c r="AO34" i="4" a="1"/>
  <c r="AO34" i="4" s="1"/>
  <c r="AO36" i="4" a="1"/>
  <c r="AO36" i="4" s="1"/>
  <c r="AO67" i="4" a="1"/>
  <c r="AO67" i="4" s="1"/>
  <c r="AO68" i="4" a="1"/>
  <c r="AO68" i="4" s="1"/>
  <c r="AO69" i="4" a="1"/>
  <c r="AO69" i="4" s="1"/>
  <c r="AO38" i="4" a="1"/>
  <c r="AO38" i="4" s="1"/>
  <c r="AO70" i="4" a="1"/>
  <c r="AO70" i="4" s="1"/>
  <c r="AO39" i="4" a="1"/>
  <c r="AO39" i="4" s="1"/>
  <c r="AO71" i="4" a="1"/>
  <c r="AO71" i="4" s="1"/>
  <c r="AO40" i="4" a="1"/>
  <c r="AO40" i="4" s="1"/>
  <c r="AO72" i="4" a="1"/>
  <c r="AO72" i="4" s="1"/>
  <c r="AO74" i="4" a="1"/>
  <c r="AO74" i="4" s="1"/>
  <c r="AO41" i="4" a="1"/>
  <c r="AO41" i="4" s="1"/>
  <c r="AO42" i="4" a="1"/>
  <c r="AO42" i="4" s="1"/>
  <c r="AO75" i="4" a="1"/>
  <c r="AO75" i="4" s="1"/>
  <c r="AO43" i="4" a="1"/>
  <c r="AO43" i="4" s="1"/>
  <c r="AO44" i="4" a="1"/>
  <c r="AO44" i="4" s="1"/>
  <c r="AO45" i="4" a="1"/>
  <c r="AO45" i="4" s="1"/>
  <c r="AO76" i="4" a="1"/>
  <c r="AO76" i="4" s="1"/>
  <c r="AO46" i="4" a="1"/>
  <c r="AO46" i="4" s="1"/>
  <c r="AO47" i="4" a="1"/>
  <c r="AO47" i="4" s="1"/>
  <c r="AO48" i="4" a="1"/>
  <c r="AO48" i="4" s="1"/>
  <c r="AO49" i="4" a="1"/>
  <c r="AO49" i="4" s="1"/>
  <c r="AO77" i="4" a="1"/>
  <c r="AO77" i="4" s="1"/>
  <c r="AO78" i="4" a="1"/>
  <c r="AO78" i="4" s="1"/>
  <c r="AO79" i="4" a="1"/>
  <c r="AO79" i="4" s="1"/>
  <c r="AS47" i="4" a="1"/>
  <c r="AS47" i="4" s="1"/>
  <c r="C47" i="4" a="1"/>
  <c r="C47" i="4" s="1"/>
  <c r="AT47" i="4" a="1"/>
  <c r="AT47" i="4" s="1"/>
  <c r="D47" i="4" a="1"/>
  <c r="D47" i="4" s="1"/>
  <c r="E47" i="4" a="1"/>
  <c r="E47" i="4" s="1"/>
  <c r="AV47" i="4" a="1"/>
  <c r="AV47" i="4" s="1"/>
  <c r="F47" i="4" a="1"/>
  <c r="F47" i="4" s="1"/>
  <c r="AX47" i="4" a="1"/>
  <c r="AX47" i="4" s="1"/>
  <c r="AY47" i="4" a="1"/>
  <c r="AY47" i="4" s="1"/>
  <c r="G47" i="4" a="1"/>
  <c r="G47" i="4" s="1"/>
  <c r="H47" i="4" a="1"/>
  <c r="H47" i="4" s="1"/>
  <c r="I47" i="4" a="1"/>
  <c r="I47" i="4" s="1"/>
  <c r="AZ47" i="4" a="1"/>
  <c r="AZ47" i="4" s="1"/>
  <c r="BA47" i="4" a="1"/>
  <c r="BA47" i="4" s="1"/>
  <c r="J47" i="4" a="1"/>
  <c r="J47" i="4" s="1"/>
  <c r="K47" i="4" a="1"/>
  <c r="K47" i="4" s="1"/>
  <c r="BB47" i="4" a="1"/>
  <c r="BB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C47" i="4" a="1"/>
  <c r="BC47" i="4" s="1"/>
  <c r="BD47" i="4" a="1"/>
  <c r="BD47" i="4" s="1"/>
  <c r="R47" i="4" a="1"/>
  <c r="R47" i="4" s="1"/>
  <c r="S47" i="4" a="1"/>
  <c r="S47" i="4" s="1"/>
  <c r="T47" i="4" a="1"/>
  <c r="T47" i="4" s="1"/>
  <c r="BE47" i="4" a="1"/>
  <c r="BE47" i="4" s="1"/>
  <c r="BF47" i="4" a="1"/>
  <c r="BF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D47" i="4" a="1"/>
  <c r="AD47" i="4" s="1"/>
  <c r="BI47" i="4" a="1"/>
  <c r="BI47" i="4" s="1"/>
  <c r="BJ47" i="4" a="1"/>
  <c r="BJ47" i="4" s="1"/>
  <c r="BK47" i="4" a="1"/>
  <c r="BK47" i="4" s="1"/>
  <c r="AF47" i="4" a="1"/>
  <c r="AF47" i="4" s="1"/>
  <c r="BL47" i="4" a="1"/>
  <c r="BL47" i="4" s="1"/>
  <c r="AG47" i="4" a="1"/>
  <c r="AG47" i="4" s="1"/>
  <c r="BM47" i="4" a="1"/>
  <c r="BM47" i="4" s="1"/>
  <c r="BN47" i="4" a="1"/>
  <c r="BN47" i="4" s="1"/>
  <c r="BP47" i="4" a="1"/>
  <c r="BP47" i="4" s="1"/>
  <c r="AI47" i="4" a="1"/>
  <c r="AI47" i="4" s="1"/>
  <c r="AJ47" i="4" a="1"/>
  <c r="AJ47" i="4" s="1"/>
  <c r="BQ47" i="4" a="1"/>
  <c r="BQ47" i="4" s="1"/>
  <c r="AK47" i="4" a="1"/>
  <c r="AK47" i="4" s="1"/>
  <c r="AL47" i="4" a="1"/>
  <c r="AL47" i="4" s="1"/>
  <c r="AM47" i="4" a="1"/>
  <c r="AM47" i="4" s="1"/>
  <c r="BR47" i="4" a="1"/>
  <c r="BR47" i="4" s="1"/>
  <c r="AN47" i="4" a="1"/>
  <c r="AN47" i="4" s="1"/>
  <c r="AP47" i="4" a="1"/>
  <c r="AP47" i="4" s="1"/>
  <c r="AQ47" i="4" a="1"/>
  <c r="AQ47" i="4" s="1"/>
  <c r="BS47" i="4" a="1"/>
  <c r="BS47" i="4" s="1"/>
  <c r="BT47" i="4" a="1"/>
  <c r="BT47" i="4" s="1"/>
  <c r="BU47" i="4" a="1"/>
  <c r="BU47" i="4" s="1"/>
  <c r="BV47" i="4"/>
  <c r="FE5" i="9"/>
  <c r="FE4" i="9" s="1"/>
  <c r="FB5" i="9" l="1"/>
  <c r="FC5" i="9"/>
  <c r="FD5" i="9"/>
  <c r="EZ5" i="9"/>
  <c r="FA5" i="9" l="1"/>
  <c r="EY5" i="9" l="1"/>
  <c r="EX5" i="9" l="1"/>
  <c r="BE7" i="4" l="1"/>
  <c r="C53" i="9"/>
  <c r="G53" i="9"/>
  <c r="K53" i="9" s="1" a="1"/>
  <c r="K53" i="9" s="1"/>
  <c r="N53" i="9"/>
  <c r="P53" i="9"/>
  <c r="R53" i="9"/>
  <c r="Z53" i="9"/>
  <c r="EW5" i="9"/>
  <c r="AA53" i="9" s="1"/>
  <c r="BE51" i="4" a="1"/>
  <c r="BE51" i="4" s="1"/>
  <c r="BE9" i="4" a="1"/>
  <c r="BE9" i="4" s="1"/>
  <c r="BE52" i="4" a="1"/>
  <c r="BE52" i="4" s="1"/>
  <c r="BE10" i="4" a="1"/>
  <c r="BE10" i="4" s="1"/>
  <c r="BE11" i="4" a="1"/>
  <c r="BE11" i="4" s="1"/>
  <c r="BE54" i="4" a="1"/>
  <c r="BE54" i="4" s="1"/>
  <c r="BE12" i="4" a="1"/>
  <c r="BE12" i="4" s="1"/>
  <c r="BE56" i="4" a="1"/>
  <c r="BE56" i="4" s="1"/>
  <c r="BE57" i="4" a="1"/>
  <c r="BE57" i="4" s="1"/>
  <c r="BE13" i="4" a="1"/>
  <c r="BE13" i="4" s="1"/>
  <c r="BE14" i="4" a="1"/>
  <c r="BE14" i="4" s="1"/>
  <c r="BE15" i="4" a="1"/>
  <c r="BE15" i="4" s="1"/>
  <c r="BE58" i="4" a="1"/>
  <c r="BE58" i="4" s="1"/>
  <c r="BE59" i="4" a="1"/>
  <c r="BE59" i="4" s="1"/>
  <c r="BE16" i="4" a="1"/>
  <c r="BE16" i="4" s="1"/>
  <c r="BE17" i="4" a="1"/>
  <c r="BE17" i="4" s="1"/>
  <c r="BE60" i="4" a="1"/>
  <c r="BE60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61" i="4" a="1"/>
  <c r="BE61" i="4" s="1"/>
  <c r="BE62" i="4" a="1"/>
  <c r="BE62" i="4" s="1"/>
  <c r="BE24" i="4" a="1"/>
  <c r="BE24" i="4" s="1"/>
  <c r="BE25" i="4" a="1"/>
  <c r="BE25" i="4" s="1"/>
  <c r="BE26" i="4" a="1"/>
  <c r="BE26" i="4" s="1"/>
  <c r="BE63" i="4" a="1"/>
  <c r="BE63" i="4" s="1"/>
  <c r="BE64" i="4" a="1"/>
  <c r="BE64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7" i="4" a="1"/>
  <c r="BE67" i="4" s="1"/>
  <c r="BE68" i="4" a="1"/>
  <c r="BE68" i="4" s="1"/>
  <c r="BE69" i="4" a="1"/>
  <c r="BE69" i="4" s="1"/>
  <c r="BE38" i="4" a="1"/>
  <c r="BE38" i="4" s="1"/>
  <c r="BE70" i="4" a="1"/>
  <c r="BE70" i="4" s="1"/>
  <c r="BE39" i="4" a="1"/>
  <c r="BE39" i="4" s="1"/>
  <c r="BE71" i="4" a="1"/>
  <c r="BE71" i="4" s="1"/>
  <c r="BE40" i="4" a="1"/>
  <c r="BE40" i="4" s="1"/>
  <c r="BE72" i="4" a="1"/>
  <c r="BE72" i="4" s="1"/>
  <c r="BE74" i="4" a="1"/>
  <c r="BE74" i="4" s="1"/>
  <c r="BE41" i="4" a="1"/>
  <c r="BE41" i="4" s="1"/>
  <c r="BE42" i="4" a="1"/>
  <c r="BE42" i="4" s="1"/>
  <c r="BE75" i="4" a="1"/>
  <c r="BE75" i="4" s="1"/>
  <c r="BE43" i="4" a="1"/>
  <c r="BE43" i="4" s="1"/>
  <c r="BE44" i="4" a="1"/>
  <c r="BE44" i="4" s="1"/>
  <c r="BE45" i="4" a="1"/>
  <c r="BE45" i="4" s="1"/>
  <c r="BE76" i="4" a="1"/>
  <c r="BE76" i="4" s="1"/>
  <c r="BE46" i="4" a="1"/>
  <c r="BE46" i="4" s="1"/>
  <c r="BE48" i="4" a="1"/>
  <c r="BE48" i="4" s="1"/>
  <c r="BE49" i="4" a="1"/>
  <c r="BE49" i="4" s="1"/>
  <c r="BE77" i="4" a="1"/>
  <c r="BE77" i="4" s="1"/>
  <c r="BE78" i="4" a="1"/>
  <c r="BE78" i="4" s="1"/>
  <c r="BE79" i="4" a="1"/>
  <c r="BE79" i="4" s="1"/>
  <c r="AS63" i="4" a="1"/>
  <c r="AS63" i="4" s="1"/>
  <c r="C63" i="4" a="1"/>
  <c r="C63" i="4" s="1"/>
  <c r="AT63" i="4" a="1"/>
  <c r="AT63" i="4" s="1"/>
  <c r="D63" i="4" a="1"/>
  <c r="D63" i="4" s="1"/>
  <c r="E63" i="4" a="1"/>
  <c r="E63" i="4" s="1"/>
  <c r="AV63" i="4" a="1"/>
  <c r="AV63" i="4" s="1"/>
  <c r="F63" i="4" a="1"/>
  <c r="F63" i="4" s="1"/>
  <c r="AX63" i="4" a="1"/>
  <c r="AX63" i="4" s="1"/>
  <c r="AY63" i="4" a="1"/>
  <c r="AY63" i="4" s="1"/>
  <c r="G63" i="4" a="1"/>
  <c r="G63" i="4" s="1"/>
  <c r="H63" i="4" a="1"/>
  <c r="H63" i="4" s="1"/>
  <c r="I63" i="4" a="1"/>
  <c r="I63" i="4" s="1"/>
  <c r="AZ63" i="4" a="1"/>
  <c r="AZ63" i="4" s="1"/>
  <c r="BA63" i="4" a="1"/>
  <c r="BA63" i="4" s="1"/>
  <c r="J63" i="4" a="1"/>
  <c r="J63" i="4" s="1"/>
  <c r="K63" i="4" a="1"/>
  <c r="K63" i="4" s="1"/>
  <c r="BB63" i="4" a="1"/>
  <c r="BB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C63" i="4" a="1"/>
  <c r="BC63" i="4" s="1"/>
  <c r="BD63" i="4" a="1"/>
  <c r="BD63" i="4" s="1"/>
  <c r="R63" i="4" a="1"/>
  <c r="R63" i="4" s="1"/>
  <c r="S63" i="4" a="1"/>
  <c r="S63" i="4" s="1"/>
  <c r="T63" i="4" a="1"/>
  <c r="T63" i="4" s="1"/>
  <c r="BF63" i="4" a="1"/>
  <c r="BF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I63" i="4" a="1"/>
  <c r="BI63" i="4" s="1"/>
  <c r="BJ63" i="4" a="1"/>
  <c r="BJ63" i="4" s="1"/>
  <c r="BK63" i="4" a="1"/>
  <c r="BK63" i="4" s="1"/>
  <c r="AF63" i="4" a="1"/>
  <c r="AF63" i="4" s="1"/>
  <c r="BL63" i="4" a="1"/>
  <c r="BL63" i="4" s="1"/>
  <c r="AG63" i="4" a="1"/>
  <c r="AG63" i="4" s="1"/>
  <c r="BM63" i="4" a="1"/>
  <c r="BM63" i="4" s="1"/>
  <c r="BN63" i="4" a="1"/>
  <c r="BN63" i="4" s="1"/>
  <c r="BP63" i="4" a="1"/>
  <c r="BP63" i="4" s="1"/>
  <c r="AI63" i="4" a="1"/>
  <c r="AI63" i="4" s="1"/>
  <c r="AJ63" i="4" a="1"/>
  <c r="AJ63" i="4" s="1"/>
  <c r="BQ63" i="4" a="1"/>
  <c r="BQ63" i="4" s="1"/>
  <c r="AK63" i="4" a="1"/>
  <c r="AK63" i="4" s="1"/>
  <c r="AL63" i="4" a="1"/>
  <c r="AL63" i="4" s="1"/>
  <c r="AM63" i="4" a="1"/>
  <c r="AM63" i="4" s="1"/>
  <c r="BR63" i="4" a="1"/>
  <c r="BR63" i="4" s="1"/>
  <c r="AN63" i="4" a="1"/>
  <c r="AN63" i="4" s="1"/>
  <c r="AP63" i="4" a="1"/>
  <c r="AP63" i="4" s="1"/>
  <c r="AQ63" i="4" a="1"/>
  <c r="AQ63" i="4" s="1"/>
  <c r="BS63" i="4" a="1"/>
  <c r="BS63" i="4" s="1"/>
  <c r="BT63" i="4" a="1"/>
  <c r="BT63" i="4" s="1"/>
  <c r="BU63" i="4" a="1"/>
  <c r="BU63" i="4" s="1"/>
  <c r="BV63" i="4"/>
  <c r="L53" i="9" l="1"/>
  <c r="I53" i="9"/>
  <c r="O53" i="9"/>
  <c r="S53" i="9"/>
  <c r="AB53" i="9"/>
  <c r="H53" i="9"/>
  <c r="Q53" i="9"/>
  <c r="J53" i="9" a="1"/>
  <c r="J53" i="9" s="1"/>
  <c r="M53" i="9"/>
  <c r="C7" i="4" l="1"/>
  <c r="C51" i="4" a="1"/>
  <c r="C51" i="4" s="1"/>
  <c r="C9" i="4" a="1"/>
  <c r="C9" i="4" s="1"/>
  <c r="C52" i="4" a="1"/>
  <c r="C52" i="4" s="1"/>
  <c r="C10" i="4" a="1"/>
  <c r="C10" i="4" s="1"/>
  <c r="C11" i="4" a="1"/>
  <c r="C11" i="4" s="1"/>
  <c r="C54" i="4" a="1"/>
  <c r="C54" i="4" s="1"/>
  <c r="C12" i="4" a="1"/>
  <c r="C12" i="4" s="1"/>
  <c r="C56" i="4" a="1"/>
  <c r="C56" i="4" s="1"/>
  <c r="C57" i="4" a="1"/>
  <c r="C57" i="4" s="1"/>
  <c r="C13" i="4" a="1"/>
  <c r="C13" i="4" s="1"/>
  <c r="C14" i="4" a="1"/>
  <c r="C14" i="4" s="1"/>
  <c r="C15" i="4" a="1"/>
  <c r="C15" i="4" s="1"/>
  <c r="C58" i="4" a="1"/>
  <c r="C58" i="4" s="1"/>
  <c r="C59" i="4" a="1"/>
  <c r="C59" i="4" s="1"/>
  <c r="C16" i="4" a="1"/>
  <c r="C16" i="4" s="1"/>
  <c r="C17" i="4" a="1"/>
  <c r="C17" i="4" s="1"/>
  <c r="C60" i="4" a="1"/>
  <c r="C60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61" i="4" a="1"/>
  <c r="C61" i="4" s="1"/>
  <c r="C62" i="4" a="1"/>
  <c r="C62" i="4" s="1"/>
  <c r="C24" i="4" a="1"/>
  <c r="C24" i="4" s="1"/>
  <c r="C25" i="4" a="1"/>
  <c r="C25" i="4" s="1"/>
  <c r="C26" i="4" a="1"/>
  <c r="C26" i="4" s="1"/>
  <c r="C64" i="4" a="1"/>
  <c r="C64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7" i="4" a="1"/>
  <c r="C67" i="4" s="1"/>
  <c r="C68" i="4" a="1"/>
  <c r="C68" i="4" s="1"/>
  <c r="C69" i="4" a="1"/>
  <c r="C69" i="4" s="1"/>
  <c r="C38" i="4" a="1"/>
  <c r="C38" i="4" s="1"/>
  <c r="C70" i="4" a="1"/>
  <c r="C70" i="4" s="1"/>
  <c r="C39" i="4" a="1"/>
  <c r="C39" i="4" s="1"/>
  <c r="C71" i="4" a="1"/>
  <c r="C71" i="4" s="1"/>
  <c r="C40" i="4" a="1"/>
  <c r="C40" i="4" s="1"/>
  <c r="C72" i="4" a="1"/>
  <c r="C72" i="4" s="1"/>
  <c r="C74" i="4" a="1"/>
  <c r="C74" i="4" s="1"/>
  <c r="C41" i="4" a="1"/>
  <c r="C41" i="4" s="1"/>
  <c r="C42" i="4" a="1"/>
  <c r="C42" i="4" s="1"/>
  <c r="C75" i="4" a="1"/>
  <c r="C75" i="4" s="1"/>
  <c r="C43" i="4" a="1"/>
  <c r="C43" i="4" s="1"/>
  <c r="C44" i="4" a="1"/>
  <c r="C44" i="4" s="1"/>
  <c r="C45" i="4" a="1"/>
  <c r="C45" i="4" s="1"/>
  <c r="C76" i="4" a="1"/>
  <c r="C76" i="4" s="1"/>
  <c r="C46" i="4" a="1"/>
  <c r="C46" i="4" s="1"/>
  <c r="C48" i="4" a="1"/>
  <c r="C48" i="4" s="1"/>
  <c r="C49" i="4" a="1"/>
  <c r="C49" i="4" s="1"/>
  <c r="C77" i="4" a="1"/>
  <c r="C77" i="4" s="1"/>
  <c r="C78" i="4" a="1"/>
  <c r="C78" i="4" s="1"/>
  <c r="C79" i="4" a="1"/>
  <c r="C79" i="4" s="1"/>
  <c r="AS9" i="4" a="1"/>
  <c r="AS9" i="4" s="1"/>
  <c r="AT9" i="4" a="1"/>
  <c r="AT9" i="4" s="1"/>
  <c r="D9" i="4" a="1"/>
  <c r="D9" i="4" s="1"/>
  <c r="E9" i="4" a="1"/>
  <c r="E9" i="4" s="1"/>
  <c r="AV9" i="4" a="1"/>
  <c r="AV9" i="4" s="1"/>
  <c r="F9" i="4" a="1"/>
  <c r="F9" i="4" s="1"/>
  <c r="AX9" i="4" a="1"/>
  <c r="AX9" i="4" s="1"/>
  <c r="AY9" i="4" a="1"/>
  <c r="AY9" i="4" s="1"/>
  <c r="G9" i="4" a="1"/>
  <c r="G9" i="4" s="1"/>
  <c r="H9" i="4" a="1"/>
  <c r="H9" i="4" s="1"/>
  <c r="I9" i="4" a="1"/>
  <c r="I9" i="4" s="1"/>
  <c r="AZ9" i="4" a="1"/>
  <c r="AZ9" i="4" s="1"/>
  <c r="BA9" i="4" a="1"/>
  <c r="BA9" i="4" s="1"/>
  <c r="J9" i="4" a="1"/>
  <c r="J9" i="4" s="1"/>
  <c r="K9" i="4" a="1"/>
  <c r="K9" i="4" s="1"/>
  <c r="BB9" i="4" a="1"/>
  <c r="BB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C9" i="4" a="1"/>
  <c r="BC9" i="4" s="1"/>
  <c r="BD9" i="4" a="1"/>
  <c r="BD9" i="4" s="1"/>
  <c r="R9" i="4" a="1"/>
  <c r="R9" i="4" s="1"/>
  <c r="S9" i="4" a="1"/>
  <c r="S9" i="4" s="1"/>
  <c r="T9" i="4" a="1"/>
  <c r="T9" i="4" s="1"/>
  <c r="BF9" i="4" a="1"/>
  <c r="BF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I9" i="4" a="1"/>
  <c r="BI9" i="4" s="1"/>
  <c r="BJ9" i="4" a="1"/>
  <c r="BJ9" i="4" s="1"/>
  <c r="BK9" i="4" a="1"/>
  <c r="BK9" i="4" s="1"/>
  <c r="AF9" i="4" a="1"/>
  <c r="AF9" i="4" s="1"/>
  <c r="BL9" i="4" a="1"/>
  <c r="BL9" i="4" s="1"/>
  <c r="AG9" i="4" a="1"/>
  <c r="AG9" i="4" s="1"/>
  <c r="BM9" i="4" a="1"/>
  <c r="BM9" i="4" s="1"/>
  <c r="BN9" i="4" a="1"/>
  <c r="BN9" i="4" s="1"/>
  <c r="BP9" i="4" a="1"/>
  <c r="BP9" i="4" s="1"/>
  <c r="AI9" i="4" a="1"/>
  <c r="AI9" i="4" s="1"/>
  <c r="AJ9" i="4" a="1"/>
  <c r="AJ9" i="4" s="1"/>
  <c r="BQ9" i="4" a="1"/>
  <c r="BQ9" i="4" s="1"/>
  <c r="AK9" i="4" a="1"/>
  <c r="AK9" i="4" s="1"/>
  <c r="AL9" i="4" a="1"/>
  <c r="AL9" i="4" s="1"/>
  <c r="AM9" i="4" a="1"/>
  <c r="AM9" i="4" s="1"/>
  <c r="BR9" i="4" a="1"/>
  <c r="BR9" i="4" s="1"/>
  <c r="AN9" i="4" a="1"/>
  <c r="AN9" i="4" s="1"/>
  <c r="AP9" i="4" a="1"/>
  <c r="AP9" i="4" s="1"/>
  <c r="AQ9" i="4" a="1"/>
  <c r="AQ9" i="4" s="1"/>
  <c r="BS9" i="4" a="1"/>
  <c r="BS9" i="4" s="1"/>
  <c r="BT9" i="4" a="1"/>
  <c r="BT9" i="4" s="1"/>
  <c r="BU9" i="4" a="1"/>
  <c r="BU9" i="4" s="1"/>
  <c r="C85" i="4"/>
  <c r="BV9" i="4"/>
  <c r="C114" i="4" l="1" a="1"/>
  <c r="C114" i="4" s="1"/>
  <c r="C120" i="4" a="1"/>
  <c r="C120" i="4" s="1"/>
  <c r="C110" i="4" a="1"/>
  <c r="C110" i="4" s="1"/>
  <c r="C104" i="4" a="1"/>
  <c r="C104" i="4" s="1"/>
  <c r="C100" i="4" a="1"/>
  <c r="C100" i="4" s="1"/>
  <c r="C96" i="4" a="1"/>
  <c r="C96" i="4" s="1"/>
  <c r="C92" i="4" a="1"/>
  <c r="C92" i="4" s="1"/>
  <c r="C88" i="4" a="1"/>
  <c r="C88" i="4" s="1"/>
  <c r="C108" i="4" a="1"/>
  <c r="C108" i="4" s="1"/>
  <c r="C111" i="4" a="1"/>
  <c r="C111" i="4" s="1"/>
  <c r="C87" i="4" a="1"/>
  <c r="C87" i="4" s="1"/>
  <c r="C95" i="4" a="1"/>
  <c r="C95" i="4" s="1"/>
  <c r="C103" i="4" a="1"/>
  <c r="C103" i="4" s="1"/>
  <c r="C112" i="4" a="1"/>
  <c r="C112" i="4" s="1"/>
  <c r="C107" i="4" a="1"/>
  <c r="C107" i="4" s="1"/>
  <c r="C115" i="4" a="1"/>
  <c r="C115" i="4" s="1"/>
  <c r="C116" i="4" a="1"/>
  <c r="C116" i="4" s="1"/>
  <c r="C91" i="4" a="1"/>
  <c r="C91" i="4" s="1"/>
  <c r="C93" i="4" s="1"/>
  <c r="C99" i="4" a="1"/>
  <c r="C99" i="4" s="1"/>
  <c r="C101" i="4" s="1"/>
  <c r="C106" i="4"/>
  <c r="C97" i="4"/>
  <c r="C102" i="4"/>
  <c r="C94" i="4"/>
  <c r="C90" i="4"/>
  <c r="C86" i="4"/>
  <c r="C98" i="4"/>
  <c r="EV5" i="9"/>
  <c r="AA12" i="9" s="1"/>
  <c r="C12" i="9"/>
  <c r="G12" i="9"/>
  <c r="K12" i="9" s="1" a="1"/>
  <c r="K12" i="9" s="1"/>
  <c r="N12" i="9"/>
  <c r="P12" i="9"/>
  <c r="R12" i="9"/>
  <c r="Z12" i="9"/>
  <c r="L12" i="9" l="1"/>
  <c r="M12" i="9" s="1"/>
  <c r="C109" i="4"/>
  <c r="C89" i="4"/>
  <c r="C105" i="4"/>
  <c r="J12" i="9" a="1"/>
  <c r="J12" i="9" s="1"/>
  <c r="I12" i="9"/>
  <c r="S12" i="9"/>
  <c r="AB12" i="9"/>
  <c r="Q12" i="9"/>
  <c r="O12" i="9"/>
  <c r="H12" i="9"/>
  <c r="C125" i="4" l="1"/>
  <c r="C121" i="4"/>
  <c r="C117" i="4"/>
  <c r="C129" i="4"/>
  <c r="C113" i="4" l="1"/>
  <c r="EU5" i="9"/>
  <c r="DC5" i="9" l="1"/>
  <c r="C105" i="9"/>
  <c r="W7" i="4" l="1"/>
  <c r="AS29" i="4" l="1" a="1"/>
  <c r="AS29" i="4" s="1"/>
  <c r="AT29" i="4" a="1"/>
  <c r="AT29" i="4" s="1"/>
  <c r="D29" i="4" a="1"/>
  <c r="D29" i="4" s="1"/>
  <c r="E29" i="4" a="1"/>
  <c r="E29" i="4" s="1"/>
  <c r="AV29" i="4" a="1"/>
  <c r="AV29" i="4" s="1"/>
  <c r="F29" i="4" a="1"/>
  <c r="F29" i="4" s="1"/>
  <c r="AX29" i="4" a="1"/>
  <c r="AX29" i="4" s="1"/>
  <c r="AY29" i="4" a="1"/>
  <c r="AY29" i="4" s="1"/>
  <c r="G29" i="4" a="1"/>
  <c r="G29" i="4" s="1"/>
  <c r="H29" i="4" a="1"/>
  <c r="H29" i="4" s="1"/>
  <c r="I29" i="4" a="1"/>
  <c r="I29" i="4" s="1"/>
  <c r="AZ29" i="4" a="1"/>
  <c r="AZ29" i="4" s="1"/>
  <c r="BA29" i="4" a="1"/>
  <c r="BA29" i="4" s="1"/>
  <c r="J29" i="4" a="1"/>
  <c r="J29" i="4" s="1"/>
  <c r="K29" i="4" a="1"/>
  <c r="K29" i="4" s="1"/>
  <c r="BB29" i="4" a="1"/>
  <c r="BB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C29" i="4" a="1"/>
  <c r="BC29" i="4" s="1"/>
  <c r="BD29" i="4" a="1"/>
  <c r="BD29" i="4" s="1"/>
  <c r="R29" i="4" a="1"/>
  <c r="R29" i="4" s="1"/>
  <c r="S29" i="4" a="1"/>
  <c r="S29" i="4" s="1"/>
  <c r="T29" i="4" a="1"/>
  <c r="T29" i="4" s="1"/>
  <c r="BF29" i="4" a="1"/>
  <c r="BF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I29" i="4" a="1"/>
  <c r="BI29" i="4" s="1"/>
  <c r="BJ29" i="4" a="1"/>
  <c r="BJ29" i="4" s="1"/>
  <c r="BK29" i="4" a="1"/>
  <c r="BK29" i="4" s="1"/>
  <c r="AF29" i="4" a="1"/>
  <c r="AF29" i="4" s="1"/>
  <c r="BL29" i="4" a="1"/>
  <c r="BL29" i="4" s="1"/>
  <c r="AG29" i="4" a="1"/>
  <c r="AG29" i="4" s="1"/>
  <c r="BM29" i="4" a="1"/>
  <c r="BM29" i="4" s="1"/>
  <c r="BN29" i="4" a="1"/>
  <c r="BN29" i="4" s="1"/>
  <c r="BP29" i="4" a="1"/>
  <c r="BP29" i="4" s="1"/>
  <c r="AI29" i="4" a="1"/>
  <c r="AI29" i="4" s="1"/>
  <c r="AJ29" i="4" a="1"/>
  <c r="AJ29" i="4" s="1"/>
  <c r="BQ29" i="4" a="1"/>
  <c r="BQ29" i="4" s="1"/>
  <c r="AK29" i="4" a="1"/>
  <c r="AK29" i="4" s="1"/>
  <c r="AL29" i="4" a="1"/>
  <c r="AL29" i="4" s="1"/>
  <c r="AM29" i="4" a="1"/>
  <c r="AM29" i="4" s="1"/>
  <c r="BR29" i="4" a="1"/>
  <c r="BR29" i="4" s="1"/>
  <c r="AN29" i="4" a="1"/>
  <c r="AN29" i="4" s="1"/>
  <c r="AP29" i="4" a="1"/>
  <c r="AP29" i="4" s="1"/>
  <c r="AQ29" i="4" a="1"/>
  <c r="AQ29" i="4" s="1"/>
  <c r="BS29" i="4" a="1"/>
  <c r="BS29" i="4" s="1"/>
  <c r="BT29" i="4" a="1"/>
  <c r="BT29" i="4" s="1"/>
  <c r="BU29" i="4" a="1"/>
  <c r="BU29" i="4" s="1"/>
  <c r="W51" i="4" a="1"/>
  <c r="W51" i="4" s="1"/>
  <c r="W52" i="4" a="1"/>
  <c r="W52" i="4" s="1"/>
  <c r="W10" i="4" a="1"/>
  <c r="W10" i="4" s="1"/>
  <c r="W11" i="4" a="1"/>
  <c r="W11" i="4" s="1"/>
  <c r="W54" i="4" a="1"/>
  <c r="W54" i="4" s="1"/>
  <c r="W12" i="4" a="1"/>
  <c r="W12" i="4" s="1"/>
  <c r="W56" i="4" a="1"/>
  <c r="W56" i="4" s="1"/>
  <c r="W57" i="4" a="1"/>
  <c r="W57" i="4" s="1"/>
  <c r="W13" i="4" a="1"/>
  <c r="W13" i="4" s="1"/>
  <c r="W14" i="4" a="1"/>
  <c r="W14" i="4" s="1"/>
  <c r="W15" i="4" a="1"/>
  <c r="W15" i="4" s="1"/>
  <c r="W58" i="4" a="1"/>
  <c r="W58" i="4" s="1"/>
  <c r="W59" i="4" a="1"/>
  <c r="W59" i="4" s="1"/>
  <c r="W16" i="4" a="1"/>
  <c r="W16" i="4" s="1"/>
  <c r="W17" i="4" a="1"/>
  <c r="W17" i="4" s="1"/>
  <c r="W60" i="4" a="1"/>
  <c r="W60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61" i="4" a="1"/>
  <c r="W61" i="4" s="1"/>
  <c r="W62" i="4" a="1"/>
  <c r="W62" i="4" s="1"/>
  <c r="W24" i="4" a="1"/>
  <c r="W24" i="4" s="1"/>
  <c r="W25" i="4" a="1"/>
  <c r="W25" i="4" s="1"/>
  <c r="W26" i="4" a="1"/>
  <c r="W26" i="4" s="1"/>
  <c r="W64" i="4" a="1"/>
  <c r="W64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7" i="4" a="1"/>
  <c r="W67" i="4" s="1"/>
  <c r="W68" i="4" a="1"/>
  <c r="W68" i="4" s="1"/>
  <c r="W69" i="4" a="1"/>
  <c r="W69" i="4" s="1"/>
  <c r="W38" i="4" a="1"/>
  <c r="W38" i="4" s="1"/>
  <c r="W70" i="4" a="1"/>
  <c r="W70" i="4" s="1"/>
  <c r="W39" i="4" a="1"/>
  <c r="W39" i="4" s="1"/>
  <c r="W71" i="4" a="1"/>
  <c r="W71" i="4" s="1"/>
  <c r="W40" i="4" a="1"/>
  <c r="W40" i="4" s="1"/>
  <c r="W72" i="4" a="1"/>
  <c r="W72" i="4" s="1"/>
  <c r="W74" i="4" a="1"/>
  <c r="W74" i="4" s="1"/>
  <c r="W41" i="4" a="1"/>
  <c r="W41" i="4" s="1"/>
  <c r="W42" i="4" a="1"/>
  <c r="W42" i="4" s="1"/>
  <c r="W75" i="4" a="1"/>
  <c r="W75" i="4" s="1"/>
  <c r="W43" i="4" a="1"/>
  <c r="W43" i="4" s="1"/>
  <c r="W44" i="4" a="1"/>
  <c r="W44" i="4" s="1"/>
  <c r="W45" i="4" a="1"/>
  <c r="W45" i="4" s="1"/>
  <c r="W76" i="4" a="1"/>
  <c r="W76" i="4" s="1"/>
  <c r="W46" i="4" a="1"/>
  <c r="W46" i="4" s="1"/>
  <c r="W48" i="4" a="1"/>
  <c r="W48" i="4" s="1"/>
  <c r="W49" i="4" a="1"/>
  <c r="W49" i="4" s="1"/>
  <c r="W77" i="4" a="1"/>
  <c r="W77" i="4" s="1"/>
  <c r="W78" i="4" a="1"/>
  <c r="W78" i="4" s="1"/>
  <c r="W79" i="4" a="1"/>
  <c r="W79" i="4" s="1"/>
  <c r="K12" i="4" a="1"/>
  <c r="K12" i="4" s="1"/>
  <c r="BV29" i="4"/>
  <c r="C59" i="9" l="1"/>
  <c r="G59" i="9"/>
  <c r="K59" i="9" s="1" a="1"/>
  <c r="K59" i="9" s="1"/>
  <c r="N59" i="9"/>
  <c r="P59" i="9"/>
  <c r="R59" i="9"/>
  <c r="Z59" i="9"/>
  <c r="ET5" i="9"/>
  <c r="AA59" i="9" s="1"/>
  <c r="L59" i="9" l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4" i="9"/>
  <c r="P75" i="9"/>
  <c r="P76" i="9"/>
  <c r="P77" i="9"/>
  <c r="P78" i="9"/>
  <c r="P79" i="9"/>
  <c r="P80" i="9"/>
  <c r="P81" i="9"/>
  <c r="P82" i="9"/>
  <c r="P83" i="9"/>
  <c r="P84" i="9"/>
  <c r="P85" i="9"/>
  <c r="P87" i="9"/>
  <c r="P88" i="9"/>
  <c r="P89" i="9"/>
  <c r="P90" i="9"/>
  <c r="P91" i="9"/>
  <c r="P92" i="9"/>
  <c r="P93" i="9"/>
  <c r="P94" i="9"/>
  <c r="P95" i="9"/>
  <c r="P96" i="9"/>
  <c r="P97" i="9"/>
  <c r="P99" i="9"/>
  <c r="P100" i="9"/>
  <c r="P98" i="9"/>
  <c r="P101" i="9"/>
  <c r="P102" i="9"/>
  <c r="P103" i="9"/>
  <c r="P104" i="9"/>
  <c r="P105" i="9"/>
  <c r="P106" i="9"/>
  <c r="P108" i="9"/>
  <c r="P109" i="9"/>
  <c r="P110" i="9"/>
  <c r="P7" i="9"/>
  <c r="ES5" i="9"/>
  <c r="Z110" i="9"/>
  <c r="R110" i="9"/>
  <c r="N110" i="9"/>
  <c r="G110" i="9"/>
  <c r="K110" i="9" s="1" a="1"/>
  <c r="K110" i="9" s="1"/>
  <c r="C110" i="9"/>
  <c r="Z109" i="9"/>
  <c r="R109" i="9"/>
  <c r="N109" i="9"/>
  <c r="G109" i="9"/>
  <c r="K109" i="9" s="1" a="1"/>
  <c r="K109" i="9" s="1"/>
  <c r="C109" i="9"/>
  <c r="Z108" i="9"/>
  <c r="R108" i="9"/>
  <c r="N108" i="9"/>
  <c r="G108" i="9"/>
  <c r="K108" i="9" s="1" a="1"/>
  <c r="K108" i="9" s="1"/>
  <c r="C108" i="9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Z104" i="9"/>
  <c r="R104" i="9"/>
  <c r="N104" i="9"/>
  <c r="G104" i="9"/>
  <c r="K104" i="9" s="1" a="1"/>
  <c r="K104" i="9" s="1"/>
  <c r="C104" i="9"/>
  <c r="Z103" i="9"/>
  <c r="R103" i="9"/>
  <c r="N103" i="9"/>
  <c r="G103" i="9"/>
  <c r="K103" i="9" s="1" a="1"/>
  <c r="K103" i="9" s="1"/>
  <c r="C103" i="9"/>
  <c r="Z102" i="9"/>
  <c r="R102" i="9"/>
  <c r="N102" i="9"/>
  <c r="G102" i="9"/>
  <c r="K102" i="9" s="1" a="1"/>
  <c r="K102" i="9" s="1"/>
  <c r="C102" i="9"/>
  <c r="Z101" i="9"/>
  <c r="R101" i="9"/>
  <c r="N101" i="9"/>
  <c r="G101" i="9"/>
  <c r="K101" i="9" s="1" a="1"/>
  <c r="K101" i="9" s="1"/>
  <c r="C101" i="9"/>
  <c r="Z98" i="9"/>
  <c r="R98" i="9"/>
  <c r="N98" i="9"/>
  <c r="G98" i="9"/>
  <c r="K98" i="9" s="1" a="1"/>
  <c r="K98" i="9" s="1"/>
  <c r="C98" i="9"/>
  <c r="Z100" i="9"/>
  <c r="R100" i="9"/>
  <c r="N100" i="9"/>
  <c r="G100" i="9"/>
  <c r="K100" i="9" s="1" a="1"/>
  <c r="K100" i="9" s="1"/>
  <c r="C100" i="9"/>
  <c r="Z99" i="9"/>
  <c r="R99" i="9"/>
  <c r="N99" i="9"/>
  <c r="G99" i="9"/>
  <c r="K99" i="9" s="1" a="1"/>
  <c r="K99" i="9" s="1"/>
  <c r="C99" i="9"/>
  <c r="Z97" i="9"/>
  <c r="R97" i="9"/>
  <c r="N97" i="9"/>
  <c r="G97" i="9"/>
  <c r="K97" i="9" s="1" a="1"/>
  <c r="K97" i="9" s="1"/>
  <c r="C97" i="9"/>
  <c r="Z96" i="9"/>
  <c r="R96" i="9"/>
  <c r="N96" i="9"/>
  <c r="G96" i="9"/>
  <c r="K96" i="9" s="1" a="1"/>
  <c r="K96" i="9" s="1"/>
  <c r="C96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7" i="9"/>
  <c r="R87" i="9"/>
  <c r="N87" i="9"/>
  <c r="G87" i="9"/>
  <c r="K87" i="9" s="1" a="1"/>
  <c r="K87" i="9" s="1"/>
  <c r="C87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4" i="9"/>
  <c r="R74" i="9"/>
  <c r="N74" i="9"/>
  <c r="G74" i="9"/>
  <c r="K74" i="9" s="1" a="1"/>
  <c r="K74" i="9" s="1"/>
  <c r="C74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9" i="9"/>
  <c r="R69" i="9"/>
  <c r="N69" i="9"/>
  <c r="G69" i="9"/>
  <c r="K69" i="9" s="1" a="1"/>
  <c r="K69" i="9" s="1"/>
  <c r="C69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2" i="9"/>
  <c r="R62" i="9"/>
  <c r="N62" i="9"/>
  <c r="G62" i="9"/>
  <c r="K62" i="9" s="1" a="1"/>
  <c r="K62" i="9" s="1"/>
  <c r="C62" i="9"/>
  <c r="Z60" i="9"/>
  <c r="R60" i="9"/>
  <c r="N60" i="9"/>
  <c r="G60" i="9"/>
  <c r="K60" i="9" s="1" a="1"/>
  <c r="K60" i="9" s="1"/>
  <c r="C60" i="9"/>
  <c r="Z58" i="9"/>
  <c r="R58" i="9"/>
  <c r="N58" i="9"/>
  <c r="G58" i="9"/>
  <c r="K58" i="9" s="1" a="1"/>
  <c r="K58" i="9" s="1"/>
  <c r="C58" i="9"/>
  <c r="Z55" i="9"/>
  <c r="R55" i="9"/>
  <c r="N55" i="9"/>
  <c r="G55" i="9"/>
  <c r="K55" i="9" s="1" a="1"/>
  <c r="K55" i="9" s="1"/>
  <c r="C55" i="9"/>
  <c r="Z54" i="9"/>
  <c r="R54" i="9"/>
  <c r="N54" i="9"/>
  <c r="G54" i="9"/>
  <c r="K54" i="9" s="1" a="1"/>
  <c r="K54" i="9" s="1"/>
  <c r="C54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1" i="9"/>
  <c r="R41" i="9"/>
  <c r="N41" i="9"/>
  <c r="G41" i="9"/>
  <c r="K41" i="9" s="1" a="1"/>
  <c r="K41" i="9" s="1"/>
  <c r="C41" i="9"/>
  <c r="Z39" i="9"/>
  <c r="R39" i="9"/>
  <c r="N39" i="9"/>
  <c r="G39" i="9"/>
  <c r="K39" i="9" s="1" a="1"/>
  <c r="K39" i="9" s="1"/>
  <c r="C39" i="9"/>
  <c r="Z38" i="9"/>
  <c r="R38" i="9"/>
  <c r="N38" i="9"/>
  <c r="G38" i="9"/>
  <c r="K38" i="9" s="1" a="1"/>
  <c r="K38" i="9" s="1"/>
  <c r="C38" i="9"/>
  <c r="Z37" i="9"/>
  <c r="R37" i="9"/>
  <c r="N37" i="9"/>
  <c r="G37" i="9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K30" i="9" s="1" a="1"/>
  <c r="K30" i="9" s="1"/>
  <c r="C30" i="9"/>
  <c r="Z29" i="9"/>
  <c r="R29" i="9"/>
  <c r="N29" i="9"/>
  <c r="G29" i="9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4" i="9"/>
  <c r="R24" i="9"/>
  <c r="N24" i="9"/>
  <c r="G24" i="9"/>
  <c r="K24" i="9" s="1" a="1"/>
  <c r="K24" i="9" s="1"/>
  <c r="C24" i="9"/>
  <c r="Z22" i="9"/>
  <c r="R22" i="9"/>
  <c r="N22" i="9"/>
  <c r="G22" i="9"/>
  <c r="K22" i="9" s="1" a="1"/>
  <c r="K22" i="9" s="1"/>
  <c r="C22" i="9"/>
  <c r="Z21" i="9"/>
  <c r="R21" i="9"/>
  <c r="N21" i="9"/>
  <c r="G21" i="9"/>
  <c r="K21" i="9" s="1" a="1"/>
  <c r="K21" i="9" s="1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R5" i="9"/>
  <c r="EQ5" i="9"/>
  <c r="EP5" i="9"/>
  <c r="EO5" i="9"/>
  <c r="EN5" i="9"/>
  <c r="EM5" i="9"/>
  <c r="EL5" i="9"/>
  <c r="EK5" i="9"/>
  <c r="AA26" i="9" s="1"/>
  <c r="EJ5" i="9"/>
  <c r="EI5" i="9"/>
  <c r="AA81" i="9" s="1"/>
  <c r="EH5" i="9"/>
  <c r="EG5" i="9"/>
  <c r="EF5" i="9"/>
  <c r="AA85" i="9" s="1"/>
  <c r="EE5" i="9"/>
  <c r="ED5" i="9"/>
  <c r="AA87" i="9" s="1"/>
  <c r="EC5" i="9"/>
  <c r="EB5" i="9"/>
  <c r="AA105" i="9" s="1"/>
  <c r="EA5" i="9"/>
  <c r="DZ5" i="9"/>
  <c r="DY5" i="9"/>
  <c r="DX5" i="9"/>
  <c r="DW5" i="9"/>
  <c r="DV5" i="9"/>
  <c r="AA54" i="9" s="1"/>
  <c r="DU5" i="9"/>
  <c r="DT5" i="9"/>
  <c r="DS5" i="9"/>
  <c r="DR5" i="9"/>
  <c r="DQ5" i="9"/>
  <c r="AA72" i="9" s="1"/>
  <c r="DP5" i="9"/>
  <c r="AA82" i="9" s="1"/>
  <c r="DO5" i="9"/>
  <c r="DN5" i="9"/>
  <c r="AA101" i="9" s="1"/>
  <c r="DM5" i="9"/>
  <c r="DL5" i="9"/>
  <c r="AA14" i="9" s="1"/>
  <c r="DK5" i="9"/>
  <c r="DJ5" i="9"/>
  <c r="DI5" i="9"/>
  <c r="DH5" i="9"/>
  <c r="DG5" i="9"/>
  <c r="DF5" i="9"/>
  <c r="DE5" i="9"/>
  <c r="DD5" i="9"/>
  <c r="AA48" i="9" s="1"/>
  <c r="DB5" i="9"/>
  <c r="DA5" i="9"/>
  <c r="CZ5" i="9"/>
  <c r="CY5" i="9"/>
  <c r="CX5" i="9"/>
  <c r="CW5" i="9"/>
  <c r="CV5" i="9"/>
  <c r="CU5" i="9"/>
  <c r="CT5" i="9"/>
  <c r="CS5" i="9"/>
  <c r="AA25" i="9" s="1"/>
  <c r="CR5" i="9"/>
  <c r="CQ5" i="9"/>
  <c r="CP5" i="9"/>
  <c r="CO5" i="9"/>
  <c r="AA71" i="9" s="1"/>
  <c r="CN5" i="9"/>
  <c r="AA10" i="9" s="1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AA11" i="9" s="1"/>
  <c r="BX5" i="9"/>
  <c r="BW5" i="9"/>
  <c r="BV5" i="9"/>
  <c r="AA66" i="9" s="1"/>
  <c r="BU5" i="9"/>
  <c r="AA8" i="9" s="1"/>
  <c r="BT5" i="9"/>
  <c r="AA96" i="9" s="1"/>
  <c r="BS5" i="9"/>
  <c r="AA93" i="9" s="1"/>
  <c r="BR5" i="9"/>
  <c r="BQ5" i="9"/>
  <c r="BP5" i="9"/>
  <c r="AA97" i="9" s="1"/>
  <c r="BO5" i="9"/>
  <c r="BN5" i="9"/>
  <c r="AA28" i="9" s="1"/>
  <c r="BM5" i="9"/>
  <c r="BL5" i="9"/>
  <c r="BK5" i="9"/>
  <c r="BJ5" i="9"/>
  <c r="BI5" i="9"/>
  <c r="BH5" i="9"/>
  <c r="BG5" i="9"/>
  <c r="X107" i="9" l="1" a="1"/>
  <c r="X107" i="9" s="1"/>
  <c r="Y107" i="9" s="1"/>
  <c r="K29" i="9" a="1"/>
  <c r="K29" i="9" s="1"/>
  <c r="L29" i="9" s="1"/>
  <c r="M29" i="9" s="1"/>
  <c r="X73" i="9" a="1"/>
  <c r="X73" i="9" s="1"/>
  <c r="Y73" i="9" s="1"/>
  <c r="L75" i="9"/>
  <c r="L83" i="9"/>
  <c r="L96" i="9"/>
  <c r="L98" i="9"/>
  <c r="L104" i="9"/>
  <c r="L110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6" i="9"/>
  <c r="L51" i="9"/>
  <c r="L64" i="9"/>
  <c r="L9" i="9"/>
  <c r="K14" i="9" a="1"/>
  <c r="K14" i="9" s="1"/>
  <c r="L14" i="9"/>
  <c r="L19" i="9"/>
  <c r="L28" i="9"/>
  <c r="L93" i="9"/>
  <c r="L97" i="9"/>
  <c r="L101" i="9"/>
  <c r="L106" i="9"/>
  <c r="L37" i="9"/>
  <c r="L42" i="9"/>
  <c r="L55" i="9"/>
  <c r="L72" i="9"/>
  <c r="L77" i="9"/>
  <c r="L81" i="9"/>
  <c r="L85" i="9"/>
  <c r="L90" i="9"/>
  <c r="L102" i="9"/>
  <c r="L108" i="9"/>
  <c r="L7" i="9"/>
  <c r="L11" i="9"/>
  <c r="L21" i="9"/>
  <c r="L26" i="9"/>
  <c r="L58" i="9"/>
  <c r="L74" i="9"/>
  <c r="L82" i="9"/>
  <c r="L87" i="9"/>
  <c r="L67" i="9"/>
  <c r="I79" i="9"/>
  <c r="L79" i="9"/>
  <c r="X61" i="9" a="1"/>
  <c r="X61" i="9" s="1"/>
  <c r="Y61" i="9" s="1"/>
  <c r="R125" i="9"/>
  <c r="T125" i="9" s="1"/>
  <c r="I33" i="9"/>
  <c r="I50" i="9"/>
  <c r="X23" i="9" a="1"/>
  <c r="X23" i="9" s="1"/>
  <c r="Y23" i="9" s="1"/>
  <c r="I20" i="9"/>
  <c r="I63" i="9"/>
  <c r="I94" i="9"/>
  <c r="I46" i="9"/>
  <c r="I16" i="9"/>
  <c r="I29" i="9"/>
  <c r="I43" i="9"/>
  <c r="X86" i="9" a="1"/>
  <c r="X86" i="9" s="1"/>
  <c r="Y86" i="9" s="1"/>
  <c r="X18" i="9" a="1"/>
  <c r="X18" i="9" s="1"/>
  <c r="Y18" i="9" s="1"/>
  <c r="I38" i="9"/>
  <c r="M42" i="9"/>
  <c r="I42" i="9"/>
  <c r="M55" i="9"/>
  <c r="I55" i="9"/>
  <c r="M90" i="9"/>
  <c r="I90" i="9"/>
  <c r="M102" i="9"/>
  <c r="I102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6" i="9"/>
  <c r="I76" i="9"/>
  <c r="I80" i="9"/>
  <c r="J84" i="9" a="1"/>
  <c r="J84" i="9" s="1"/>
  <c r="I84" i="9"/>
  <c r="I89" i="9"/>
  <c r="M93" i="9"/>
  <c r="I93" i="9"/>
  <c r="M97" i="9"/>
  <c r="I97" i="9"/>
  <c r="M101" i="9"/>
  <c r="I101" i="9"/>
  <c r="M106" i="9"/>
  <c r="I106" i="9"/>
  <c r="M10" i="9"/>
  <c r="I10" i="9"/>
  <c r="M37" i="9"/>
  <c r="I37" i="9"/>
  <c r="M67" i="9"/>
  <c r="I67" i="9"/>
  <c r="M72" i="9"/>
  <c r="I72" i="9"/>
  <c r="M81" i="9"/>
  <c r="I81" i="9"/>
  <c r="M85" i="9"/>
  <c r="I85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4" i="9"/>
  <c r="I74" i="9"/>
  <c r="J78" i="9" a="1"/>
  <c r="J78" i="9" s="1"/>
  <c r="I78" i="9"/>
  <c r="M82" i="9"/>
  <c r="I82" i="9"/>
  <c r="M87" i="9"/>
  <c r="I87" i="9"/>
  <c r="J91" i="9" a="1"/>
  <c r="J91" i="9" s="1"/>
  <c r="I91" i="9"/>
  <c r="I95" i="9"/>
  <c r="I100" i="9"/>
  <c r="I103" i="9"/>
  <c r="I109" i="9"/>
  <c r="M15" i="9"/>
  <c r="I15" i="9"/>
  <c r="M25" i="9"/>
  <c r="I25" i="9"/>
  <c r="M77" i="9"/>
  <c r="I77" i="9"/>
  <c r="J99" i="9" a="1"/>
  <c r="J99" i="9" s="1"/>
  <c r="I99" i="9"/>
  <c r="M108" i="9"/>
  <c r="I108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I65" i="9"/>
  <c r="M70" i="9"/>
  <c r="I70" i="9"/>
  <c r="M75" i="9"/>
  <c r="I75" i="9"/>
  <c r="M83" i="9"/>
  <c r="I83" i="9"/>
  <c r="I88" i="9"/>
  <c r="I92" i="9"/>
  <c r="M96" i="9"/>
  <c r="I96" i="9"/>
  <c r="M98" i="9"/>
  <c r="I98" i="9"/>
  <c r="M104" i="9"/>
  <c r="I104" i="9"/>
  <c r="I105" i="9"/>
  <c r="M110" i="9"/>
  <c r="I110" i="9"/>
  <c r="EQ4" i="9"/>
  <c r="G116" i="9"/>
  <c r="K130" i="9"/>
  <c r="K131" i="9"/>
  <c r="K129" i="9"/>
  <c r="K132" i="9"/>
  <c r="K133" i="9"/>
  <c r="K137" i="9"/>
  <c r="K134" i="9"/>
  <c r="K138" i="9"/>
  <c r="K135" i="9"/>
  <c r="K136" i="9"/>
  <c r="K144" i="9"/>
  <c r="K148" i="9"/>
  <c r="K145" i="9"/>
  <c r="K146" i="9"/>
  <c r="K143" i="9"/>
  <c r="K147" i="9"/>
  <c r="K141" i="9"/>
  <c r="K149" i="9"/>
  <c r="K142" i="9"/>
  <c r="K150" i="9"/>
  <c r="K154" i="9"/>
  <c r="K158" i="9"/>
  <c r="K162" i="9"/>
  <c r="K159" i="9"/>
  <c r="K160" i="9"/>
  <c r="K157" i="9"/>
  <c r="K161" i="9"/>
  <c r="K155" i="9"/>
  <c r="K153" i="9"/>
  <c r="K156" i="9"/>
  <c r="X53" i="9" a="1"/>
  <c r="X53" i="9" s="1"/>
  <c r="Y53" i="9" s="1"/>
  <c r="M7" i="9"/>
  <c r="R121" i="9"/>
  <c r="T121" i="9" s="1"/>
  <c r="R117" i="9"/>
  <c r="T117" i="9" s="1"/>
  <c r="R123" i="9"/>
  <c r="T123" i="9" s="1"/>
  <c r="R120" i="9"/>
  <c r="T120" i="9" s="1"/>
  <c r="R124" i="9"/>
  <c r="T124" i="9" s="1"/>
  <c r="X12" i="9" a="1"/>
  <c r="X12" i="9" s="1"/>
  <c r="Y12" i="9" s="1"/>
  <c r="R116" i="9"/>
  <c r="T116" i="9" s="1"/>
  <c r="R122" i="9"/>
  <c r="T122" i="9" s="1"/>
  <c r="R119" i="9"/>
  <c r="T119" i="9" s="1"/>
  <c r="R118" i="9"/>
  <c r="T118" i="9" s="1"/>
  <c r="G114" i="9"/>
  <c r="R115" i="9"/>
  <c r="C5" i="9"/>
  <c r="M79" i="9"/>
  <c r="J76" i="9" a="1"/>
  <c r="J76" i="9" s="1"/>
  <c r="J89" i="9" a="1"/>
  <c r="J89" i="9" s="1"/>
  <c r="J101" i="9" a="1"/>
  <c r="J101" i="9" s="1"/>
  <c r="J108" i="9" a="1"/>
  <c r="J108" i="9" s="1"/>
  <c r="J79" i="9" a="1"/>
  <c r="J79" i="9" s="1"/>
  <c r="X59" i="9" a="1"/>
  <c r="X59" i="9" s="1"/>
  <c r="Y59" i="9" s="1"/>
  <c r="AB96" i="9"/>
  <c r="AB48" i="9"/>
  <c r="AB28" i="9"/>
  <c r="AB66" i="9"/>
  <c r="AB87" i="9"/>
  <c r="AB71" i="9"/>
  <c r="S65" i="9"/>
  <c r="S75" i="9"/>
  <c r="S83" i="9"/>
  <c r="S69" i="9"/>
  <c r="S78" i="9"/>
  <c r="S87" i="9"/>
  <c r="X110" i="9" a="1"/>
  <c r="X110" i="9" s="1"/>
  <c r="Y110" i="9" s="1"/>
  <c r="X96" i="9" a="1"/>
  <c r="X96" i="9" s="1"/>
  <c r="Y96" i="9" s="1"/>
  <c r="X91" i="9" a="1"/>
  <c r="X91" i="9" s="1"/>
  <c r="Y91" i="9" s="1"/>
  <c r="X75" i="9" a="1"/>
  <c r="X75" i="9" s="1"/>
  <c r="Y75" i="9" s="1"/>
  <c r="X63" i="9" a="1"/>
  <c r="X63" i="9" s="1"/>
  <c r="Y63" i="9" s="1"/>
  <c r="X41" i="9" a="1"/>
  <c r="X41" i="9" s="1"/>
  <c r="Y41" i="9" s="1"/>
  <c r="Q100" i="9"/>
  <c r="X109" i="9" a="1"/>
  <c r="X109" i="9" s="1"/>
  <c r="Y109" i="9" s="1"/>
  <c r="X104" i="9" a="1"/>
  <c r="X104" i="9" s="1"/>
  <c r="Y104" i="9" s="1"/>
  <c r="X101" i="9" a="1"/>
  <c r="X101" i="9" s="1"/>
  <c r="Y101" i="9" s="1"/>
  <c r="X98" i="9" a="1"/>
  <c r="X98" i="9" s="1"/>
  <c r="Y98" i="9" s="1"/>
  <c r="X95" i="9" a="1"/>
  <c r="X95" i="9" s="1"/>
  <c r="Y95" i="9" s="1"/>
  <c r="X94" i="9" a="1"/>
  <c r="X94" i="9" s="1"/>
  <c r="Y94" i="9" s="1"/>
  <c r="X89" i="9" a="1"/>
  <c r="X89" i="9" s="1"/>
  <c r="Y89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7" i="9" a="1"/>
  <c r="X97" i="9" s="1"/>
  <c r="Y97" i="9" s="1"/>
  <c r="X24" i="9" a="1"/>
  <c r="X24" i="9" s="1"/>
  <c r="Y24" i="9" s="1"/>
  <c r="X7" i="9" a="1"/>
  <c r="X7" i="9" s="1"/>
  <c r="X106" i="9" a="1"/>
  <c r="X106" i="9" s="1"/>
  <c r="Y106" i="9" s="1"/>
  <c r="X93" i="9" a="1"/>
  <c r="X93" i="9" s="1"/>
  <c r="Y93" i="9" s="1"/>
  <c r="X92" i="9" a="1"/>
  <c r="X92" i="9" s="1"/>
  <c r="Y92" i="9" s="1"/>
  <c r="X88" i="9" a="1"/>
  <c r="X88" i="9" s="1"/>
  <c r="Y88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7" i="9" a="1"/>
  <c r="X77" i="9" s="1"/>
  <c r="Y77" i="9" s="1"/>
  <c r="X78" i="9" a="1"/>
  <c r="X78" i="9" s="1"/>
  <c r="Y78" i="9" s="1"/>
  <c r="X83" i="9" a="1"/>
  <c r="X83" i="9" s="1"/>
  <c r="Y83" i="9" s="1"/>
  <c r="X84" i="9" a="1"/>
  <c r="X84" i="9" s="1"/>
  <c r="Y84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4" i="9" a="1"/>
  <c r="X74" i="9" s="1"/>
  <c r="Y74" i="9" s="1"/>
  <c r="X79" i="9" a="1"/>
  <c r="X79" i="9" s="1"/>
  <c r="Y79" i="9" s="1"/>
  <c r="X80" i="9" a="1"/>
  <c r="X80" i="9" s="1"/>
  <c r="Y80" i="9" s="1"/>
  <c r="X85" i="9" a="1"/>
  <c r="X85" i="9" s="1"/>
  <c r="Y85" i="9" s="1"/>
  <c r="X87" i="9" a="1"/>
  <c r="X87" i="9" s="1"/>
  <c r="Y87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1" i="9" a="1"/>
  <c r="X81" i="9" s="1"/>
  <c r="Y81" i="9" s="1"/>
  <c r="X82" i="9" a="1"/>
  <c r="X82" i="9" s="1"/>
  <c r="Y82" i="9" s="1"/>
  <c r="X108" i="9" a="1"/>
  <c r="X108" i="9" s="1"/>
  <c r="Y108" i="9" s="1"/>
  <c r="X105" i="9" a="1"/>
  <c r="X105" i="9" s="1"/>
  <c r="Y105" i="9" s="1"/>
  <c r="X103" i="9" a="1"/>
  <c r="X103" i="9" s="1"/>
  <c r="Y103" i="9" s="1"/>
  <c r="X102" i="9" a="1"/>
  <c r="X102" i="9" s="1"/>
  <c r="Y102" i="9" s="1"/>
  <c r="X100" i="9" a="1"/>
  <c r="X100" i="9" s="1"/>
  <c r="Y100" i="9" s="1"/>
  <c r="X99" i="9" a="1"/>
  <c r="X99" i="9" s="1"/>
  <c r="Y99" i="9" s="1"/>
  <c r="X90" i="9" a="1"/>
  <c r="X90" i="9" s="1"/>
  <c r="Y90" i="9" s="1"/>
  <c r="X76" i="9" a="1"/>
  <c r="X76" i="9" s="1"/>
  <c r="Y76" i="9" s="1"/>
  <c r="X64" i="9" a="1"/>
  <c r="X64" i="9" s="1"/>
  <c r="Y64" i="9" s="1"/>
  <c r="AA90" i="9"/>
  <c r="AB90" i="9" s="1"/>
  <c r="Q101" i="9"/>
  <c r="AB82" i="9"/>
  <c r="AA20" i="9"/>
  <c r="AB20" i="9" s="1"/>
  <c r="ED4" i="9"/>
  <c r="AA17" i="9"/>
  <c r="AB17" i="9" s="1"/>
  <c r="S90" i="9"/>
  <c r="H91" i="9"/>
  <c r="O55" i="9"/>
  <c r="O100" i="9"/>
  <c r="O103" i="9"/>
  <c r="S10" i="9"/>
  <c r="O29" i="9"/>
  <c r="CJ4" i="9"/>
  <c r="AB26" i="9"/>
  <c r="O11" i="9"/>
  <c r="O16" i="9"/>
  <c r="O26" i="9"/>
  <c r="Q29" i="9"/>
  <c r="Q31" i="9"/>
  <c r="Q33" i="9"/>
  <c r="Q35" i="9"/>
  <c r="Q37" i="9"/>
  <c r="Q39" i="9"/>
  <c r="Q42" i="9"/>
  <c r="Q46" i="9"/>
  <c r="Q95" i="9"/>
  <c r="Q97" i="9"/>
  <c r="Q105" i="9"/>
  <c r="Q110" i="9"/>
  <c r="Q102" i="9"/>
  <c r="S102" i="9"/>
  <c r="O8" i="9"/>
  <c r="O10" i="9"/>
  <c r="Q16" i="9"/>
  <c r="Q26" i="9"/>
  <c r="O32" i="9"/>
  <c r="H44" i="9"/>
  <c r="O94" i="9"/>
  <c r="O95" i="9"/>
  <c r="O99" i="9"/>
  <c r="S100" i="9"/>
  <c r="O102" i="9"/>
  <c r="S24" i="9"/>
  <c r="O7" i="9"/>
  <c r="S11" i="9"/>
  <c r="O20" i="9"/>
  <c r="H25" i="9"/>
  <c r="S39" i="9"/>
  <c r="S42" i="9"/>
  <c r="Q99" i="9"/>
  <c r="Q108" i="9"/>
  <c r="O15" i="9"/>
  <c r="S21" i="9"/>
  <c r="AB85" i="9"/>
  <c r="Q13" i="9"/>
  <c r="Q15" i="9"/>
  <c r="Q17" i="9"/>
  <c r="Q20" i="9"/>
  <c r="S26" i="9"/>
  <c r="O45" i="9"/>
  <c r="H51" i="9"/>
  <c r="Q55" i="9"/>
  <c r="Q60" i="9"/>
  <c r="O101" i="9"/>
  <c r="S47" i="9"/>
  <c r="S15" i="9"/>
  <c r="O33" i="9"/>
  <c r="Q47" i="9"/>
  <c r="O90" i="9"/>
  <c r="O92" i="9"/>
  <c r="O105" i="9"/>
  <c r="O108" i="9"/>
  <c r="O110" i="9"/>
  <c r="H15" i="9"/>
  <c r="K15" i="9" a="1"/>
  <c r="K15" i="9" s="1"/>
  <c r="J15" i="9" a="1"/>
  <c r="J15" i="9" s="1"/>
  <c r="H27" i="9"/>
  <c r="H35" i="9"/>
  <c r="J35" i="9" a="1"/>
  <c r="J35" i="9" s="1"/>
  <c r="Q58" i="9"/>
  <c r="J60" i="9" a="1"/>
  <c r="J60" i="9" s="1"/>
  <c r="J63" i="9" a="1"/>
  <c r="J63" i="9" s="1"/>
  <c r="J70" i="9" a="1"/>
  <c r="J70" i="9" s="1"/>
  <c r="J72" i="9" a="1"/>
  <c r="J72" i="9" s="1"/>
  <c r="J75" i="9" a="1"/>
  <c r="J75" i="9" s="1"/>
  <c r="J81" i="9" a="1"/>
  <c r="J81" i="9" s="1"/>
  <c r="S9" i="9"/>
  <c r="H22" i="9"/>
  <c r="Q30" i="9"/>
  <c r="H31" i="9"/>
  <c r="J31" i="9" a="1"/>
  <c r="J31" i="9" s="1"/>
  <c r="S106" i="9"/>
  <c r="Q14" i="9"/>
  <c r="Q34" i="9"/>
  <c r="J67" i="9" a="1"/>
  <c r="J67" i="9" s="1"/>
  <c r="L88" i="9"/>
  <c r="M88" i="9" s="1"/>
  <c r="J88" i="9" a="1"/>
  <c r="J88" i="9" s="1"/>
  <c r="S50" i="9"/>
  <c r="J54" i="9" a="1"/>
  <c r="J54" i="9" s="1"/>
  <c r="Q103" i="9"/>
  <c r="J65" i="9" a="1"/>
  <c r="J65" i="9" s="1"/>
  <c r="J77" i="9" a="1"/>
  <c r="J77" i="9" s="1"/>
  <c r="J83" i="9" a="1"/>
  <c r="J83" i="9" s="1"/>
  <c r="J85" i="9" a="1"/>
  <c r="J85" i="9" s="1"/>
  <c r="J90" i="9" a="1"/>
  <c r="J90" i="9" s="1"/>
  <c r="J93" i="9" a="1"/>
  <c r="J93" i="9" s="1"/>
  <c r="H95" i="9"/>
  <c r="J95" i="9" a="1"/>
  <c r="J95" i="9" s="1"/>
  <c r="H97" i="9"/>
  <c r="J97" i="9" a="1"/>
  <c r="J97" i="9" s="1"/>
  <c r="Q38" i="9"/>
  <c r="H39" i="9"/>
  <c r="J39" i="9" a="1"/>
  <c r="J39" i="9" s="1"/>
  <c r="K10" i="9" a="1"/>
  <c r="K10" i="9" s="1"/>
  <c r="J10" i="9" a="1"/>
  <c r="J10" i="9" s="1"/>
  <c r="Q22" i="9"/>
  <c r="J24" i="9" a="1"/>
  <c r="J24" i="9" s="1"/>
  <c r="L24" i="9"/>
  <c r="H24" i="9"/>
  <c r="S43" i="9"/>
  <c r="H46" i="9"/>
  <c r="J46" i="9" a="1"/>
  <c r="J46" i="9" s="1"/>
  <c r="H110" i="9"/>
  <c r="J110" i="9" a="1"/>
  <c r="J110" i="9" s="1"/>
  <c r="J104" i="9" a="1"/>
  <c r="J104" i="9" s="1"/>
  <c r="Q21" i="9"/>
  <c r="J22" i="9" a="1"/>
  <c r="J22" i="9" s="1"/>
  <c r="S22" i="9"/>
  <c r="J27" i="9" a="1"/>
  <c r="J27" i="9" s="1"/>
  <c r="Q28" i="9"/>
  <c r="H30" i="9"/>
  <c r="J30" i="9" a="1"/>
  <c r="J30" i="9" s="1"/>
  <c r="O31" i="9"/>
  <c r="H34" i="9"/>
  <c r="J34" i="9" a="1"/>
  <c r="J34" i="9" s="1"/>
  <c r="H38" i="9"/>
  <c r="J38" i="9" a="1"/>
  <c r="J38" i="9" s="1"/>
  <c r="H43" i="9"/>
  <c r="J43" i="9" a="1"/>
  <c r="J43" i="9" s="1"/>
  <c r="L43" i="9"/>
  <c r="O44" i="9"/>
  <c r="H45" i="9"/>
  <c r="O46" i="9"/>
  <c r="J48" i="9" a="1"/>
  <c r="J48" i="9" s="1"/>
  <c r="J50" i="9" a="1"/>
  <c r="J50" i="9" s="1"/>
  <c r="H52" i="9"/>
  <c r="H58" i="9"/>
  <c r="S64" i="9"/>
  <c r="O65" i="9"/>
  <c r="O67" i="9"/>
  <c r="O70" i="9"/>
  <c r="O72" i="9"/>
  <c r="O75" i="9"/>
  <c r="O77" i="9"/>
  <c r="O79" i="9"/>
  <c r="O81" i="9"/>
  <c r="O83" i="9"/>
  <c r="O85" i="9"/>
  <c r="O88" i="9"/>
  <c r="O97" i="9"/>
  <c r="J98" i="9" a="1"/>
  <c r="J98" i="9" s="1"/>
  <c r="J103" i="9" a="1"/>
  <c r="J103" i="9" s="1"/>
  <c r="S103" i="9"/>
  <c r="J106" i="9" a="1"/>
  <c r="J106" i="9" s="1"/>
  <c r="J17" i="9" a="1"/>
  <c r="J17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H29" i="9"/>
  <c r="O30" i="9"/>
  <c r="Q32" i="9"/>
  <c r="H33" i="9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J52" i="9" a="1"/>
  <c r="J52" i="9" s="1"/>
  <c r="H55" i="9"/>
  <c r="J55" i="9" a="1"/>
  <c r="J55" i="9" s="1"/>
  <c r="J64" i="9" a="1"/>
  <c r="J64" i="9" s="1"/>
  <c r="J69" i="9" a="1"/>
  <c r="J69" i="9" s="1"/>
  <c r="J71" i="9" a="1"/>
  <c r="J71" i="9" s="1"/>
  <c r="J74" i="9" a="1"/>
  <c r="J74" i="9" s="1"/>
  <c r="J80" i="9" a="1"/>
  <c r="J80" i="9" s="1"/>
  <c r="J87" i="9" a="1"/>
  <c r="J87" i="9" s="1"/>
  <c r="L89" i="9"/>
  <c r="J92" i="9" a="1"/>
  <c r="J92" i="9" s="1"/>
  <c r="J94" i="9" a="1"/>
  <c r="J94" i="9" s="1"/>
  <c r="J96" i="9" a="1"/>
  <c r="J96" i="9" s="1"/>
  <c r="J100" i="9" a="1"/>
  <c r="J100" i="9" s="1"/>
  <c r="J102" i="9" a="1"/>
  <c r="J102" i="9" s="1"/>
  <c r="H105" i="9"/>
  <c r="J105" i="9" a="1"/>
  <c r="J105" i="9" s="1"/>
  <c r="J58" i="9" a="1"/>
  <c r="J58" i="9" s="1"/>
  <c r="J42" i="9" a="1"/>
  <c r="J42" i="9" s="1"/>
  <c r="J29" i="9" a="1"/>
  <c r="J29" i="9" s="1"/>
  <c r="J14" i="9" a="1"/>
  <c r="J14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1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H36" i="9"/>
  <c r="J36" i="9" a="1"/>
  <c r="J36" i="9" s="1"/>
  <c r="L36" i="9"/>
  <c r="H41" i="9"/>
  <c r="J41" i="9" a="1"/>
  <c r="J41" i="9" s="1"/>
  <c r="S41" i="9"/>
  <c r="J44" i="9" a="1"/>
  <c r="J44" i="9" s="1"/>
  <c r="S44" i="9"/>
  <c r="S46" i="9"/>
  <c r="Q48" i="9"/>
  <c r="J51" i="9" a="1"/>
  <c r="J51" i="9" s="1"/>
  <c r="S91" i="9"/>
  <c r="S97" i="9"/>
  <c r="S99" i="9"/>
  <c r="H101" i="9"/>
  <c r="S108" i="9"/>
  <c r="O109" i="9"/>
  <c r="S110" i="9"/>
  <c r="J109" i="9" a="1"/>
  <c r="J109" i="9" s="1"/>
  <c r="J82" i="9" a="1"/>
  <c r="J82" i="9" s="1"/>
  <c r="J25" i="9" a="1"/>
  <c r="J25" i="9" s="1"/>
  <c r="K17" i="9" a="1"/>
  <c r="K17" i="9" s="1"/>
  <c r="DE4" i="9"/>
  <c r="AA19" i="9"/>
  <c r="AB19" i="9" s="1"/>
  <c r="AB8" i="9"/>
  <c r="Q63" i="9"/>
  <c r="S66" i="9"/>
  <c r="S71" i="9"/>
  <c r="S74" i="9"/>
  <c r="S76" i="9"/>
  <c r="S80" i="9"/>
  <c r="S82" i="9"/>
  <c r="S84" i="9"/>
  <c r="S89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5" i="9"/>
  <c r="Q77" i="9"/>
  <c r="Q79" i="9"/>
  <c r="Q81" i="9"/>
  <c r="Q83" i="9"/>
  <c r="Q85" i="9"/>
  <c r="Q88" i="9"/>
  <c r="O93" i="9"/>
  <c r="BJ4" i="9"/>
  <c r="CU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4" i="9"/>
  <c r="O76" i="9"/>
  <c r="S77" i="9"/>
  <c r="O78" i="9"/>
  <c r="S79" i="9"/>
  <c r="O80" i="9"/>
  <c r="S81" i="9"/>
  <c r="O82" i="9"/>
  <c r="O84" i="9"/>
  <c r="S85" i="9"/>
  <c r="O87" i="9"/>
  <c r="S88" i="9"/>
  <c r="O89" i="9"/>
  <c r="Q90" i="9"/>
  <c r="H90" i="9"/>
  <c r="AA39" i="9"/>
  <c r="AB39" i="9" s="1"/>
  <c r="BZ4" i="9"/>
  <c r="AA41" i="9"/>
  <c r="AB41" i="9" s="1"/>
  <c r="AA106" i="9"/>
  <c r="AB106" i="9" s="1"/>
  <c r="AA16" i="9"/>
  <c r="AB16" i="9" s="1"/>
  <c r="AA46" i="9"/>
  <c r="AB46" i="9" s="1"/>
  <c r="AB14" i="9"/>
  <c r="AA79" i="9"/>
  <c r="AB79" i="9" s="1"/>
  <c r="AA88" i="9"/>
  <c r="AB88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4" i="9"/>
  <c r="Q76" i="9"/>
  <c r="Q78" i="9"/>
  <c r="Q80" i="9"/>
  <c r="Q82" i="9"/>
  <c r="Q84" i="9"/>
  <c r="Q87" i="9"/>
  <c r="Q89" i="9"/>
  <c r="S93" i="9"/>
  <c r="O91" i="9"/>
  <c r="S92" i="9"/>
  <c r="H60" i="9"/>
  <c r="O63" i="9"/>
  <c r="O64" i="9"/>
  <c r="Q91" i="9"/>
  <c r="H92" i="9"/>
  <c r="S95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4" i="9"/>
  <c r="H75" i="9"/>
  <c r="H76" i="9"/>
  <c r="H77" i="9"/>
  <c r="H78" i="9"/>
  <c r="H79" i="9"/>
  <c r="H80" i="9"/>
  <c r="H81" i="9"/>
  <c r="H82" i="9"/>
  <c r="H83" i="9"/>
  <c r="H84" i="9"/>
  <c r="H85" i="9"/>
  <c r="H87" i="9"/>
  <c r="H88" i="9"/>
  <c r="H89" i="9"/>
  <c r="Q92" i="9"/>
  <c r="O98" i="9"/>
  <c r="S101" i="9"/>
  <c r="S105" i="9"/>
  <c r="O106" i="9"/>
  <c r="BG4" i="9"/>
  <c r="AA98" i="9"/>
  <c r="AB98" i="9" s="1"/>
  <c r="AA60" i="9"/>
  <c r="AB60" i="9" s="1"/>
  <c r="AA27" i="9"/>
  <c r="AB27" i="9" s="1"/>
  <c r="AA31" i="9"/>
  <c r="AB31" i="9" s="1"/>
  <c r="AA108" i="9"/>
  <c r="AB108" i="9" s="1"/>
  <c r="AA104" i="9"/>
  <c r="AB104" i="9" s="1"/>
  <c r="AA94" i="9"/>
  <c r="AB94" i="9" s="1"/>
  <c r="AA51" i="9"/>
  <c r="AB51" i="9" s="1"/>
  <c r="AA47" i="9"/>
  <c r="AB47" i="9" s="1"/>
  <c r="O42" i="9"/>
  <c r="H49" i="9"/>
  <c r="Q49" i="9"/>
  <c r="H62" i="9"/>
  <c r="Q62" i="9"/>
  <c r="AA103" i="9"/>
  <c r="AB103" i="9" s="1"/>
  <c r="AA102" i="9"/>
  <c r="AB102" i="9" s="1"/>
  <c r="AA95" i="9"/>
  <c r="AB95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1" i="9"/>
  <c r="AB91" i="9" s="1"/>
  <c r="AA55" i="9"/>
  <c r="AB55" i="9" s="1"/>
  <c r="AA49" i="9"/>
  <c r="AB49" i="9" s="1"/>
  <c r="H7" i="9"/>
  <c r="BR4" i="9"/>
  <c r="AA76" i="9"/>
  <c r="AB76" i="9" s="1"/>
  <c r="AA74" i="9"/>
  <c r="AB74" i="9" s="1"/>
  <c r="AA77" i="9"/>
  <c r="AB77" i="9" s="1"/>
  <c r="AA65" i="9"/>
  <c r="AB65" i="9" s="1"/>
  <c r="AA67" i="9"/>
  <c r="AB67" i="9" s="1"/>
  <c r="G117" i="9"/>
  <c r="AA42" i="9"/>
  <c r="AB42" i="9" s="1"/>
  <c r="AA44" i="9"/>
  <c r="AB44" i="9" s="1"/>
  <c r="AA110" i="9"/>
  <c r="AB110" i="9" s="1"/>
  <c r="AA99" i="9"/>
  <c r="AB99" i="9" s="1"/>
  <c r="AA78" i="9"/>
  <c r="AB78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R4" i="9"/>
  <c r="AA109" i="9"/>
  <c r="AB109" i="9" s="1"/>
  <c r="AA100" i="9"/>
  <c r="AB100" i="9" s="1"/>
  <c r="AA70" i="9"/>
  <c r="AB70" i="9" s="1"/>
  <c r="AA62" i="9"/>
  <c r="AB62" i="9" s="1"/>
  <c r="AA58" i="9"/>
  <c r="AB58" i="9" s="1"/>
  <c r="AA52" i="9"/>
  <c r="AB52" i="9" s="1"/>
  <c r="AA83" i="9"/>
  <c r="AB83" i="9" s="1"/>
  <c r="AA92" i="9"/>
  <c r="AB92" i="9" s="1"/>
  <c r="AA89" i="9"/>
  <c r="AB89" i="9" s="1"/>
  <c r="AA45" i="9"/>
  <c r="AB45" i="9" s="1"/>
  <c r="AA75" i="9"/>
  <c r="AB75" i="9" s="1"/>
  <c r="AA50" i="9"/>
  <c r="AB50" i="9" s="1"/>
  <c r="AA84" i="9"/>
  <c r="AB84" i="9" s="1"/>
  <c r="AA80" i="9"/>
  <c r="AB80" i="9" s="1"/>
  <c r="AA69" i="9"/>
  <c r="AB69" i="9" s="1"/>
  <c r="H54" i="9"/>
  <c r="Q54" i="9"/>
  <c r="O47" i="9"/>
  <c r="S48" i="9"/>
  <c r="O51" i="9"/>
  <c r="S52" i="9"/>
  <c r="O58" i="9"/>
  <c r="S60" i="9"/>
  <c r="S94" i="9"/>
  <c r="H96" i="9"/>
  <c r="Q96" i="9"/>
  <c r="AB105" i="9"/>
  <c r="O48" i="9"/>
  <c r="S49" i="9"/>
  <c r="O52" i="9"/>
  <c r="S54" i="9"/>
  <c r="O60" i="9"/>
  <c r="S62" i="9"/>
  <c r="O49" i="9"/>
  <c r="O54" i="9"/>
  <c r="O62" i="9"/>
  <c r="Q94" i="9"/>
  <c r="Q104" i="9"/>
  <c r="H104" i="9"/>
  <c r="S104" i="9"/>
  <c r="Q93" i="9"/>
  <c r="AB93" i="9"/>
  <c r="H94" i="9"/>
  <c r="S96" i="9"/>
  <c r="AB97" i="9"/>
  <c r="O104" i="9"/>
  <c r="H93" i="9"/>
  <c r="O96" i="9"/>
  <c r="Q98" i="9"/>
  <c r="H98" i="9"/>
  <c r="S98" i="9"/>
  <c r="AB101" i="9"/>
  <c r="Q109" i="9"/>
  <c r="H109" i="9"/>
  <c r="S109" i="9"/>
  <c r="H99" i="9"/>
  <c r="H102" i="9"/>
  <c r="H106" i="9"/>
  <c r="Q106" i="9"/>
  <c r="H100" i="9"/>
  <c r="H103" i="9"/>
  <c r="H108" i="9"/>
  <c r="H157" i="9" a="1"/>
  <c r="H131" i="9" a="1"/>
  <c r="H141" i="9" a="1"/>
  <c r="H155" i="9" a="1"/>
  <c r="H143" i="9" a="1"/>
  <c r="H129" i="9" a="1"/>
  <c r="H156" i="9" a="1"/>
  <c r="H137" i="9" a="1"/>
  <c r="H135" i="9" a="1"/>
  <c r="H142" i="9" a="1"/>
  <c r="H136" i="9" a="1"/>
  <c r="H132" i="9" a="1"/>
  <c r="H158" i="9" a="1"/>
  <c r="H161" i="9" a="1"/>
  <c r="H144" i="9" a="1"/>
  <c r="H160" i="9" a="1"/>
  <c r="H159" i="9" a="1"/>
  <c r="H130" i="9" a="1"/>
  <c r="H134" i="9" a="1"/>
  <c r="H154" i="9" a="1"/>
  <c r="H162" i="9" a="1"/>
  <c r="H133" i="9" a="1"/>
  <c r="H153" i="9" a="1"/>
  <c r="H138" i="9" a="1"/>
  <c r="D73" i="9" l="1"/>
  <c r="T107" i="9"/>
  <c r="U107" i="9" s="1"/>
  <c r="V107" i="9"/>
  <c r="W107" i="9" s="1"/>
  <c r="D107" i="9"/>
  <c r="V73" i="9"/>
  <c r="W73" i="9" s="1"/>
  <c r="T73" i="9"/>
  <c r="U73" i="9" s="1"/>
  <c r="V40" i="9"/>
  <c r="W40" i="9" s="1"/>
  <c r="T40" i="9"/>
  <c r="U40" i="9" s="1"/>
  <c r="D40" i="9"/>
  <c r="V57" i="9"/>
  <c r="W57" i="9" s="1"/>
  <c r="T57" i="9"/>
  <c r="U57" i="9" s="1"/>
  <c r="D57" i="9"/>
  <c r="T68" i="9"/>
  <c r="U68" i="9" s="1"/>
  <c r="V68" i="9"/>
  <c r="W68" i="9" s="1"/>
  <c r="D68" i="9"/>
  <c r="T56" i="9"/>
  <c r="U56" i="9" s="1"/>
  <c r="D56" i="9"/>
  <c r="V56" i="9"/>
  <c r="W56" i="9" s="1"/>
  <c r="L91" i="9"/>
  <c r="M91" i="9" s="1"/>
  <c r="L49" i="9"/>
  <c r="M49" i="9" s="1"/>
  <c r="L20" i="9"/>
  <c r="M20" i="9" s="1"/>
  <c r="L100" i="9"/>
  <c r="M100" i="9" s="1"/>
  <c r="L8" i="9"/>
  <c r="M8" i="9" s="1"/>
  <c r="L109" i="9"/>
  <c r="M109" i="9" s="1"/>
  <c r="L38" i="9"/>
  <c r="M38" i="9" s="1"/>
  <c r="L60" i="9"/>
  <c r="M60" i="9" s="1"/>
  <c r="L66" i="9"/>
  <c r="M66" i="9" s="1"/>
  <c r="L92" i="9"/>
  <c r="M92" i="9" s="1"/>
  <c r="L80" i="9"/>
  <c r="M80" i="9" s="1"/>
  <c r="L47" i="9"/>
  <c r="M47" i="9" s="1"/>
  <c r="L84" i="9"/>
  <c r="M84" i="9" s="1"/>
  <c r="L103" i="9"/>
  <c r="M103" i="9" s="1"/>
  <c r="L46" i="9"/>
  <c r="M46" i="9" s="1"/>
  <c r="L95" i="9"/>
  <c r="M95" i="9" s="1"/>
  <c r="L63" i="9"/>
  <c r="M63" i="9" s="1"/>
  <c r="L94" i="9"/>
  <c r="M94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8" i="9"/>
  <c r="M78" i="9" s="1"/>
  <c r="L41" i="9"/>
  <c r="M41" i="9" s="1"/>
  <c r="L16" i="9"/>
  <c r="M16" i="9" s="1"/>
  <c r="L105" i="9"/>
  <c r="M105" i="9" s="1"/>
  <c r="L99" i="9"/>
  <c r="M99" i="9" s="1"/>
  <c r="L27" i="9"/>
  <c r="M27" i="9" s="1"/>
  <c r="L65" i="9"/>
  <c r="M65" i="9" s="1"/>
  <c r="T115" i="9"/>
  <c r="D61" i="9"/>
  <c r="V61" i="9"/>
  <c r="W61" i="9" s="1"/>
  <c r="T61" i="9"/>
  <c r="U61" i="9" s="1"/>
  <c r="M43" i="9"/>
  <c r="V23" i="9"/>
  <c r="W23" i="9" s="1"/>
  <c r="D23" i="9"/>
  <c r="T23" i="9"/>
  <c r="U23" i="9" s="1"/>
  <c r="M36" i="9"/>
  <c r="M89" i="9"/>
  <c r="D53" i="9"/>
  <c r="V18" i="9"/>
  <c r="W18" i="9" s="1"/>
  <c r="T86" i="9"/>
  <c r="U86" i="9" s="1"/>
  <c r="D86" i="9"/>
  <c r="T18" i="9"/>
  <c r="U18" i="9" s="1"/>
  <c r="V86" i="9"/>
  <c r="W86" i="9" s="1"/>
  <c r="D18" i="9"/>
  <c r="M24" i="9"/>
  <c r="K166" i="9"/>
  <c r="K167" i="9"/>
  <c r="K171" i="9"/>
  <c r="K165" i="9"/>
  <c r="K170" i="9"/>
  <c r="K168" i="9"/>
  <c r="K172" i="9"/>
  <c r="K169" i="9"/>
  <c r="K173" i="9"/>
  <c r="K174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5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5" i="9"/>
  <c r="W95" i="9" s="1"/>
  <c r="V34" i="9"/>
  <c r="W34" i="9" s="1"/>
  <c r="V105" i="9"/>
  <c r="W105" i="9" s="1"/>
  <c r="V106" i="9"/>
  <c r="W106" i="9" s="1"/>
  <c r="V76" i="9"/>
  <c r="W76" i="9" s="1"/>
  <c r="T91" i="9"/>
  <c r="U91" i="9" s="1"/>
  <c r="T87" i="9"/>
  <c r="U87" i="9" s="1"/>
  <c r="T49" i="9"/>
  <c r="U49" i="9" s="1"/>
  <c r="V89" i="9"/>
  <c r="W89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4" i="9"/>
  <c r="W74" i="9" s="1"/>
  <c r="V60" i="9"/>
  <c r="W60" i="9" s="1"/>
  <c r="T45" i="9"/>
  <c r="U45" i="9" s="1"/>
  <c r="T28" i="9"/>
  <c r="U28" i="9" s="1"/>
  <c r="T63" i="9"/>
  <c r="U63" i="9" s="1"/>
  <c r="V102" i="9"/>
  <c r="W102" i="9" s="1"/>
  <c r="T11" i="9"/>
  <c r="U11" i="9" s="1"/>
  <c r="T80" i="9"/>
  <c r="U80" i="9" s="1"/>
  <c r="T69" i="9"/>
  <c r="U69" i="9" s="1"/>
  <c r="T52" i="9"/>
  <c r="U52" i="9" s="1"/>
  <c r="T42" i="9"/>
  <c r="U42" i="9" s="1"/>
  <c r="T25" i="9"/>
  <c r="U25" i="9" s="1"/>
  <c r="T33" i="9"/>
  <c r="U33" i="9" s="1"/>
  <c r="T105" i="9"/>
  <c r="U105" i="9" s="1"/>
  <c r="V94" i="9"/>
  <c r="W94" i="9" s="1"/>
  <c r="T7" i="9"/>
  <c r="U7" i="9" s="1"/>
  <c r="V63" i="9"/>
  <c r="W63" i="9" s="1"/>
  <c r="V32" i="9"/>
  <c r="W32" i="9" s="1"/>
  <c r="V80" i="9"/>
  <c r="W80" i="9" s="1"/>
  <c r="V17" i="9"/>
  <c r="W17" i="9" s="1"/>
  <c r="V65" i="9"/>
  <c r="W65" i="9" s="1"/>
  <c r="V103" i="9"/>
  <c r="W103" i="9" s="1"/>
  <c r="V85" i="9"/>
  <c r="W85" i="9" s="1"/>
  <c r="T100" i="9"/>
  <c r="U100" i="9" s="1"/>
  <c r="H143" i="9"/>
  <c r="L143" i="9" s="1" a="1"/>
  <c r="L143" i="9" s="1"/>
  <c r="H144" i="9"/>
  <c r="L144" i="9" s="1" a="1"/>
  <c r="L144" i="9" s="1"/>
  <c r="H142" i="9"/>
  <c r="L142" i="9" s="1" a="1"/>
  <c r="L142" i="9" s="1"/>
  <c r="H141" i="9"/>
  <c r="L141" i="9" s="1" a="1"/>
  <c r="L141" i="9" s="1"/>
  <c r="T13" i="9"/>
  <c r="U13" i="9" s="1"/>
  <c r="T46" i="9"/>
  <c r="U46" i="9" s="1"/>
  <c r="V93" i="9"/>
  <c r="W93" i="9" s="1"/>
  <c r="T102" i="9"/>
  <c r="U102" i="9" s="1"/>
  <c r="V109" i="9"/>
  <c r="W109" i="9" s="1"/>
  <c r="V90" i="9"/>
  <c r="W90" i="9" s="1"/>
  <c r="V77" i="9"/>
  <c r="W77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5" i="9"/>
  <c r="W75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1" i="9"/>
  <c r="W81" i="9" s="1"/>
  <c r="T77" i="9"/>
  <c r="U77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1" i="9"/>
  <c r="W101" i="9" s="1"/>
  <c r="V71" i="9"/>
  <c r="W71" i="9" s="1"/>
  <c r="V10" i="9"/>
  <c r="W10" i="9" s="1"/>
  <c r="V55" i="9"/>
  <c r="W55" i="9" s="1"/>
  <c r="V78" i="9"/>
  <c r="W78" i="9" s="1"/>
  <c r="T94" i="9"/>
  <c r="U94" i="9" s="1"/>
  <c r="V99" i="9"/>
  <c r="W99" i="9" s="1"/>
  <c r="T93" i="9"/>
  <c r="U93" i="9" s="1"/>
  <c r="T29" i="9"/>
  <c r="U29" i="9" s="1"/>
  <c r="T88" i="9"/>
  <c r="U88" i="9" s="1"/>
  <c r="T95" i="9"/>
  <c r="U95" i="9" s="1"/>
  <c r="V98" i="9"/>
  <c r="W98" i="9" s="1"/>
  <c r="T108" i="9"/>
  <c r="U108" i="9" s="1"/>
  <c r="T84" i="9"/>
  <c r="U84" i="9" s="1"/>
  <c r="T81" i="9"/>
  <c r="U81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9" i="9"/>
  <c r="U89" i="9" s="1"/>
  <c r="T85" i="9"/>
  <c r="U85" i="9" s="1"/>
  <c r="T79" i="9"/>
  <c r="U79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90" i="9"/>
  <c r="U90" i="9" s="1"/>
  <c r="T83" i="9"/>
  <c r="U83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4" i="9"/>
  <c r="U74" i="9" s="1"/>
  <c r="T92" i="9"/>
  <c r="U92" i="9" s="1"/>
  <c r="V96" i="9"/>
  <c r="W96" i="9" s="1"/>
  <c r="V48" i="9"/>
  <c r="W48" i="9" s="1"/>
  <c r="V92" i="9"/>
  <c r="W92" i="9" s="1"/>
  <c r="T110" i="9"/>
  <c r="U110" i="9" s="1"/>
  <c r="T19" i="9"/>
  <c r="U19" i="9" s="1"/>
  <c r="T66" i="9"/>
  <c r="U66" i="9" s="1"/>
  <c r="T98" i="9"/>
  <c r="U98" i="9" s="1"/>
  <c r="T103" i="9"/>
  <c r="U103" i="9" s="1"/>
  <c r="T106" i="9"/>
  <c r="U106" i="9" s="1"/>
  <c r="V31" i="9"/>
  <c r="W31" i="9" s="1"/>
  <c r="V79" i="9"/>
  <c r="W79" i="9" s="1"/>
  <c r="V100" i="9"/>
  <c r="W100" i="9" s="1"/>
  <c r="V38" i="9"/>
  <c r="W38" i="9" s="1"/>
  <c r="V72" i="9"/>
  <c r="W72" i="9" s="1"/>
  <c r="T99" i="9"/>
  <c r="U99" i="9" s="1"/>
  <c r="T101" i="9"/>
  <c r="U101" i="9" s="1"/>
  <c r="V104" i="9"/>
  <c r="W104" i="9" s="1"/>
  <c r="V83" i="9"/>
  <c r="W83" i="9" s="1"/>
  <c r="T78" i="9"/>
  <c r="U78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8" i="9"/>
  <c r="W88" i="9" s="1"/>
  <c r="V82" i="9"/>
  <c r="W82" i="9" s="1"/>
  <c r="T76" i="9"/>
  <c r="U76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7" i="9"/>
  <c r="W87" i="9" s="1"/>
  <c r="T82" i="9"/>
  <c r="U82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4" i="9"/>
  <c r="W84" i="9" s="1"/>
  <c r="T97" i="9"/>
  <c r="U97" i="9" s="1"/>
  <c r="V110" i="9"/>
  <c r="W110" i="9" s="1"/>
  <c r="T58" i="9"/>
  <c r="U58" i="9" s="1"/>
  <c r="T96" i="9"/>
  <c r="U96" i="9" s="1"/>
  <c r="V7" i="9"/>
  <c r="W7" i="9" s="1"/>
  <c r="T75" i="9"/>
  <c r="U75" i="9" s="1"/>
  <c r="V91" i="9"/>
  <c r="W91" i="9" s="1"/>
  <c r="V97" i="9"/>
  <c r="W97" i="9" s="1"/>
  <c r="T104" i="9"/>
  <c r="U104" i="9" s="1"/>
  <c r="V108" i="9"/>
  <c r="W108" i="9" s="1"/>
  <c r="T109" i="9"/>
  <c r="U109" i="9" s="1"/>
  <c r="H130" i="9"/>
  <c r="H135" i="9"/>
  <c r="H131" i="9"/>
  <c r="H138" i="9"/>
  <c r="H133" i="9"/>
  <c r="H136" i="9"/>
  <c r="H134" i="9"/>
  <c r="H129" i="9"/>
  <c r="H132" i="9"/>
  <c r="H137" i="9"/>
  <c r="D106" i="9"/>
  <c r="D31" i="9"/>
  <c r="D55" i="9"/>
  <c r="D44" i="9"/>
  <c r="D27" i="9"/>
  <c r="D58" i="9"/>
  <c r="D13" i="9"/>
  <c r="D101" i="9"/>
  <c r="D105" i="9"/>
  <c r="D39" i="9"/>
  <c r="D22" i="9"/>
  <c r="D35" i="9"/>
  <c r="D17" i="9"/>
  <c r="H158" i="9"/>
  <c r="L158" i="9" s="1" a="1"/>
  <c r="L158" i="9" s="1"/>
  <c r="H155" i="9"/>
  <c r="L155" i="9" s="1" a="1"/>
  <c r="L155" i="9" s="1"/>
  <c r="H160" i="9"/>
  <c r="L160" i="9" s="1" a="1"/>
  <c r="L160" i="9" s="1"/>
  <c r="H159" i="9"/>
  <c r="L159" i="9" s="1" a="1"/>
  <c r="L159" i="9" s="1"/>
  <c r="H156" i="9"/>
  <c r="L156" i="9" s="1" a="1"/>
  <c r="L156" i="9" s="1"/>
  <c r="H153" i="9"/>
  <c r="L153" i="9" s="1" a="1"/>
  <c r="L153" i="9" s="1"/>
  <c r="H154" i="9"/>
  <c r="L154" i="9" s="1" a="1"/>
  <c r="L154" i="9" s="1"/>
  <c r="H162" i="9"/>
  <c r="L162" i="9" s="1" a="1"/>
  <c r="L162" i="9" s="1"/>
  <c r="H161" i="9"/>
  <c r="L161" i="9" s="1" a="1"/>
  <c r="L161" i="9" s="1"/>
  <c r="H157" i="9"/>
  <c r="L157" i="9" s="1" a="1"/>
  <c r="L157" i="9" s="1"/>
  <c r="D62" i="9"/>
  <c r="D109" i="9"/>
  <c r="D60" i="9"/>
  <c r="D38" i="9"/>
  <c r="D34" i="9"/>
  <c r="D30" i="9"/>
  <c r="D26" i="9"/>
  <c r="D21" i="9"/>
  <c r="D16" i="9"/>
  <c r="D102" i="9"/>
  <c r="D99" i="9"/>
  <c r="G113" i="9"/>
  <c r="L131" i="9" s="1"/>
  <c r="D103" i="9"/>
  <c r="D92" i="9"/>
  <c r="D91" i="9"/>
  <c r="D90" i="9"/>
  <c r="D89" i="9"/>
  <c r="D88" i="9"/>
  <c r="D87" i="9"/>
  <c r="D85" i="9"/>
  <c r="D84" i="9"/>
  <c r="D83" i="9"/>
  <c r="D82" i="9"/>
  <c r="D81" i="9"/>
  <c r="D80" i="9"/>
  <c r="D79" i="9"/>
  <c r="D78" i="9"/>
  <c r="D77" i="9"/>
  <c r="D76" i="9"/>
  <c r="D75" i="9"/>
  <c r="D74" i="9"/>
  <c r="D72" i="9"/>
  <c r="D71" i="9"/>
  <c r="D70" i="9"/>
  <c r="D69" i="9"/>
  <c r="D67" i="9"/>
  <c r="D66" i="9"/>
  <c r="D65" i="9"/>
  <c r="D108" i="9"/>
  <c r="D100" i="9"/>
  <c r="D95" i="9"/>
  <c r="D47" i="9"/>
  <c r="D46" i="9"/>
  <c r="D11" i="9"/>
  <c r="D10" i="9"/>
  <c r="D9" i="9"/>
  <c r="D8" i="9"/>
  <c r="D7" i="9"/>
  <c r="D110" i="9"/>
  <c r="D97" i="9"/>
  <c r="D98" i="9"/>
  <c r="D93" i="9"/>
  <c r="D45" i="9"/>
  <c r="D96" i="9"/>
  <c r="D42" i="9"/>
  <c r="D37" i="9"/>
  <c r="D33" i="9"/>
  <c r="D29" i="9"/>
  <c r="D25" i="9"/>
  <c r="D20" i="9"/>
  <c r="D15" i="9"/>
  <c r="Y7" i="9"/>
  <c r="D48" i="9"/>
  <c r="D63" i="9"/>
  <c r="D104" i="9"/>
  <c r="D64" i="9"/>
  <c r="D52" i="9"/>
  <c r="D51" i="9"/>
  <c r="D94" i="9"/>
  <c r="D50" i="9"/>
  <c r="D54" i="9"/>
  <c r="D41" i="9"/>
  <c r="D36" i="9"/>
  <c r="D32" i="9"/>
  <c r="D28" i="9"/>
  <c r="D24" i="9"/>
  <c r="D19" i="9"/>
  <c r="D14" i="9"/>
  <c r="D49" i="9"/>
  <c r="D43" i="9"/>
  <c r="H168" i="9" a="1"/>
  <c r="H171" i="9" a="1"/>
  <c r="H146" i="9" a="1"/>
  <c r="H149" i="9" a="1"/>
  <c r="H170" i="9" a="1"/>
  <c r="H148" i="9" a="1"/>
  <c r="H147" i="9" a="1"/>
  <c r="H165" i="9" a="1"/>
  <c r="H150" i="9" a="1"/>
  <c r="H173" i="9" a="1"/>
  <c r="H167" i="9" a="1"/>
  <c r="H172" i="9" a="1"/>
  <c r="H166" i="9" a="1"/>
  <c r="H145" i="9" a="1"/>
  <c r="H174" i="9" a="1"/>
  <c r="H169" i="9" a="1"/>
  <c r="H149" i="9" l="1"/>
  <c r="L149" i="9" s="1" a="1"/>
  <c r="L149" i="9" s="1"/>
  <c r="H145" i="9"/>
  <c r="L145" i="9" s="1" a="1"/>
  <c r="L145" i="9" s="1"/>
  <c r="H148" i="9"/>
  <c r="L148" i="9" s="1" a="1"/>
  <c r="L148" i="9" s="1"/>
  <c r="H147" i="9"/>
  <c r="L147" i="9" s="1" a="1"/>
  <c r="L147" i="9" s="1"/>
  <c r="H150" i="9"/>
  <c r="L150" i="9" s="1" a="1"/>
  <c r="L150" i="9" s="1"/>
  <c r="H146" i="9"/>
  <c r="L146" i="9" s="1" a="1"/>
  <c r="L146" i="9" s="1"/>
  <c r="L134" i="9"/>
  <c r="L135" i="9"/>
  <c r="L138" i="9"/>
  <c r="L137" i="9"/>
  <c r="L130" i="9"/>
  <c r="L132" i="9"/>
  <c r="L136" i="9"/>
  <c r="L129" i="9"/>
  <c r="L133" i="9"/>
  <c r="H173" i="9"/>
  <c r="L173" i="9" s="1" a="1"/>
  <c r="L173" i="9" s="1"/>
  <c r="H165" i="9"/>
  <c r="L165" i="9" s="1" a="1"/>
  <c r="L165" i="9" s="1"/>
  <c r="H174" i="9"/>
  <c r="L174" i="9" s="1" a="1"/>
  <c r="L174" i="9" s="1"/>
  <c r="H170" i="9"/>
  <c r="L170" i="9" s="1" a="1"/>
  <c r="L170" i="9" s="1"/>
  <c r="H169" i="9"/>
  <c r="L169" i="9" s="1" a="1"/>
  <c r="L169" i="9" s="1"/>
  <c r="H166" i="9"/>
  <c r="L166" i="9" s="1" a="1"/>
  <c r="L166" i="9" s="1"/>
  <c r="H172" i="9"/>
  <c r="L172" i="9" s="1" a="1"/>
  <c r="L172" i="9" s="1"/>
  <c r="H171" i="9"/>
  <c r="L171" i="9" s="1" a="1"/>
  <c r="L171" i="9" s="1"/>
  <c r="H168" i="9"/>
  <c r="L168" i="9" s="1" a="1"/>
  <c r="L168" i="9" s="1"/>
  <c r="H167" i="9"/>
  <c r="L167" i="9" s="1" a="1"/>
  <c r="L167" i="9" s="1"/>
  <c r="AY7" i="4" l="1"/>
  <c r="AS57" i="4" a="1"/>
  <c r="AS57" i="4" s="1"/>
  <c r="AT57" i="4" a="1"/>
  <c r="AT57" i="4" s="1"/>
  <c r="D57" i="4" a="1"/>
  <c r="D57" i="4" s="1"/>
  <c r="E57" i="4" a="1"/>
  <c r="E57" i="4" s="1"/>
  <c r="AV57" i="4" a="1"/>
  <c r="AV57" i="4" s="1"/>
  <c r="F57" i="4" a="1"/>
  <c r="F57" i="4" s="1"/>
  <c r="AX57" i="4" a="1"/>
  <c r="AX57" i="4" s="1"/>
  <c r="AY57" i="4" a="1"/>
  <c r="AY57" i="4" s="1"/>
  <c r="G57" i="4" a="1"/>
  <c r="G57" i="4" s="1"/>
  <c r="H57" i="4" a="1"/>
  <c r="H57" i="4" s="1"/>
  <c r="I57" i="4" a="1"/>
  <c r="I57" i="4" s="1"/>
  <c r="AZ57" i="4" a="1"/>
  <c r="AZ57" i="4" s="1"/>
  <c r="BA57" i="4" a="1"/>
  <c r="BA57" i="4" s="1"/>
  <c r="J57" i="4" a="1"/>
  <c r="J57" i="4" s="1"/>
  <c r="K57" i="4" a="1"/>
  <c r="K57" i="4" s="1"/>
  <c r="BB57" i="4" a="1"/>
  <c r="BB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C57" i="4" a="1"/>
  <c r="BC57" i="4" s="1"/>
  <c r="BD57" i="4" a="1"/>
  <c r="BD57" i="4" s="1"/>
  <c r="R57" i="4" a="1"/>
  <c r="R57" i="4" s="1"/>
  <c r="S57" i="4" a="1"/>
  <c r="S57" i="4" s="1"/>
  <c r="T57" i="4" a="1"/>
  <c r="T57" i="4" s="1"/>
  <c r="BF57" i="4" a="1"/>
  <c r="BF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D57" i="4" a="1"/>
  <c r="AD57" i="4" s="1"/>
  <c r="BI57" i="4" a="1"/>
  <c r="BI57" i="4" s="1"/>
  <c r="BJ57" i="4" a="1"/>
  <c r="BJ57" i="4" s="1"/>
  <c r="BK57" i="4" a="1"/>
  <c r="BK57" i="4" s="1"/>
  <c r="AF57" i="4" a="1"/>
  <c r="AF57" i="4" s="1"/>
  <c r="BL57" i="4" a="1"/>
  <c r="BL57" i="4" s="1"/>
  <c r="AG57" i="4" a="1"/>
  <c r="AG57" i="4" s="1"/>
  <c r="BM57" i="4" a="1"/>
  <c r="BM57" i="4" s="1"/>
  <c r="BN57" i="4" a="1"/>
  <c r="BN57" i="4" s="1"/>
  <c r="BP57" i="4" a="1"/>
  <c r="BP57" i="4" s="1"/>
  <c r="AI57" i="4" a="1"/>
  <c r="AI57" i="4" s="1"/>
  <c r="AJ57" i="4" a="1"/>
  <c r="AJ57" i="4" s="1"/>
  <c r="BQ57" i="4" a="1"/>
  <c r="BQ57" i="4" s="1"/>
  <c r="AK57" i="4" a="1"/>
  <c r="AK57" i="4" s="1"/>
  <c r="AL57" i="4" a="1"/>
  <c r="AL57" i="4" s="1"/>
  <c r="AM57" i="4" a="1"/>
  <c r="AM57" i="4" s="1"/>
  <c r="BR57" i="4" a="1"/>
  <c r="BR57" i="4" s="1"/>
  <c r="AN57" i="4" a="1"/>
  <c r="AN57" i="4" s="1"/>
  <c r="AP57" i="4" a="1"/>
  <c r="AP57" i="4" s="1"/>
  <c r="AQ57" i="4" a="1"/>
  <c r="AQ57" i="4" s="1"/>
  <c r="BS57" i="4" a="1"/>
  <c r="BS57" i="4" s="1"/>
  <c r="BT57" i="4" a="1"/>
  <c r="BT57" i="4" s="1"/>
  <c r="BU57" i="4" a="1"/>
  <c r="BU57" i="4" s="1"/>
  <c r="AY51" i="4" a="1"/>
  <c r="AY51" i="4" s="1"/>
  <c r="AY52" i="4" a="1"/>
  <c r="AY52" i="4" s="1"/>
  <c r="AY10" i="4" a="1"/>
  <c r="AY10" i="4" s="1"/>
  <c r="AY11" i="4" a="1"/>
  <c r="AY11" i="4" s="1"/>
  <c r="AY54" i="4" a="1"/>
  <c r="AY54" i="4" s="1"/>
  <c r="AY12" i="4" a="1"/>
  <c r="AY12" i="4" s="1"/>
  <c r="AY56" i="4" a="1"/>
  <c r="AY56" i="4" s="1"/>
  <c r="AY13" i="4" a="1"/>
  <c r="AY13" i="4" s="1"/>
  <c r="AY14" i="4" a="1"/>
  <c r="AY14" i="4" s="1"/>
  <c r="AY15" i="4" a="1"/>
  <c r="AY15" i="4" s="1"/>
  <c r="AY58" i="4" a="1"/>
  <c r="AY58" i="4" s="1"/>
  <c r="AY59" i="4" a="1"/>
  <c r="AY59" i="4" s="1"/>
  <c r="AY16" i="4" a="1"/>
  <c r="AY16" i="4" s="1"/>
  <c r="AY17" i="4" a="1"/>
  <c r="AY17" i="4" s="1"/>
  <c r="AY60" i="4" a="1"/>
  <c r="AY60" i="4" s="1"/>
  <c r="AY19" i="4" a="1"/>
  <c r="AY19" i="4" s="1"/>
  <c r="AY20" i="4" a="1"/>
  <c r="AY20" i="4" s="1"/>
  <c r="AY21" i="4" a="1"/>
  <c r="AY21" i="4" s="1"/>
  <c r="AY22" i="4" a="1"/>
  <c r="AY22" i="4" s="1"/>
  <c r="AY23" i="4" a="1"/>
  <c r="AY23" i="4" s="1"/>
  <c r="AY61" i="4" a="1"/>
  <c r="AY61" i="4" s="1"/>
  <c r="AY62" i="4" a="1"/>
  <c r="AY62" i="4" s="1"/>
  <c r="AY24" i="4" a="1"/>
  <c r="AY24" i="4" s="1"/>
  <c r="AY25" i="4" a="1"/>
  <c r="AY25" i="4" s="1"/>
  <c r="AY26" i="4" a="1"/>
  <c r="AY26" i="4" s="1"/>
  <c r="AY64" i="4" a="1"/>
  <c r="AY64" i="4" s="1"/>
  <c r="AY30" i="4" a="1"/>
  <c r="AY30" i="4" s="1"/>
  <c r="AY31" i="4" a="1"/>
  <c r="AY31" i="4" s="1"/>
  <c r="AY32" i="4" a="1"/>
  <c r="AY32" i="4" s="1"/>
  <c r="AY33" i="4" a="1"/>
  <c r="AY33" i="4" s="1"/>
  <c r="AY34" i="4" a="1"/>
  <c r="AY34" i="4" s="1"/>
  <c r="AY36" i="4" a="1"/>
  <c r="AY36" i="4" s="1"/>
  <c r="AY67" i="4" a="1"/>
  <c r="AY67" i="4" s="1"/>
  <c r="AY68" i="4" a="1"/>
  <c r="AY68" i="4" s="1"/>
  <c r="AY69" i="4" a="1"/>
  <c r="AY69" i="4" s="1"/>
  <c r="AY38" i="4" a="1"/>
  <c r="AY38" i="4" s="1"/>
  <c r="AY70" i="4" a="1"/>
  <c r="AY70" i="4" s="1"/>
  <c r="AY39" i="4" a="1"/>
  <c r="AY39" i="4" s="1"/>
  <c r="AY71" i="4" a="1"/>
  <c r="AY71" i="4" s="1"/>
  <c r="AY40" i="4" a="1"/>
  <c r="AY40" i="4" s="1"/>
  <c r="AY72" i="4" a="1"/>
  <c r="AY72" i="4" s="1"/>
  <c r="AY74" i="4" a="1"/>
  <c r="AY74" i="4" s="1"/>
  <c r="AY41" i="4" a="1"/>
  <c r="AY41" i="4" s="1"/>
  <c r="AY42" i="4" a="1"/>
  <c r="AY42" i="4" s="1"/>
  <c r="AY75" i="4" a="1"/>
  <c r="AY75" i="4" s="1"/>
  <c r="AY43" i="4" a="1"/>
  <c r="AY43" i="4" s="1"/>
  <c r="AY44" i="4" a="1"/>
  <c r="AY44" i="4" s="1"/>
  <c r="AY45" i="4" a="1"/>
  <c r="AY45" i="4" s="1"/>
  <c r="AY76" i="4" a="1"/>
  <c r="AY76" i="4" s="1"/>
  <c r="AY46" i="4" a="1"/>
  <c r="AY46" i="4" s="1"/>
  <c r="AY48" i="4" a="1"/>
  <c r="AY48" i="4" s="1"/>
  <c r="AY49" i="4" a="1"/>
  <c r="AY49" i="4" s="1"/>
  <c r="AY77" i="4" a="1"/>
  <c r="AY77" i="4" s="1"/>
  <c r="AY78" i="4" a="1"/>
  <c r="AY78" i="4" s="1"/>
  <c r="AY79" i="4" a="1"/>
  <c r="AY79" i="4" s="1"/>
  <c r="G85" i="4"/>
  <c r="H85" i="4"/>
  <c r="I85" i="4"/>
  <c r="J85" i="4"/>
  <c r="K85" i="4"/>
  <c r="M85" i="4"/>
  <c r="N85" i="4"/>
  <c r="O85" i="4"/>
  <c r="P85" i="4"/>
  <c r="Q85" i="4"/>
  <c r="R85" i="4"/>
  <c r="S85" i="4"/>
  <c r="T85" i="4"/>
  <c r="E85" i="4"/>
  <c r="F85" i="4"/>
  <c r="BV57" i="4"/>
  <c r="AX51" i="4" a="1"/>
  <c r="AX51" i="4" s="1"/>
  <c r="AX52" i="4" a="1"/>
  <c r="AX52" i="4" s="1"/>
  <c r="AX10" i="4" a="1"/>
  <c r="AX10" i="4" s="1"/>
  <c r="AX11" i="4" a="1"/>
  <c r="AX11" i="4" s="1"/>
  <c r="AX54" i="4" a="1"/>
  <c r="AX54" i="4" s="1"/>
  <c r="AX12" i="4" a="1"/>
  <c r="AX12" i="4" s="1"/>
  <c r="AX56" i="4" a="1"/>
  <c r="AX56" i="4" s="1"/>
  <c r="AX13" i="4" a="1"/>
  <c r="AX13" i="4" s="1"/>
  <c r="AX14" i="4" a="1"/>
  <c r="AX14" i="4" s="1"/>
  <c r="AX15" i="4" a="1"/>
  <c r="AX15" i="4" s="1"/>
  <c r="AX58" i="4" a="1"/>
  <c r="AX58" i="4" s="1"/>
  <c r="AX59" i="4" a="1"/>
  <c r="AX59" i="4" s="1"/>
  <c r="AX16" i="4" a="1"/>
  <c r="AX16" i="4" s="1"/>
  <c r="AX17" i="4" a="1"/>
  <c r="AX17" i="4" s="1"/>
  <c r="AX60" i="4" a="1"/>
  <c r="AX60" i="4" s="1"/>
  <c r="AX19" i="4" a="1"/>
  <c r="AX19" i="4" s="1"/>
  <c r="AX20" i="4" a="1"/>
  <c r="AX20" i="4" s="1"/>
  <c r="AX21" i="4" a="1"/>
  <c r="AX21" i="4" s="1"/>
  <c r="AX22" i="4" a="1"/>
  <c r="AX22" i="4" s="1"/>
  <c r="AX23" i="4" a="1"/>
  <c r="AX23" i="4" s="1"/>
  <c r="AX61" i="4" a="1"/>
  <c r="AX61" i="4" s="1"/>
  <c r="AX62" i="4" a="1"/>
  <c r="AX62" i="4" s="1"/>
  <c r="AX24" i="4" a="1"/>
  <c r="AX24" i="4" s="1"/>
  <c r="AX25" i="4" a="1"/>
  <c r="AX25" i="4" s="1"/>
  <c r="AX26" i="4" a="1"/>
  <c r="AX26" i="4" s="1"/>
  <c r="AX64" i="4" a="1"/>
  <c r="AX64" i="4" s="1"/>
  <c r="AX30" i="4" a="1"/>
  <c r="AX30" i="4" s="1"/>
  <c r="AX31" i="4" a="1"/>
  <c r="AX31" i="4" s="1"/>
  <c r="AX32" i="4" a="1"/>
  <c r="AX32" i="4" s="1"/>
  <c r="AX33" i="4" a="1"/>
  <c r="AX33" i="4" s="1"/>
  <c r="AX34" i="4" a="1"/>
  <c r="AX34" i="4" s="1"/>
  <c r="AX36" i="4" a="1"/>
  <c r="AX36" i="4" s="1"/>
  <c r="AX67" i="4" a="1"/>
  <c r="AX67" i="4" s="1"/>
  <c r="AX68" i="4" a="1"/>
  <c r="AX68" i="4" s="1"/>
  <c r="AX69" i="4" a="1"/>
  <c r="AX69" i="4" s="1"/>
  <c r="AX38" i="4" a="1"/>
  <c r="AX38" i="4" s="1"/>
  <c r="AX70" i="4" a="1"/>
  <c r="AX70" i="4" s="1"/>
  <c r="AX39" i="4" a="1"/>
  <c r="AX39" i="4" s="1"/>
  <c r="AX71" i="4" a="1"/>
  <c r="AX71" i="4" s="1"/>
  <c r="AX40" i="4" a="1"/>
  <c r="AX40" i="4" s="1"/>
  <c r="AX72" i="4" a="1"/>
  <c r="AX72" i="4" s="1"/>
  <c r="AX74" i="4" a="1"/>
  <c r="AX74" i="4" s="1"/>
  <c r="AX41" i="4" a="1"/>
  <c r="AX41" i="4" s="1"/>
  <c r="AX42" i="4" a="1"/>
  <c r="AX42" i="4" s="1"/>
  <c r="AX75" i="4" a="1"/>
  <c r="AX75" i="4" s="1"/>
  <c r="AX43" i="4" a="1"/>
  <c r="AX43" i="4" s="1"/>
  <c r="AX44" i="4" a="1"/>
  <c r="AX44" i="4" s="1"/>
  <c r="AX45" i="4" a="1"/>
  <c r="AX45" i="4" s="1"/>
  <c r="AX76" i="4" a="1"/>
  <c r="AX76" i="4" s="1"/>
  <c r="AX46" i="4" a="1"/>
  <c r="AX46" i="4" s="1"/>
  <c r="AX48" i="4" a="1"/>
  <c r="AX48" i="4" s="1"/>
  <c r="AX49" i="4" a="1"/>
  <c r="AX49" i="4" s="1"/>
  <c r="AX77" i="4" a="1"/>
  <c r="AX77" i="4" s="1"/>
  <c r="AX78" i="4" a="1"/>
  <c r="AX78" i="4" s="1"/>
  <c r="AX79" i="4" a="1"/>
  <c r="AX79" i="4" s="1"/>
  <c r="T114" i="4" l="1" a="1"/>
  <c r="T114" i="4" s="1"/>
  <c r="T116" i="4" a="1"/>
  <c r="T116" i="4" s="1"/>
  <c r="T115" i="4" a="1"/>
  <c r="T115" i="4" s="1"/>
  <c r="T117" i="4" s="1"/>
  <c r="P114" i="4" a="1"/>
  <c r="P114" i="4" s="1"/>
  <c r="P115" i="4" a="1"/>
  <c r="P115" i="4" s="1"/>
  <c r="P116" i="4" a="1"/>
  <c r="P116" i="4" s="1"/>
  <c r="K114" i="4" a="1"/>
  <c r="K114" i="4" s="1"/>
  <c r="K116" i="4" a="1"/>
  <c r="K116" i="4" s="1"/>
  <c r="K115" i="4" a="1"/>
  <c r="K115" i="4" s="1"/>
  <c r="G114" i="4" a="1"/>
  <c r="G114" i="4" s="1"/>
  <c r="G116" i="4" a="1"/>
  <c r="G116" i="4" s="1"/>
  <c r="G115" i="4" a="1"/>
  <c r="G115" i="4" s="1"/>
  <c r="S114" i="4" a="1"/>
  <c r="S114" i="4" s="1"/>
  <c r="S116" i="4" a="1"/>
  <c r="S116" i="4" s="1"/>
  <c r="S115" i="4" a="1"/>
  <c r="S115" i="4" s="1"/>
  <c r="S117" i="4" s="1"/>
  <c r="O114" i="4" a="1"/>
  <c r="O114" i="4" s="1"/>
  <c r="O115" i="4" a="1"/>
  <c r="O115" i="4" s="1"/>
  <c r="O116" i="4" a="1"/>
  <c r="O116" i="4" s="1"/>
  <c r="J114" i="4" a="1"/>
  <c r="J114" i="4" s="1"/>
  <c r="J116" i="4" a="1"/>
  <c r="J116" i="4" s="1"/>
  <c r="J115" i="4" a="1"/>
  <c r="J115" i="4" s="1"/>
  <c r="J117" i="4" s="1"/>
  <c r="F114" i="4" a="1"/>
  <c r="F114" i="4" s="1"/>
  <c r="F115" i="4" a="1"/>
  <c r="F115" i="4" s="1"/>
  <c r="F116" i="4" a="1"/>
  <c r="F116" i="4" s="1"/>
  <c r="R114" i="4" a="1"/>
  <c r="R114" i="4" s="1"/>
  <c r="R116" i="4" a="1"/>
  <c r="R116" i="4" s="1"/>
  <c r="R115" i="4" a="1"/>
  <c r="R115" i="4" s="1"/>
  <c r="R117" i="4" s="1"/>
  <c r="N114" i="4" a="1"/>
  <c r="N114" i="4" s="1"/>
  <c r="N116" i="4" a="1"/>
  <c r="N116" i="4" s="1"/>
  <c r="N115" i="4" a="1"/>
  <c r="N115" i="4" s="1"/>
  <c r="I114" i="4" a="1"/>
  <c r="I114" i="4" s="1"/>
  <c r="I116" i="4" a="1"/>
  <c r="I116" i="4" s="1"/>
  <c r="I115" i="4" a="1"/>
  <c r="I115" i="4" s="1"/>
  <c r="I117" i="4" s="1"/>
  <c r="E114" i="4" a="1"/>
  <c r="E114" i="4" s="1"/>
  <c r="E115" i="4" a="1"/>
  <c r="E115" i="4" s="1"/>
  <c r="E117" i="4" s="1"/>
  <c r="E116" i="4" a="1"/>
  <c r="E116" i="4" s="1"/>
  <c r="Q114" i="4" a="1"/>
  <c r="Q114" i="4" s="1"/>
  <c r="Q115" i="4" a="1"/>
  <c r="Q115" i="4" s="1"/>
  <c r="Q116" i="4" a="1"/>
  <c r="Q116" i="4" s="1"/>
  <c r="M114" i="4" a="1"/>
  <c r="M114" i="4" s="1"/>
  <c r="M116" i="4" a="1"/>
  <c r="M116" i="4" s="1"/>
  <c r="M115" i="4" a="1"/>
  <c r="M115" i="4" s="1"/>
  <c r="H114" i="4" a="1"/>
  <c r="H114" i="4" s="1"/>
  <c r="H116" i="4" a="1"/>
  <c r="H116" i="4" s="1"/>
  <c r="H115" i="4" a="1"/>
  <c r="H115" i="4" s="1"/>
  <c r="S110" i="4" a="1"/>
  <c r="S110" i="4" s="1"/>
  <c r="S98" i="4"/>
  <c r="S102" i="4"/>
  <c r="S90" i="4"/>
  <c r="S94" i="4"/>
  <c r="S106" i="4"/>
  <c r="S86" i="4"/>
  <c r="S95" i="4" a="1"/>
  <c r="S95" i="4" s="1"/>
  <c r="S111" i="4" a="1"/>
  <c r="S111" i="4" s="1"/>
  <c r="S113" i="4" s="1"/>
  <c r="S103" i="4" a="1"/>
  <c r="S103" i="4" s="1"/>
  <c r="S105" i="4" s="1"/>
  <c r="S107" i="4" a="1"/>
  <c r="S107" i="4" s="1"/>
  <c r="S109" i="4" s="1"/>
  <c r="S100" i="4" a="1"/>
  <c r="S100" i="4" s="1"/>
  <c r="S87" i="4" a="1"/>
  <c r="S87" i="4" s="1"/>
  <c r="S108" i="4" a="1"/>
  <c r="S108" i="4" s="1"/>
  <c r="S92" i="4" a="1"/>
  <c r="S92" i="4" s="1"/>
  <c r="S99" i="4" a="1"/>
  <c r="S99" i="4" s="1"/>
  <c r="S91" i="4" a="1"/>
  <c r="S91" i="4" s="1"/>
  <c r="S96" i="4" a="1"/>
  <c r="S96" i="4" s="1"/>
  <c r="S112" i="4" a="1"/>
  <c r="S112" i="4" s="1"/>
  <c r="S104" i="4" a="1"/>
  <c r="S104" i="4" s="1"/>
  <c r="S88" i="4" a="1"/>
  <c r="S88" i="4" s="1"/>
  <c r="O86" i="4"/>
  <c r="O98" i="4"/>
  <c r="O102" i="4"/>
  <c r="O94" i="4"/>
  <c r="O110" i="4" a="1"/>
  <c r="O110" i="4" s="1"/>
  <c r="O106" i="4"/>
  <c r="O90" i="4"/>
  <c r="O111" i="4" a="1"/>
  <c r="O111" i="4" s="1"/>
  <c r="O103" i="4" a="1"/>
  <c r="O103" i="4" s="1"/>
  <c r="O107" i="4" a="1"/>
  <c r="O107" i="4" s="1"/>
  <c r="O100" i="4" a="1"/>
  <c r="O100" i="4" s="1"/>
  <c r="O87" i="4" a="1"/>
  <c r="O87" i="4" s="1"/>
  <c r="O92" i="4" a="1"/>
  <c r="O92" i="4" s="1"/>
  <c r="O95" i="4" a="1"/>
  <c r="O95" i="4" s="1"/>
  <c r="O97" i="4" s="1"/>
  <c r="O99" i="4" a="1"/>
  <c r="O99" i="4" s="1"/>
  <c r="O101" i="4" s="1"/>
  <c r="O96" i="4" a="1"/>
  <c r="O96" i="4" s="1"/>
  <c r="O88" i="4" a="1"/>
  <c r="O88" i="4" s="1"/>
  <c r="O108" i="4" a="1"/>
  <c r="O108" i="4" s="1"/>
  <c r="O112" i="4" a="1"/>
  <c r="O112" i="4" s="1"/>
  <c r="O104" i="4" a="1"/>
  <c r="O104" i="4" s="1"/>
  <c r="O91" i="4" a="1"/>
  <c r="O91" i="4" s="1"/>
  <c r="J86" i="4"/>
  <c r="J94" i="4"/>
  <c r="J90" i="4"/>
  <c r="J98" i="4"/>
  <c r="J106" i="4"/>
  <c r="J110" i="4" a="1"/>
  <c r="J110" i="4" s="1"/>
  <c r="J102" i="4"/>
  <c r="J111" i="4" a="1"/>
  <c r="J111" i="4" s="1"/>
  <c r="J113" i="4" s="1"/>
  <c r="J95" i="4" a="1"/>
  <c r="J95" i="4" s="1"/>
  <c r="J92" i="4" a="1"/>
  <c r="J92" i="4" s="1"/>
  <c r="J103" i="4" a="1"/>
  <c r="J103" i="4" s="1"/>
  <c r="J100" i="4" a="1"/>
  <c r="J100" i="4" s="1"/>
  <c r="J107" i="4" a="1"/>
  <c r="J107" i="4" s="1"/>
  <c r="J87" i="4" a="1"/>
  <c r="J87" i="4" s="1"/>
  <c r="J108" i="4" a="1"/>
  <c r="J108" i="4" s="1"/>
  <c r="J96" i="4" a="1"/>
  <c r="J96" i="4" s="1"/>
  <c r="J91" i="4" a="1"/>
  <c r="J91" i="4" s="1"/>
  <c r="J93" i="4" s="1"/>
  <c r="J104" i="4" a="1"/>
  <c r="J104" i="4" s="1"/>
  <c r="J99" i="4" a="1"/>
  <c r="J99" i="4" s="1"/>
  <c r="J112" i="4" a="1"/>
  <c r="J112" i="4" s="1"/>
  <c r="J88" i="4" a="1"/>
  <c r="J88" i="4" s="1"/>
  <c r="T110" i="4" a="1"/>
  <c r="T110" i="4" s="1"/>
  <c r="T86" i="4"/>
  <c r="T90" i="4"/>
  <c r="T94" i="4"/>
  <c r="T102" i="4"/>
  <c r="T98" i="4"/>
  <c r="T106" i="4"/>
  <c r="T103" i="4" a="1"/>
  <c r="T103" i="4" s="1"/>
  <c r="T111" i="4" a="1"/>
  <c r="T111" i="4" s="1"/>
  <c r="T113" i="4" s="1"/>
  <c r="T87" i="4" a="1"/>
  <c r="T87" i="4" s="1"/>
  <c r="T108" i="4" a="1"/>
  <c r="T108" i="4" s="1"/>
  <c r="T92" i="4" a="1"/>
  <c r="T92" i="4" s="1"/>
  <c r="T95" i="4" a="1"/>
  <c r="T95" i="4" s="1"/>
  <c r="T107" i="4" a="1"/>
  <c r="T107" i="4" s="1"/>
  <c r="T100" i="4" a="1"/>
  <c r="T100" i="4" s="1"/>
  <c r="T99" i="4" a="1"/>
  <c r="T99" i="4" s="1"/>
  <c r="T91" i="4" a="1"/>
  <c r="T91" i="4" s="1"/>
  <c r="T93" i="4" s="1"/>
  <c r="T88" i="4" a="1"/>
  <c r="T88" i="4" s="1"/>
  <c r="T112" i="4" a="1"/>
  <c r="T112" i="4" s="1"/>
  <c r="T96" i="4" a="1"/>
  <c r="T96" i="4" s="1"/>
  <c r="T104" i="4" a="1"/>
  <c r="T104" i="4" s="1"/>
  <c r="P110" i="4" a="1"/>
  <c r="P110" i="4" s="1"/>
  <c r="P86" i="4"/>
  <c r="P90" i="4"/>
  <c r="P94" i="4"/>
  <c r="P98" i="4"/>
  <c r="P102" i="4"/>
  <c r="P106" i="4"/>
  <c r="P111" i="4" a="1"/>
  <c r="P111" i="4" s="1"/>
  <c r="P95" i="4" a="1"/>
  <c r="P95" i="4" s="1"/>
  <c r="P100" i="4" a="1"/>
  <c r="P100" i="4" s="1"/>
  <c r="P107" i="4" a="1"/>
  <c r="P107" i="4" s="1"/>
  <c r="P103" i="4" a="1"/>
  <c r="P103" i="4" s="1"/>
  <c r="P92" i="4" a="1"/>
  <c r="P92" i="4" s="1"/>
  <c r="P87" i="4" a="1"/>
  <c r="P87" i="4" s="1"/>
  <c r="P108" i="4" a="1"/>
  <c r="P108" i="4" s="1"/>
  <c r="P112" i="4" a="1"/>
  <c r="P112" i="4" s="1"/>
  <c r="P96" i="4" a="1"/>
  <c r="P96" i="4" s="1"/>
  <c r="P104" i="4" a="1"/>
  <c r="P104" i="4" s="1"/>
  <c r="P99" i="4" a="1"/>
  <c r="P99" i="4" s="1"/>
  <c r="P91" i="4" a="1"/>
  <c r="P91" i="4" s="1"/>
  <c r="P88" i="4" a="1"/>
  <c r="P88" i="4" s="1"/>
  <c r="K90" i="4"/>
  <c r="K98" i="4"/>
  <c r="K102" i="4"/>
  <c r="K110" i="4" a="1"/>
  <c r="K110" i="4" s="1"/>
  <c r="K86" i="4"/>
  <c r="K106" i="4"/>
  <c r="K94" i="4"/>
  <c r="K95" i="4" a="1"/>
  <c r="K95" i="4" s="1"/>
  <c r="K111" i="4" a="1"/>
  <c r="K111" i="4" s="1"/>
  <c r="K87" i="4" a="1"/>
  <c r="K87" i="4" s="1"/>
  <c r="K92" i="4" a="1"/>
  <c r="K92" i="4" s="1"/>
  <c r="K103" i="4" a="1"/>
  <c r="K103" i="4" s="1"/>
  <c r="K100" i="4" a="1"/>
  <c r="K100" i="4" s="1"/>
  <c r="K107" i="4" a="1"/>
  <c r="K107" i="4" s="1"/>
  <c r="K99" i="4" a="1"/>
  <c r="K99" i="4" s="1"/>
  <c r="K104" i="4" a="1"/>
  <c r="K104" i="4" s="1"/>
  <c r="K91" i="4" a="1"/>
  <c r="K91" i="4" s="1"/>
  <c r="K96" i="4" a="1"/>
  <c r="K96" i="4" s="1"/>
  <c r="K112" i="4" a="1"/>
  <c r="K112" i="4" s="1"/>
  <c r="K88" i="4" a="1"/>
  <c r="K88" i="4" s="1"/>
  <c r="K108" i="4" a="1"/>
  <c r="K108" i="4" s="1"/>
  <c r="G94" i="4"/>
  <c r="G98" i="4"/>
  <c r="G102" i="4"/>
  <c r="G86" i="4"/>
  <c r="G90" i="4"/>
  <c r="G110" i="4" a="1"/>
  <c r="G110" i="4" s="1"/>
  <c r="G106" i="4"/>
  <c r="G108" i="4" a="1"/>
  <c r="G108" i="4" s="1"/>
  <c r="G111" i="4" a="1"/>
  <c r="G111" i="4" s="1"/>
  <c r="G103" i="4" a="1"/>
  <c r="G103" i="4" s="1"/>
  <c r="G100" i="4" a="1"/>
  <c r="G100" i="4" s="1"/>
  <c r="G95" i="4" a="1"/>
  <c r="G95" i="4" s="1"/>
  <c r="G87" i="4" a="1"/>
  <c r="G87" i="4" s="1"/>
  <c r="G92" i="4" a="1"/>
  <c r="G92" i="4" s="1"/>
  <c r="G91" i="4" a="1"/>
  <c r="G91" i="4" s="1"/>
  <c r="G99" i="4" a="1"/>
  <c r="G99" i="4" s="1"/>
  <c r="G104" i="4" a="1"/>
  <c r="G104" i="4" s="1"/>
  <c r="G96" i="4" a="1"/>
  <c r="G96" i="4" s="1"/>
  <c r="G107" i="4" a="1"/>
  <c r="G107" i="4" s="1"/>
  <c r="G112" i="4" a="1"/>
  <c r="G112" i="4" s="1"/>
  <c r="G88" i="4" a="1"/>
  <c r="G88" i="4" s="1"/>
  <c r="F90" i="4"/>
  <c r="F110" i="4" a="1"/>
  <c r="F110" i="4" s="1"/>
  <c r="F94" i="4"/>
  <c r="F102" i="4"/>
  <c r="F106" i="4"/>
  <c r="F86" i="4"/>
  <c r="F98" i="4"/>
  <c r="F103" i="4" a="1"/>
  <c r="F103" i="4" s="1"/>
  <c r="F111" i="4" a="1"/>
  <c r="F111" i="4" s="1"/>
  <c r="F87" i="4" a="1"/>
  <c r="F87" i="4" s="1"/>
  <c r="F92" i="4" a="1"/>
  <c r="F92" i="4" s="1"/>
  <c r="F95" i="4" a="1"/>
  <c r="F95" i="4" s="1"/>
  <c r="F108" i="4" a="1"/>
  <c r="F108" i="4" s="1"/>
  <c r="F100" i="4" a="1"/>
  <c r="F100" i="4" s="1"/>
  <c r="F104" i="4" a="1"/>
  <c r="F104" i="4" s="1"/>
  <c r="F91" i="4" a="1"/>
  <c r="F91" i="4" s="1"/>
  <c r="F93" i="4" s="1"/>
  <c r="F112" i="4" a="1"/>
  <c r="F112" i="4" s="1"/>
  <c r="F88" i="4" a="1"/>
  <c r="F88" i="4" s="1"/>
  <c r="F96" i="4" a="1"/>
  <c r="F96" i="4" s="1"/>
  <c r="F107" i="4" a="1"/>
  <c r="F107" i="4" s="1"/>
  <c r="F99" i="4" a="1"/>
  <c r="F99" i="4" s="1"/>
  <c r="R94" i="4"/>
  <c r="R86" i="4"/>
  <c r="R90" i="4"/>
  <c r="R110" i="4" a="1"/>
  <c r="R110" i="4" s="1"/>
  <c r="R98" i="4"/>
  <c r="R106" i="4"/>
  <c r="R102" i="4"/>
  <c r="R103" i="4" a="1"/>
  <c r="R103" i="4" s="1"/>
  <c r="R105" i="4" s="1"/>
  <c r="R111" i="4" a="1"/>
  <c r="R111" i="4" s="1"/>
  <c r="R113" i="4" s="1"/>
  <c r="R95" i="4" a="1"/>
  <c r="R95" i="4" s="1"/>
  <c r="R87" i="4" a="1"/>
  <c r="R87" i="4" s="1"/>
  <c r="R100" i="4" a="1"/>
  <c r="R100" i="4" s="1"/>
  <c r="R92" i="4" a="1"/>
  <c r="R92" i="4" s="1"/>
  <c r="R107" i="4" a="1"/>
  <c r="R107" i="4" s="1"/>
  <c r="R109" i="4" s="1"/>
  <c r="R99" i="4" a="1"/>
  <c r="R99" i="4" s="1"/>
  <c r="R91" i="4" a="1"/>
  <c r="R91" i="4" s="1"/>
  <c r="R108" i="4" a="1"/>
  <c r="R108" i="4" s="1"/>
  <c r="R112" i="4" a="1"/>
  <c r="R112" i="4" s="1"/>
  <c r="R88" i="4" a="1"/>
  <c r="R88" i="4" s="1"/>
  <c r="R104" i="4" a="1"/>
  <c r="R104" i="4" s="1"/>
  <c r="R96" i="4" a="1"/>
  <c r="R96" i="4" s="1"/>
  <c r="N110" i="4" a="1"/>
  <c r="N110" i="4" s="1"/>
  <c r="N90" i="4"/>
  <c r="N94" i="4"/>
  <c r="N86" i="4"/>
  <c r="N102" i="4"/>
  <c r="N106" i="4"/>
  <c r="N98" i="4"/>
  <c r="N111" i="4" a="1"/>
  <c r="N111" i="4" s="1"/>
  <c r="N103" i="4" a="1"/>
  <c r="N103" i="4" s="1"/>
  <c r="N95" i="4" a="1"/>
  <c r="N95" i="4" s="1"/>
  <c r="N108" i="4" a="1"/>
  <c r="N108" i="4" s="1"/>
  <c r="N92" i="4" a="1"/>
  <c r="N92" i="4" s="1"/>
  <c r="N100" i="4" a="1"/>
  <c r="N100" i="4" s="1"/>
  <c r="N107" i="4" a="1"/>
  <c r="N107" i="4" s="1"/>
  <c r="N87" i="4" a="1"/>
  <c r="N87" i="4" s="1"/>
  <c r="N91" i="4" a="1"/>
  <c r="N91" i="4" s="1"/>
  <c r="N112" i="4" a="1"/>
  <c r="N112" i="4" s="1"/>
  <c r="N96" i="4" a="1"/>
  <c r="N96" i="4" s="1"/>
  <c r="N104" i="4" a="1"/>
  <c r="N104" i="4" s="1"/>
  <c r="N99" i="4" a="1"/>
  <c r="N99" i="4" s="1"/>
  <c r="N88" i="4" a="1"/>
  <c r="N88" i="4" s="1"/>
  <c r="I110" i="4" a="1"/>
  <c r="I110" i="4" s="1"/>
  <c r="I90" i="4"/>
  <c r="I98" i="4"/>
  <c r="I102" i="4"/>
  <c r="I106" i="4"/>
  <c r="I94" i="4"/>
  <c r="I86" i="4"/>
  <c r="I111" i="4" a="1"/>
  <c r="I111" i="4" s="1"/>
  <c r="I113" i="4" s="1"/>
  <c r="I95" i="4" a="1"/>
  <c r="I95" i="4" s="1"/>
  <c r="I100" i="4" a="1"/>
  <c r="I100" i="4" s="1"/>
  <c r="I92" i="4" a="1"/>
  <c r="I92" i="4" s="1"/>
  <c r="I107" i="4" a="1"/>
  <c r="I107" i="4" s="1"/>
  <c r="I109" i="4" s="1"/>
  <c r="I103" i="4" a="1"/>
  <c r="I103" i="4" s="1"/>
  <c r="I105" i="4" s="1"/>
  <c r="I87" i="4" a="1"/>
  <c r="I87" i="4" s="1"/>
  <c r="I108" i="4" a="1"/>
  <c r="I108" i="4" s="1"/>
  <c r="I104" i="4" a="1"/>
  <c r="I104" i="4" s="1"/>
  <c r="I88" i="4" a="1"/>
  <c r="I88" i="4" s="1"/>
  <c r="I99" i="4" a="1"/>
  <c r="I99" i="4" s="1"/>
  <c r="I101" i="4" s="1"/>
  <c r="I112" i="4" a="1"/>
  <c r="I112" i="4" s="1"/>
  <c r="I91" i="4" a="1"/>
  <c r="I91" i="4" s="1"/>
  <c r="I96" i="4" a="1"/>
  <c r="I96" i="4" s="1"/>
  <c r="E86" i="4"/>
  <c r="E94" i="4"/>
  <c r="E98" i="4"/>
  <c r="E102" i="4"/>
  <c r="E110" i="4" a="1"/>
  <c r="E110" i="4" s="1"/>
  <c r="E106" i="4"/>
  <c r="E90" i="4"/>
  <c r="E111" i="4" a="1"/>
  <c r="E111" i="4" s="1"/>
  <c r="E113" i="4" s="1"/>
  <c r="E103" i="4" a="1"/>
  <c r="E103" i="4" s="1"/>
  <c r="E87" i="4" a="1"/>
  <c r="E87" i="4" s="1"/>
  <c r="E100" i="4" a="1"/>
  <c r="E100" i="4" s="1"/>
  <c r="E108" i="4" a="1"/>
  <c r="E108" i="4" s="1"/>
  <c r="E95" i="4" a="1"/>
  <c r="E95" i="4" s="1"/>
  <c r="E92" i="4" a="1"/>
  <c r="E92" i="4" s="1"/>
  <c r="E107" i="4" a="1"/>
  <c r="E107" i="4" s="1"/>
  <c r="E109" i="4" s="1"/>
  <c r="E88" i="4" a="1"/>
  <c r="E88" i="4" s="1"/>
  <c r="E112" i="4" a="1"/>
  <c r="E112" i="4" s="1"/>
  <c r="E96" i="4" a="1"/>
  <c r="E96" i="4" s="1"/>
  <c r="E99" i="4" a="1"/>
  <c r="E99" i="4" s="1"/>
  <c r="E101" i="4" s="1"/>
  <c r="E91" i="4" a="1"/>
  <c r="E91" i="4" s="1"/>
  <c r="E104" i="4" a="1"/>
  <c r="E104" i="4" s="1"/>
  <c r="Q90" i="4"/>
  <c r="Q110" i="4" a="1"/>
  <c r="Q110" i="4" s="1"/>
  <c r="Q98" i="4"/>
  <c r="Q102" i="4"/>
  <c r="Q106" i="4"/>
  <c r="Q94" i="4"/>
  <c r="Q86" i="4"/>
  <c r="Q111" i="4" a="1"/>
  <c r="Q111" i="4" s="1"/>
  <c r="Q95" i="4" a="1"/>
  <c r="Q95" i="4" s="1"/>
  <c r="Q103" i="4" a="1"/>
  <c r="Q103" i="4" s="1"/>
  <c r="Q100" i="4" a="1"/>
  <c r="Q100" i="4" s="1"/>
  <c r="Q107" i="4" a="1"/>
  <c r="Q107" i="4" s="1"/>
  <c r="Q87" i="4" a="1"/>
  <c r="Q87" i="4" s="1"/>
  <c r="Q92" i="4" a="1"/>
  <c r="Q92" i="4" s="1"/>
  <c r="Q99" i="4" a="1"/>
  <c r="Q99" i="4" s="1"/>
  <c r="Q101" i="4" s="1"/>
  <c r="Q112" i="4" a="1"/>
  <c r="Q112" i="4" s="1"/>
  <c r="Q88" i="4" a="1"/>
  <c r="Q88" i="4" s="1"/>
  <c r="Q91" i="4" a="1"/>
  <c r="Q91" i="4" s="1"/>
  <c r="Q96" i="4" a="1"/>
  <c r="Q96" i="4" s="1"/>
  <c r="Q108" i="4" a="1"/>
  <c r="Q108" i="4" s="1"/>
  <c r="Q104" i="4" a="1"/>
  <c r="Q104" i="4" s="1"/>
  <c r="M94" i="4"/>
  <c r="M86" i="4"/>
  <c r="M98" i="4"/>
  <c r="M102" i="4"/>
  <c r="M106" i="4"/>
  <c r="M90" i="4"/>
  <c r="M110" i="4" a="1"/>
  <c r="M110" i="4" s="1"/>
  <c r="M111" i="4" a="1"/>
  <c r="M111" i="4" s="1"/>
  <c r="M103" i="4" a="1"/>
  <c r="M103" i="4" s="1"/>
  <c r="M108" i="4" a="1"/>
  <c r="M108" i="4" s="1"/>
  <c r="M95" i="4" a="1"/>
  <c r="M95" i="4" s="1"/>
  <c r="M100" i="4" a="1"/>
  <c r="M100" i="4" s="1"/>
  <c r="M107" i="4" a="1"/>
  <c r="M107" i="4" s="1"/>
  <c r="M87" i="4" a="1"/>
  <c r="M87" i="4" s="1"/>
  <c r="M92" i="4" a="1"/>
  <c r="M92" i="4" s="1"/>
  <c r="M96" i="4" a="1"/>
  <c r="M96" i="4" s="1"/>
  <c r="M91" i="4" a="1"/>
  <c r="M91" i="4" s="1"/>
  <c r="M104" i="4" a="1"/>
  <c r="M104" i="4" s="1"/>
  <c r="M88" i="4" a="1"/>
  <c r="M88" i="4" s="1"/>
  <c r="M99" i="4" a="1"/>
  <c r="M99" i="4" s="1"/>
  <c r="M112" i="4" a="1"/>
  <c r="M112" i="4" s="1"/>
  <c r="H110" i="4" a="1"/>
  <c r="H110" i="4" s="1"/>
  <c r="H86" i="4"/>
  <c r="H90" i="4"/>
  <c r="H94" i="4"/>
  <c r="H98" i="4"/>
  <c r="H102" i="4"/>
  <c r="H106" i="4"/>
  <c r="H103" i="4" a="1"/>
  <c r="H103" i="4" s="1"/>
  <c r="H111" i="4" a="1"/>
  <c r="H111" i="4" s="1"/>
  <c r="H95" i="4" a="1"/>
  <c r="H95" i="4" s="1"/>
  <c r="H92" i="4" a="1"/>
  <c r="H92" i="4" s="1"/>
  <c r="H87" i="4" a="1"/>
  <c r="H87" i="4" s="1"/>
  <c r="H100" i="4" a="1"/>
  <c r="H100" i="4" s="1"/>
  <c r="H107" i="4" a="1"/>
  <c r="H107" i="4" s="1"/>
  <c r="H112" i="4" a="1"/>
  <c r="H112" i="4" s="1"/>
  <c r="H88" i="4" a="1"/>
  <c r="H88" i="4" s="1"/>
  <c r="H96" i="4" a="1"/>
  <c r="H96" i="4" s="1"/>
  <c r="H99" i="4" a="1"/>
  <c r="H99" i="4" s="1"/>
  <c r="H91" i="4" a="1"/>
  <c r="H91" i="4" s="1"/>
  <c r="H108" i="4" a="1"/>
  <c r="H108" i="4" s="1"/>
  <c r="H104" i="4" a="1"/>
  <c r="H104" i="4" s="1"/>
  <c r="BL7" i="4"/>
  <c r="BL79" i="4" a="1"/>
  <c r="BL79" i="4" s="1"/>
  <c r="BL78" i="4" a="1"/>
  <c r="BL78" i="4" s="1"/>
  <c r="BL77" i="4" a="1"/>
  <c r="BL77" i="4" s="1"/>
  <c r="BL49" i="4" a="1"/>
  <c r="BL49" i="4" s="1"/>
  <c r="BL48" i="4" a="1"/>
  <c r="BL48" i="4" s="1"/>
  <c r="BL46" i="4" a="1"/>
  <c r="BL46" i="4" s="1"/>
  <c r="BL76" i="4" a="1"/>
  <c r="BL76" i="4" s="1"/>
  <c r="BL45" i="4" a="1"/>
  <c r="BL45" i="4" s="1"/>
  <c r="BL44" i="4" a="1"/>
  <c r="BL44" i="4" s="1"/>
  <c r="BL43" i="4" a="1"/>
  <c r="BL43" i="4" s="1"/>
  <c r="BL75" i="4" a="1"/>
  <c r="BL75" i="4" s="1"/>
  <c r="BL42" i="4" a="1"/>
  <c r="BL42" i="4" s="1"/>
  <c r="BL41" i="4" a="1"/>
  <c r="BL41" i="4" s="1"/>
  <c r="BL74" i="4" a="1"/>
  <c r="BL74" i="4" s="1"/>
  <c r="BL72" i="4" a="1"/>
  <c r="BL72" i="4" s="1"/>
  <c r="BL40" i="4" a="1"/>
  <c r="BL40" i="4" s="1"/>
  <c r="BL71" i="4" a="1"/>
  <c r="BL71" i="4" s="1"/>
  <c r="BL39" i="4" a="1"/>
  <c r="BL39" i="4" s="1"/>
  <c r="BL70" i="4" a="1"/>
  <c r="BL70" i="4" s="1"/>
  <c r="BL38" i="4" a="1"/>
  <c r="BL38" i="4" s="1"/>
  <c r="BL69" i="4" a="1"/>
  <c r="BL69" i="4" s="1"/>
  <c r="BL68" i="4" a="1"/>
  <c r="BL68" i="4" s="1"/>
  <c r="BL67" i="4" a="1"/>
  <c r="BL67" i="4" s="1"/>
  <c r="BL36" i="4" a="1"/>
  <c r="BL36" i="4" s="1"/>
  <c r="BL34" i="4" a="1"/>
  <c r="BL34" i="4" s="1"/>
  <c r="BL33" i="4" a="1"/>
  <c r="BL33" i="4" s="1"/>
  <c r="BL32" i="4" a="1"/>
  <c r="BL32" i="4" s="1"/>
  <c r="BL31" i="4" a="1"/>
  <c r="BL31" i="4" s="1"/>
  <c r="BL30" i="4" a="1"/>
  <c r="BL30" i="4" s="1"/>
  <c r="BL64" i="4" a="1"/>
  <c r="BL64" i="4" s="1"/>
  <c r="BL26" i="4" a="1"/>
  <c r="BL26" i="4" s="1"/>
  <c r="BL25" i="4" a="1"/>
  <c r="BL25" i="4" s="1"/>
  <c r="BL24" i="4" a="1"/>
  <c r="BL24" i="4" s="1"/>
  <c r="BL62" i="4" a="1"/>
  <c r="BL62" i="4" s="1"/>
  <c r="BL61" i="4" a="1"/>
  <c r="BL61" i="4" s="1"/>
  <c r="BL23" i="4" a="1"/>
  <c r="BL23" i="4" s="1"/>
  <c r="BL22" i="4" a="1"/>
  <c r="BL22" i="4" s="1"/>
  <c r="BL21" i="4" a="1"/>
  <c r="BL21" i="4" s="1"/>
  <c r="BL20" i="4" a="1"/>
  <c r="BL20" i="4" s="1"/>
  <c r="BL19" i="4" a="1"/>
  <c r="BL19" i="4" s="1"/>
  <c r="BL60" i="4" a="1"/>
  <c r="BL60" i="4" s="1"/>
  <c r="BL17" i="4" a="1"/>
  <c r="BL17" i="4" s="1"/>
  <c r="BL16" i="4" a="1"/>
  <c r="BL16" i="4" s="1"/>
  <c r="BL59" i="4" a="1"/>
  <c r="BL59" i="4" s="1"/>
  <c r="BL58" i="4" a="1"/>
  <c r="BL58" i="4" s="1"/>
  <c r="BL15" i="4" a="1"/>
  <c r="BL15" i="4" s="1"/>
  <c r="BL14" i="4" a="1"/>
  <c r="BL14" i="4" s="1"/>
  <c r="BL13" i="4" a="1"/>
  <c r="BL13" i="4" s="1"/>
  <c r="BL56" i="4" a="1"/>
  <c r="BL56" i="4" s="1"/>
  <c r="BL12" i="4" a="1"/>
  <c r="BL12" i="4" s="1"/>
  <c r="BL54" i="4" a="1"/>
  <c r="BL54" i="4" s="1"/>
  <c r="BL11" i="4" a="1"/>
  <c r="BL11" i="4" s="1"/>
  <c r="BL10" i="4" a="1"/>
  <c r="BL10" i="4" s="1"/>
  <c r="BL52" i="4" a="1"/>
  <c r="BL52" i="4" s="1"/>
  <c r="BL51" i="4" a="1"/>
  <c r="BL51" i="4" s="1"/>
  <c r="BT7" i="4"/>
  <c r="BT79" i="4" a="1"/>
  <c r="BT79" i="4" s="1"/>
  <c r="BT78" i="4" a="1"/>
  <c r="BT78" i="4" s="1"/>
  <c r="BT77" i="4" a="1"/>
  <c r="BT77" i="4" s="1"/>
  <c r="BT49" i="4" a="1"/>
  <c r="BT49" i="4" s="1"/>
  <c r="BT48" i="4" a="1"/>
  <c r="BT48" i="4" s="1"/>
  <c r="BT46" i="4" a="1"/>
  <c r="BT46" i="4" s="1"/>
  <c r="BT76" i="4" a="1"/>
  <c r="BT76" i="4" s="1"/>
  <c r="BT45" i="4" a="1"/>
  <c r="BT45" i="4" s="1"/>
  <c r="BT44" i="4" a="1"/>
  <c r="BT44" i="4" s="1"/>
  <c r="BT43" i="4" a="1"/>
  <c r="BT43" i="4" s="1"/>
  <c r="BT75" i="4" a="1"/>
  <c r="BT75" i="4" s="1"/>
  <c r="BT42" i="4" a="1"/>
  <c r="BT42" i="4" s="1"/>
  <c r="BT41" i="4" a="1"/>
  <c r="BT41" i="4" s="1"/>
  <c r="BT74" i="4" a="1"/>
  <c r="BT74" i="4" s="1"/>
  <c r="BT72" i="4" a="1"/>
  <c r="BT72" i="4" s="1"/>
  <c r="BT40" i="4" a="1"/>
  <c r="BT40" i="4" s="1"/>
  <c r="BT71" i="4" a="1"/>
  <c r="BT71" i="4" s="1"/>
  <c r="BT39" i="4" a="1"/>
  <c r="BT39" i="4" s="1"/>
  <c r="BT70" i="4" a="1"/>
  <c r="BT70" i="4" s="1"/>
  <c r="BT38" i="4" a="1"/>
  <c r="BT38" i="4" s="1"/>
  <c r="BT69" i="4" a="1"/>
  <c r="BT69" i="4" s="1"/>
  <c r="BT68" i="4" a="1"/>
  <c r="BT68" i="4" s="1"/>
  <c r="BT67" i="4" a="1"/>
  <c r="BT67" i="4" s="1"/>
  <c r="BT36" i="4" a="1"/>
  <c r="BT36" i="4" s="1"/>
  <c r="BT34" i="4" a="1"/>
  <c r="BT34" i="4" s="1"/>
  <c r="BT33" i="4" a="1"/>
  <c r="BT33" i="4" s="1"/>
  <c r="BT32" i="4" a="1"/>
  <c r="BT32" i="4" s="1"/>
  <c r="BT31" i="4" a="1"/>
  <c r="BT31" i="4" s="1"/>
  <c r="BT30" i="4" a="1"/>
  <c r="BT30" i="4" s="1"/>
  <c r="BT64" i="4" a="1"/>
  <c r="BT64" i="4" s="1"/>
  <c r="BT26" i="4" a="1"/>
  <c r="BT26" i="4" s="1"/>
  <c r="BT25" i="4" a="1"/>
  <c r="BT25" i="4" s="1"/>
  <c r="BT24" i="4" a="1"/>
  <c r="BT24" i="4" s="1"/>
  <c r="BT62" i="4" a="1"/>
  <c r="BT62" i="4" s="1"/>
  <c r="BT61" i="4" a="1"/>
  <c r="BT61" i="4" s="1"/>
  <c r="BT23" i="4" a="1"/>
  <c r="BT23" i="4" s="1"/>
  <c r="BT22" i="4" a="1"/>
  <c r="BT22" i="4" s="1"/>
  <c r="BT21" i="4" a="1"/>
  <c r="BT21" i="4" s="1"/>
  <c r="BT20" i="4" a="1"/>
  <c r="BT20" i="4" s="1"/>
  <c r="BT19" i="4" a="1"/>
  <c r="BT19" i="4" s="1"/>
  <c r="BT60" i="4" a="1"/>
  <c r="BT60" i="4" s="1"/>
  <c r="BT17" i="4" a="1"/>
  <c r="BT17" i="4" s="1"/>
  <c r="BT16" i="4" a="1"/>
  <c r="BT16" i="4" s="1"/>
  <c r="BT59" i="4" a="1"/>
  <c r="BT59" i="4" s="1"/>
  <c r="BT58" i="4" a="1"/>
  <c r="BT58" i="4" s="1"/>
  <c r="BT15" i="4" a="1"/>
  <c r="BT15" i="4" s="1"/>
  <c r="BT14" i="4" a="1"/>
  <c r="BT14" i="4" s="1"/>
  <c r="BT13" i="4" a="1"/>
  <c r="BT13" i="4" s="1"/>
  <c r="BT56" i="4" a="1"/>
  <c r="BT56" i="4" s="1"/>
  <c r="BT12" i="4" a="1"/>
  <c r="BT12" i="4" s="1"/>
  <c r="BT54" i="4" a="1"/>
  <c r="BT54" i="4" s="1"/>
  <c r="BT11" i="4" a="1"/>
  <c r="BT11" i="4" s="1"/>
  <c r="BT10" i="4" a="1"/>
  <c r="BT10" i="4" s="1"/>
  <c r="BT52" i="4" a="1"/>
  <c r="BT52" i="4" s="1"/>
  <c r="BT51" i="4" a="1"/>
  <c r="BT51" i="4" s="1"/>
  <c r="BV70" i="4"/>
  <c r="BU70" i="4" a="1"/>
  <c r="BU70" i="4" s="1"/>
  <c r="BS70" i="4" a="1"/>
  <c r="BS70" i="4" s="1"/>
  <c r="AQ70" i="4" a="1"/>
  <c r="AQ70" i="4" s="1"/>
  <c r="AP70" i="4" a="1"/>
  <c r="AP70" i="4" s="1"/>
  <c r="AN70" i="4" a="1"/>
  <c r="AN70" i="4" s="1"/>
  <c r="BR70" i="4" a="1"/>
  <c r="BR70" i="4" s="1"/>
  <c r="AM70" i="4" a="1"/>
  <c r="AM70" i="4" s="1"/>
  <c r="AL70" i="4" a="1"/>
  <c r="AL70" i="4" s="1"/>
  <c r="AK70" i="4" a="1"/>
  <c r="AK70" i="4" s="1"/>
  <c r="BQ70" i="4" a="1"/>
  <c r="BQ70" i="4" s="1"/>
  <c r="AJ70" i="4" a="1"/>
  <c r="AJ70" i="4" s="1"/>
  <c r="AI70" i="4" a="1"/>
  <c r="AI70" i="4" s="1"/>
  <c r="BP70" i="4" a="1"/>
  <c r="BP70" i="4" s="1"/>
  <c r="BN70" i="4" a="1"/>
  <c r="BN70" i="4" s="1"/>
  <c r="BM70" i="4" a="1"/>
  <c r="BM70" i="4" s="1"/>
  <c r="AG70" i="4" a="1"/>
  <c r="AG70" i="4" s="1"/>
  <c r="AF70" i="4" a="1"/>
  <c r="AF70" i="4" s="1"/>
  <c r="BK70" i="4" a="1"/>
  <c r="BK70" i="4" s="1"/>
  <c r="BJ70" i="4" a="1"/>
  <c r="BJ70" i="4" s="1"/>
  <c r="BI70" i="4" a="1"/>
  <c r="BI70" i="4" s="1"/>
  <c r="AD70" i="4" a="1"/>
  <c r="AD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BF70" i="4" a="1"/>
  <c r="BF70" i="4" s="1"/>
  <c r="T70" i="4" a="1"/>
  <c r="T70" i="4" s="1"/>
  <c r="S70" i="4" a="1"/>
  <c r="S70" i="4" s="1"/>
  <c r="R70" i="4" a="1"/>
  <c r="R70" i="4" s="1"/>
  <c r="BD70" i="4" a="1"/>
  <c r="BD70" i="4" s="1"/>
  <c r="BC70" i="4" a="1"/>
  <c r="BC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BB70" i="4" a="1"/>
  <c r="BB70" i="4" s="1"/>
  <c r="K70" i="4" a="1"/>
  <c r="K70" i="4" s="1"/>
  <c r="J70" i="4" a="1"/>
  <c r="J70" i="4" s="1"/>
  <c r="BA70" i="4" a="1"/>
  <c r="BA70" i="4" s="1"/>
  <c r="AZ70" i="4" a="1"/>
  <c r="AZ70" i="4" s="1"/>
  <c r="I70" i="4" a="1"/>
  <c r="I70" i="4" s="1"/>
  <c r="H70" i="4" a="1"/>
  <c r="H70" i="4" s="1"/>
  <c r="G70" i="4" a="1"/>
  <c r="G70" i="4" s="1"/>
  <c r="F70" i="4" a="1"/>
  <c r="F70" i="4" s="1"/>
  <c r="AV70" i="4" a="1"/>
  <c r="AV70" i="4" s="1"/>
  <c r="E70" i="4" a="1"/>
  <c r="E70" i="4" s="1"/>
  <c r="D70" i="4" a="1"/>
  <c r="D70" i="4" s="1"/>
  <c r="AT70" i="4" a="1"/>
  <c r="AT70" i="4" s="1"/>
  <c r="AS70" i="4" a="1"/>
  <c r="AS70" i="4" s="1"/>
  <c r="BV78" i="4"/>
  <c r="BU78" i="4" a="1"/>
  <c r="BU78" i="4" s="1"/>
  <c r="BS78" i="4" a="1"/>
  <c r="BS78" i="4" s="1"/>
  <c r="AQ78" i="4" a="1"/>
  <c r="AQ78" i="4" s="1"/>
  <c r="AP78" i="4" a="1"/>
  <c r="AP78" i="4" s="1"/>
  <c r="AN78" i="4" a="1"/>
  <c r="AN78" i="4" s="1"/>
  <c r="BR78" i="4" a="1"/>
  <c r="BR78" i="4" s="1"/>
  <c r="AM78" i="4" a="1"/>
  <c r="AM78" i="4" s="1"/>
  <c r="AL78" i="4" a="1"/>
  <c r="AL78" i="4" s="1"/>
  <c r="AK78" i="4" a="1"/>
  <c r="AK78" i="4" s="1"/>
  <c r="BQ78" i="4" a="1"/>
  <c r="BQ78" i="4" s="1"/>
  <c r="AJ78" i="4" a="1"/>
  <c r="AJ78" i="4" s="1"/>
  <c r="AI78" i="4" a="1"/>
  <c r="AI78" i="4" s="1"/>
  <c r="BP78" i="4" a="1"/>
  <c r="BP78" i="4" s="1"/>
  <c r="BN78" i="4" a="1"/>
  <c r="BN78" i="4" s="1"/>
  <c r="BM78" i="4" a="1"/>
  <c r="BM78" i="4" s="1"/>
  <c r="AG78" i="4" a="1"/>
  <c r="AG78" i="4" s="1"/>
  <c r="AF78" i="4" a="1"/>
  <c r="AF78" i="4" s="1"/>
  <c r="BK78" i="4" a="1"/>
  <c r="BK78" i="4" s="1"/>
  <c r="BJ78" i="4" a="1"/>
  <c r="BJ78" i="4" s="1"/>
  <c r="BI78" i="4" a="1"/>
  <c r="BI78" i="4" s="1"/>
  <c r="AD78" i="4" a="1"/>
  <c r="AD78" i="4" s="1"/>
  <c r="AB78" i="4" a="1"/>
  <c r="AB78" i="4" s="1"/>
  <c r="AA78" i="4" a="1"/>
  <c r="AA78" i="4" s="1"/>
  <c r="Z78" i="4" a="1"/>
  <c r="Z78" i="4" s="1"/>
  <c r="Y78" i="4" a="1"/>
  <c r="Y78" i="4" s="1"/>
  <c r="X78" i="4" a="1"/>
  <c r="X78" i="4" s="1"/>
  <c r="BF78" i="4" a="1"/>
  <c r="BF78" i="4" s="1"/>
  <c r="T78" i="4" a="1"/>
  <c r="T78" i="4" s="1"/>
  <c r="S78" i="4" a="1"/>
  <c r="S78" i="4" s="1"/>
  <c r="R78" i="4" a="1"/>
  <c r="R78" i="4" s="1"/>
  <c r="BD78" i="4" a="1"/>
  <c r="BD78" i="4" s="1"/>
  <c r="BC78" i="4" a="1"/>
  <c r="BC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BB78" i="4" a="1"/>
  <c r="BB78" i="4" s="1"/>
  <c r="K78" i="4" a="1"/>
  <c r="K78" i="4" s="1"/>
  <c r="J78" i="4" a="1"/>
  <c r="J78" i="4" s="1"/>
  <c r="BA78" i="4" a="1"/>
  <c r="BA78" i="4" s="1"/>
  <c r="AZ78" i="4" a="1"/>
  <c r="AZ78" i="4" s="1"/>
  <c r="I78" i="4" a="1"/>
  <c r="I78" i="4" s="1"/>
  <c r="H78" i="4" a="1"/>
  <c r="H78" i="4" s="1"/>
  <c r="G78" i="4" a="1"/>
  <c r="G78" i="4" s="1"/>
  <c r="F78" i="4" a="1"/>
  <c r="F78" i="4" s="1"/>
  <c r="AV78" i="4" a="1"/>
  <c r="AV78" i="4" s="1"/>
  <c r="E78" i="4" a="1"/>
  <c r="E78" i="4" s="1"/>
  <c r="D78" i="4" a="1"/>
  <c r="D78" i="4" s="1"/>
  <c r="AT78" i="4" a="1"/>
  <c r="AT78" i="4" s="1"/>
  <c r="AS78" i="4" a="1"/>
  <c r="AS78" i="4" s="1"/>
  <c r="P93" i="4" l="1"/>
  <c r="S101" i="4"/>
  <c r="F117" i="4"/>
  <c r="N105" i="4"/>
  <c r="K117" i="4"/>
  <c r="H101" i="4"/>
  <c r="R93" i="4"/>
  <c r="K101" i="4"/>
  <c r="T105" i="4"/>
  <c r="H117" i="4"/>
  <c r="M117" i="4"/>
  <c r="O93" i="4"/>
  <c r="N117" i="4"/>
  <c r="N101" i="4"/>
  <c r="J101" i="4"/>
  <c r="Q117" i="4"/>
  <c r="G117" i="4"/>
  <c r="O117" i="4"/>
  <c r="P117" i="4"/>
  <c r="F109" i="4"/>
  <c r="S97" i="4"/>
  <c r="H97" i="4"/>
  <c r="Q97" i="4"/>
  <c r="N93" i="4"/>
  <c r="M93" i="4"/>
  <c r="I93" i="4"/>
  <c r="N109" i="4"/>
  <c r="T109" i="4"/>
  <c r="G101" i="4"/>
  <c r="T101" i="4"/>
  <c r="M105" i="4"/>
  <c r="R101" i="4"/>
  <c r="F101" i="4"/>
  <c r="M101" i="4"/>
  <c r="H93" i="4"/>
  <c r="M109" i="4"/>
  <c r="E93" i="4"/>
  <c r="G109" i="4"/>
  <c r="K93" i="4"/>
  <c r="P101" i="4"/>
  <c r="J109" i="4"/>
  <c r="S93" i="4"/>
  <c r="M97" i="4"/>
  <c r="Q93" i="4"/>
  <c r="N89" i="4"/>
  <c r="R89" i="4"/>
  <c r="G89" i="4"/>
  <c r="G93" i="4"/>
  <c r="P109" i="4"/>
  <c r="J105" i="4"/>
  <c r="H109" i="4"/>
  <c r="M89" i="4"/>
  <c r="Q105" i="4"/>
  <c r="E89" i="4"/>
  <c r="I89" i="4"/>
  <c r="N97" i="4"/>
  <c r="R97" i="4"/>
  <c r="F89" i="4"/>
  <c r="G105" i="4"/>
  <c r="K109" i="4"/>
  <c r="K89" i="4"/>
  <c r="P89" i="4"/>
  <c r="T89" i="4"/>
  <c r="J89" i="4"/>
  <c r="O109" i="4"/>
  <c r="H113" i="4"/>
  <c r="Q89" i="4"/>
  <c r="E97" i="4"/>
  <c r="E105" i="4"/>
  <c r="I97" i="4"/>
  <c r="F113" i="4"/>
  <c r="G113" i="4"/>
  <c r="K113" i="4"/>
  <c r="P97" i="4"/>
  <c r="T97" i="4"/>
  <c r="J97" i="4"/>
  <c r="O105" i="4"/>
  <c r="S89" i="4"/>
  <c r="H89" i="4"/>
  <c r="H105" i="4"/>
  <c r="M113" i="4"/>
  <c r="Q109" i="4"/>
  <c r="Q113" i="4"/>
  <c r="N113" i="4"/>
  <c r="F97" i="4"/>
  <c r="F105" i="4"/>
  <c r="G97" i="4"/>
  <c r="K105" i="4"/>
  <c r="K97" i="4"/>
  <c r="P105" i="4"/>
  <c r="P113" i="4"/>
  <c r="O89" i="4"/>
  <c r="O113" i="4"/>
  <c r="BS7" i="4"/>
  <c r="BN51" i="4" a="1"/>
  <c r="BN51" i="4" s="1"/>
  <c r="BN52" i="4" a="1"/>
  <c r="BN52" i="4" s="1"/>
  <c r="BN10" i="4" a="1"/>
  <c r="BN10" i="4" s="1"/>
  <c r="BN11" i="4" a="1"/>
  <c r="BN11" i="4" s="1"/>
  <c r="BN54" i="4" a="1"/>
  <c r="BN54" i="4" s="1"/>
  <c r="BN12" i="4" a="1"/>
  <c r="BN12" i="4" s="1"/>
  <c r="BN56" i="4" a="1"/>
  <c r="BN56" i="4" s="1"/>
  <c r="BN13" i="4" a="1"/>
  <c r="BN13" i="4" s="1"/>
  <c r="BN14" i="4" a="1"/>
  <c r="BN14" i="4" s="1"/>
  <c r="BN15" i="4" a="1"/>
  <c r="BN15" i="4" s="1"/>
  <c r="BN58" i="4" a="1"/>
  <c r="BN58" i="4" s="1"/>
  <c r="BN59" i="4" a="1"/>
  <c r="BN59" i="4" s="1"/>
  <c r="BN16" i="4" a="1"/>
  <c r="BN16" i="4" s="1"/>
  <c r="BN17" i="4" a="1"/>
  <c r="BN17" i="4" s="1"/>
  <c r="BN60" i="4" a="1"/>
  <c r="BN60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61" i="4" a="1"/>
  <c r="BN61" i="4" s="1"/>
  <c r="BN62" i="4" a="1"/>
  <c r="BN62" i="4" s="1"/>
  <c r="BN24" i="4" a="1"/>
  <c r="BN24" i="4" s="1"/>
  <c r="BN25" i="4" a="1"/>
  <c r="BN25" i="4" s="1"/>
  <c r="BN26" i="4" a="1"/>
  <c r="BN26" i="4" s="1"/>
  <c r="BN64" i="4" a="1"/>
  <c r="BN64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7" i="4" a="1"/>
  <c r="BN67" i="4" s="1"/>
  <c r="BN68" i="4" a="1"/>
  <c r="BN68" i="4" s="1"/>
  <c r="BN69" i="4" a="1"/>
  <c r="BN69" i="4" s="1"/>
  <c r="BN38" i="4" a="1"/>
  <c r="BN38" i="4" s="1"/>
  <c r="BN39" i="4" a="1"/>
  <c r="BN39" i="4" s="1"/>
  <c r="BN71" i="4" a="1"/>
  <c r="BN71" i="4" s="1"/>
  <c r="BN40" i="4" a="1"/>
  <c r="BN40" i="4" s="1"/>
  <c r="BN72" i="4" a="1"/>
  <c r="BN72" i="4" s="1"/>
  <c r="BN74" i="4" a="1"/>
  <c r="BN74" i="4" s="1"/>
  <c r="BN41" i="4" a="1"/>
  <c r="BN41" i="4" s="1"/>
  <c r="BN42" i="4" a="1"/>
  <c r="BN42" i="4" s="1"/>
  <c r="BN75" i="4" a="1"/>
  <c r="BN75" i="4" s="1"/>
  <c r="BN43" i="4" a="1"/>
  <c r="BN43" i="4" s="1"/>
  <c r="BN44" i="4" a="1"/>
  <c r="BN44" i="4" s="1"/>
  <c r="BN45" i="4" a="1"/>
  <c r="BN45" i="4" s="1"/>
  <c r="BN76" i="4" a="1"/>
  <c r="BN76" i="4" s="1"/>
  <c r="BN46" i="4" a="1"/>
  <c r="BN46" i="4" s="1"/>
  <c r="BN48" i="4" a="1"/>
  <c r="BN48" i="4" s="1"/>
  <c r="BN49" i="4" a="1"/>
  <c r="BN49" i="4" s="1"/>
  <c r="BN77" i="4" a="1"/>
  <c r="BN77" i="4" s="1"/>
  <c r="BN79" i="4" a="1"/>
  <c r="BN79" i="4" s="1"/>
  <c r="AS72" i="4" a="1"/>
  <c r="AS72" i="4" s="1"/>
  <c r="AT72" i="4" a="1"/>
  <c r="AT72" i="4" s="1"/>
  <c r="D72" i="4" a="1"/>
  <c r="D72" i="4" s="1"/>
  <c r="E72" i="4" a="1"/>
  <c r="E72" i="4" s="1"/>
  <c r="AV72" i="4" a="1"/>
  <c r="AV72" i="4" s="1"/>
  <c r="F72" i="4" a="1"/>
  <c r="F72" i="4" s="1"/>
  <c r="G72" i="4" a="1"/>
  <c r="G72" i="4" s="1"/>
  <c r="H72" i="4" a="1"/>
  <c r="H72" i="4" s="1"/>
  <c r="I72" i="4" a="1"/>
  <c r="I72" i="4" s="1"/>
  <c r="AZ72" i="4" a="1"/>
  <c r="AZ72" i="4" s="1"/>
  <c r="BA72" i="4" a="1"/>
  <c r="BA72" i="4" s="1"/>
  <c r="J72" i="4" a="1"/>
  <c r="J72" i="4" s="1"/>
  <c r="K72" i="4" a="1"/>
  <c r="K72" i="4" s="1"/>
  <c r="BB72" i="4" a="1"/>
  <c r="BB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C72" i="4" a="1"/>
  <c r="BC72" i="4" s="1"/>
  <c r="BD72" i="4" a="1"/>
  <c r="BD72" i="4" s="1"/>
  <c r="R72" i="4" a="1"/>
  <c r="R72" i="4" s="1"/>
  <c r="S72" i="4" a="1"/>
  <c r="S72" i="4" s="1"/>
  <c r="T72" i="4" a="1"/>
  <c r="T72" i="4" s="1"/>
  <c r="BF72" i="4" a="1"/>
  <c r="BF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I72" i="4" a="1"/>
  <c r="BI72" i="4" s="1"/>
  <c r="BJ72" i="4" a="1"/>
  <c r="BJ72" i="4" s="1"/>
  <c r="BK72" i="4" a="1"/>
  <c r="BK72" i="4" s="1"/>
  <c r="AF72" i="4" a="1"/>
  <c r="AF72" i="4" s="1"/>
  <c r="AG72" i="4" a="1"/>
  <c r="AG72" i="4" s="1"/>
  <c r="BM72" i="4" a="1"/>
  <c r="BM72" i="4" s="1"/>
  <c r="BP72" i="4" a="1"/>
  <c r="BP72" i="4" s="1"/>
  <c r="AI72" i="4" a="1"/>
  <c r="AI72" i="4" s="1"/>
  <c r="AJ72" i="4" a="1"/>
  <c r="AJ72" i="4" s="1"/>
  <c r="BQ72" i="4" a="1"/>
  <c r="BQ72" i="4" s="1"/>
  <c r="AK72" i="4" a="1"/>
  <c r="AK72" i="4" s="1"/>
  <c r="AL72" i="4" a="1"/>
  <c r="AL72" i="4" s="1"/>
  <c r="AM72" i="4" a="1"/>
  <c r="AM72" i="4" s="1"/>
  <c r="BR72" i="4" a="1"/>
  <c r="BR72" i="4" s="1"/>
  <c r="AN72" i="4" a="1"/>
  <c r="AN72" i="4" s="1"/>
  <c r="AP72" i="4" a="1"/>
  <c r="AP72" i="4" s="1"/>
  <c r="AQ72" i="4" a="1"/>
  <c r="AQ72" i="4" s="1"/>
  <c r="BS72" i="4" a="1"/>
  <c r="BS72" i="4" s="1"/>
  <c r="BU72" i="4" a="1"/>
  <c r="BU72" i="4" s="1"/>
  <c r="BV72" i="4"/>
  <c r="BN7" i="4"/>
  <c r="BP7" i="4"/>
  <c r="AR132" i="4" l="1"/>
  <c r="AE132" i="4"/>
  <c r="BP51" i="4" a="1"/>
  <c r="BP51" i="4" s="1"/>
  <c r="BP52" i="4" a="1"/>
  <c r="BP52" i="4" s="1"/>
  <c r="BP10" i="4" a="1"/>
  <c r="BP10" i="4" s="1"/>
  <c r="BP11" i="4" a="1"/>
  <c r="BP11" i="4" s="1"/>
  <c r="BP54" i="4" a="1"/>
  <c r="BP54" i="4" s="1"/>
  <c r="BP12" i="4" a="1"/>
  <c r="BP12" i="4" s="1"/>
  <c r="BP56" i="4" a="1"/>
  <c r="BP56" i="4" s="1"/>
  <c r="BP13" i="4" a="1"/>
  <c r="BP13" i="4" s="1"/>
  <c r="BP14" i="4" a="1"/>
  <c r="BP14" i="4" s="1"/>
  <c r="BP15" i="4" a="1"/>
  <c r="BP15" i="4" s="1"/>
  <c r="BP58" i="4" a="1"/>
  <c r="BP58" i="4" s="1"/>
  <c r="BP59" i="4" a="1"/>
  <c r="BP59" i="4" s="1"/>
  <c r="BP16" i="4" a="1"/>
  <c r="BP16" i="4" s="1"/>
  <c r="BP17" i="4" a="1"/>
  <c r="BP17" i="4" s="1"/>
  <c r="BP60" i="4" a="1"/>
  <c r="BP60" i="4" s="1"/>
  <c r="BP19" i="4" a="1"/>
  <c r="BP19" i="4" s="1"/>
  <c r="BP20" i="4" a="1"/>
  <c r="BP20" i="4" s="1"/>
  <c r="BP21" i="4" a="1"/>
  <c r="BP21" i="4" s="1"/>
  <c r="BP22" i="4" a="1"/>
  <c r="BP22" i="4" s="1"/>
  <c r="BP23" i="4" a="1"/>
  <c r="BP23" i="4" s="1"/>
  <c r="BP61" i="4" a="1"/>
  <c r="BP61" i="4" s="1"/>
  <c r="BP62" i="4" a="1"/>
  <c r="BP62" i="4" s="1"/>
  <c r="BP24" i="4" a="1"/>
  <c r="BP24" i="4" s="1"/>
  <c r="BP25" i="4" a="1"/>
  <c r="BP25" i="4" s="1"/>
  <c r="BP26" i="4" a="1"/>
  <c r="BP26" i="4" s="1"/>
  <c r="BP64" i="4" a="1"/>
  <c r="BP64" i="4" s="1"/>
  <c r="BP30" i="4" a="1"/>
  <c r="BP30" i="4" s="1"/>
  <c r="BP31" i="4" a="1"/>
  <c r="BP31" i="4" s="1"/>
  <c r="BP32" i="4" a="1"/>
  <c r="BP32" i="4" s="1"/>
  <c r="BP33" i="4" a="1"/>
  <c r="BP33" i="4" s="1"/>
  <c r="BP34" i="4" a="1"/>
  <c r="BP34" i="4" s="1"/>
  <c r="BP36" i="4" a="1"/>
  <c r="BP36" i="4" s="1"/>
  <c r="BP67" i="4" a="1"/>
  <c r="BP67" i="4" s="1"/>
  <c r="BP68" i="4" a="1"/>
  <c r="BP68" i="4" s="1"/>
  <c r="BP69" i="4" a="1"/>
  <c r="BP69" i="4" s="1"/>
  <c r="BP38" i="4" a="1"/>
  <c r="BP38" i="4" s="1"/>
  <c r="BP39" i="4" a="1"/>
  <c r="BP39" i="4" s="1"/>
  <c r="BP71" i="4" a="1"/>
  <c r="BP71" i="4" s="1"/>
  <c r="BP40" i="4" a="1"/>
  <c r="BP40" i="4" s="1"/>
  <c r="BP74" i="4" a="1"/>
  <c r="BP74" i="4" s="1"/>
  <c r="BP41" i="4" a="1"/>
  <c r="BP41" i="4" s="1"/>
  <c r="BP42" i="4" a="1"/>
  <c r="BP42" i="4" s="1"/>
  <c r="BP75" i="4" a="1"/>
  <c r="BP75" i="4" s="1"/>
  <c r="BP43" i="4" a="1"/>
  <c r="BP43" i="4" s="1"/>
  <c r="BP44" i="4" a="1"/>
  <c r="BP44" i="4" s="1"/>
  <c r="BP45" i="4" a="1"/>
  <c r="BP45" i="4" s="1"/>
  <c r="BP76" i="4" a="1"/>
  <c r="BP76" i="4" s="1"/>
  <c r="BP46" i="4" a="1"/>
  <c r="BP46" i="4" s="1"/>
  <c r="BP48" i="4" a="1"/>
  <c r="BP48" i="4" s="1"/>
  <c r="BP49" i="4" a="1"/>
  <c r="BP49" i="4" s="1"/>
  <c r="BP77" i="4" a="1"/>
  <c r="BP77" i="4" s="1"/>
  <c r="BP79" i="4" a="1"/>
  <c r="BP79" i="4" s="1"/>
  <c r="AS74" i="4" a="1"/>
  <c r="AS74" i="4" s="1"/>
  <c r="AT74" i="4" a="1"/>
  <c r="AT74" i="4" s="1"/>
  <c r="D74" i="4" a="1"/>
  <c r="D74" i="4" s="1"/>
  <c r="E74" i="4" a="1"/>
  <c r="E74" i="4" s="1"/>
  <c r="AV74" i="4" a="1"/>
  <c r="AV74" i="4" s="1"/>
  <c r="F74" i="4" a="1"/>
  <c r="F74" i="4" s="1"/>
  <c r="G74" i="4" a="1"/>
  <c r="G74" i="4" s="1"/>
  <c r="H74" i="4" a="1"/>
  <c r="H74" i="4" s="1"/>
  <c r="I74" i="4" a="1"/>
  <c r="I74" i="4" s="1"/>
  <c r="AZ74" i="4" a="1"/>
  <c r="AZ74" i="4" s="1"/>
  <c r="BA74" i="4" a="1"/>
  <c r="BA74" i="4" s="1"/>
  <c r="J74" i="4" a="1"/>
  <c r="J74" i="4" s="1"/>
  <c r="K74" i="4" a="1"/>
  <c r="K74" i="4" s="1"/>
  <c r="BB74" i="4" a="1"/>
  <c r="BB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C74" i="4" a="1"/>
  <c r="BC74" i="4" s="1"/>
  <c r="BD74" i="4" a="1"/>
  <c r="BD74" i="4" s="1"/>
  <c r="R74" i="4" a="1"/>
  <c r="R74" i="4" s="1"/>
  <c r="S74" i="4" a="1"/>
  <c r="S74" i="4" s="1"/>
  <c r="T74" i="4" a="1"/>
  <c r="T74" i="4" s="1"/>
  <c r="BF74" i="4" a="1"/>
  <c r="BF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D74" i="4" a="1"/>
  <c r="AD74" i="4" s="1"/>
  <c r="BI74" i="4" a="1"/>
  <c r="BI74" i="4" s="1"/>
  <c r="BJ74" i="4" a="1"/>
  <c r="BJ74" i="4" s="1"/>
  <c r="BK74" i="4" a="1"/>
  <c r="BK74" i="4" s="1"/>
  <c r="AF74" i="4" a="1"/>
  <c r="AF74" i="4" s="1"/>
  <c r="AG74" i="4" a="1"/>
  <c r="AG74" i="4" s="1"/>
  <c r="BM74" i="4" a="1"/>
  <c r="BM74" i="4" s="1"/>
  <c r="AI74" i="4" a="1"/>
  <c r="AI74" i="4" s="1"/>
  <c r="AJ74" i="4" a="1"/>
  <c r="AJ74" i="4" s="1"/>
  <c r="BQ74" i="4" a="1"/>
  <c r="BQ74" i="4" s="1"/>
  <c r="AK74" i="4" a="1"/>
  <c r="AK74" i="4" s="1"/>
  <c r="AL74" i="4" a="1"/>
  <c r="AL74" i="4" s="1"/>
  <c r="AM74" i="4" a="1"/>
  <c r="AM74" i="4" s="1"/>
  <c r="BR74" i="4" a="1"/>
  <c r="BR74" i="4" s="1"/>
  <c r="AN74" i="4" a="1"/>
  <c r="AN74" i="4" s="1"/>
  <c r="AP74" i="4" a="1"/>
  <c r="AP74" i="4" s="1"/>
  <c r="AQ74" i="4" a="1"/>
  <c r="AQ74" i="4" s="1"/>
  <c r="BS74" i="4" a="1"/>
  <c r="BS74" i="4" s="1"/>
  <c r="BU74" i="4" a="1"/>
  <c r="BU74" i="4" s="1"/>
  <c r="BV74" i="4"/>
  <c r="BS51" i="4" l="1" a="1"/>
  <c r="BS51" i="4" s="1"/>
  <c r="BS52" i="4" a="1"/>
  <c r="BS52" i="4" s="1"/>
  <c r="BS10" i="4" a="1"/>
  <c r="BS10" i="4" s="1"/>
  <c r="BS11" i="4" a="1"/>
  <c r="BS11" i="4" s="1"/>
  <c r="BS54" i="4" a="1"/>
  <c r="BS54" i="4" s="1"/>
  <c r="BS12" i="4" a="1"/>
  <c r="BS12" i="4" s="1"/>
  <c r="BS56" i="4" a="1"/>
  <c r="BS56" i="4" s="1"/>
  <c r="BS13" i="4" a="1"/>
  <c r="BS13" i="4" s="1"/>
  <c r="BS14" i="4" a="1"/>
  <c r="BS14" i="4" s="1"/>
  <c r="BS15" i="4" a="1"/>
  <c r="BS15" i="4" s="1"/>
  <c r="BS58" i="4" a="1"/>
  <c r="BS58" i="4" s="1"/>
  <c r="BS59" i="4" a="1"/>
  <c r="BS59" i="4" s="1"/>
  <c r="BS16" i="4" a="1"/>
  <c r="BS16" i="4" s="1"/>
  <c r="BS17" i="4" a="1"/>
  <c r="BS17" i="4" s="1"/>
  <c r="BS60" i="4" a="1"/>
  <c r="BS60" i="4" s="1"/>
  <c r="BS19" i="4" a="1"/>
  <c r="BS19" i="4" s="1"/>
  <c r="BS20" i="4" a="1"/>
  <c r="BS20" i="4" s="1"/>
  <c r="BS21" i="4" a="1"/>
  <c r="BS21" i="4" s="1"/>
  <c r="BS22" i="4" a="1"/>
  <c r="BS22" i="4" s="1"/>
  <c r="BS23" i="4" a="1"/>
  <c r="BS23" i="4" s="1"/>
  <c r="BS61" i="4" a="1"/>
  <c r="BS61" i="4" s="1"/>
  <c r="BS62" i="4" a="1"/>
  <c r="BS62" i="4" s="1"/>
  <c r="BS24" i="4" a="1"/>
  <c r="BS24" i="4" s="1"/>
  <c r="BS25" i="4" a="1"/>
  <c r="BS25" i="4" s="1"/>
  <c r="BS26" i="4" a="1"/>
  <c r="BS26" i="4" s="1"/>
  <c r="BS64" i="4" a="1"/>
  <c r="BS64" i="4" s="1"/>
  <c r="BS30" i="4" a="1"/>
  <c r="BS30" i="4" s="1"/>
  <c r="BS31" i="4" a="1"/>
  <c r="BS31" i="4" s="1"/>
  <c r="BS32" i="4" a="1"/>
  <c r="BS32" i="4" s="1"/>
  <c r="BS33" i="4" a="1"/>
  <c r="BS33" i="4" s="1"/>
  <c r="BS34" i="4" a="1"/>
  <c r="BS34" i="4" s="1"/>
  <c r="BS36" i="4" a="1"/>
  <c r="BS36" i="4" s="1"/>
  <c r="BS67" i="4" a="1"/>
  <c r="BS67" i="4" s="1"/>
  <c r="BS68" i="4" a="1"/>
  <c r="BS68" i="4" s="1"/>
  <c r="BS69" i="4" a="1"/>
  <c r="BS69" i="4" s="1"/>
  <c r="BS38" i="4" a="1"/>
  <c r="BS38" i="4" s="1"/>
  <c r="BS39" i="4" a="1"/>
  <c r="BS39" i="4" s="1"/>
  <c r="BS71" i="4" a="1"/>
  <c r="BS71" i="4" s="1"/>
  <c r="BS40" i="4" a="1"/>
  <c r="BS40" i="4" s="1"/>
  <c r="BS41" i="4" a="1"/>
  <c r="BS41" i="4" s="1"/>
  <c r="BS42" i="4" a="1"/>
  <c r="BS42" i="4" s="1"/>
  <c r="BS75" i="4" a="1"/>
  <c r="BS75" i="4" s="1"/>
  <c r="BS43" i="4" a="1"/>
  <c r="BS43" i="4" s="1"/>
  <c r="BS44" i="4" a="1"/>
  <c r="BS44" i="4" s="1"/>
  <c r="BS45" i="4" a="1"/>
  <c r="BS45" i="4" s="1"/>
  <c r="BS76" i="4" a="1"/>
  <c r="BS76" i="4" s="1"/>
  <c r="BS46" i="4" a="1"/>
  <c r="BS46" i="4" s="1"/>
  <c r="BS48" i="4" a="1"/>
  <c r="BS48" i="4" s="1"/>
  <c r="BS49" i="4" a="1"/>
  <c r="BS49" i="4" s="1"/>
  <c r="BS77" i="4" a="1"/>
  <c r="BS77" i="4" s="1"/>
  <c r="BS79" i="4" a="1"/>
  <c r="BS79" i="4" s="1"/>
  <c r="AS77" i="4" a="1"/>
  <c r="AS77" i="4" s="1"/>
  <c r="AT77" i="4" a="1"/>
  <c r="AT77" i="4" s="1"/>
  <c r="D77" i="4" a="1"/>
  <c r="D77" i="4" s="1"/>
  <c r="E77" i="4" a="1"/>
  <c r="E77" i="4" s="1"/>
  <c r="AV77" i="4" a="1"/>
  <c r="AV77" i="4" s="1"/>
  <c r="F77" i="4" a="1"/>
  <c r="F77" i="4" s="1"/>
  <c r="G77" i="4" a="1"/>
  <c r="G77" i="4" s="1"/>
  <c r="H77" i="4" a="1"/>
  <c r="H77" i="4" s="1"/>
  <c r="I77" i="4" a="1"/>
  <c r="I77" i="4" s="1"/>
  <c r="AZ77" i="4" a="1"/>
  <c r="AZ77" i="4" s="1"/>
  <c r="BA77" i="4" a="1"/>
  <c r="BA77" i="4" s="1"/>
  <c r="J77" i="4" a="1"/>
  <c r="J77" i="4" s="1"/>
  <c r="K77" i="4" a="1"/>
  <c r="K77" i="4" s="1"/>
  <c r="BB77" i="4" a="1"/>
  <c r="BB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C77" i="4" a="1"/>
  <c r="BC77" i="4" s="1"/>
  <c r="BD77" i="4" a="1"/>
  <c r="BD77" i="4" s="1"/>
  <c r="R77" i="4" a="1"/>
  <c r="R77" i="4" s="1"/>
  <c r="S77" i="4" a="1"/>
  <c r="S77" i="4" s="1"/>
  <c r="T77" i="4" a="1"/>
  <c r="T77" i="4" s="1"/>
  <c r="BF77" i="4" a="1"/>
  <c r="BF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D77" i="4" a="1"/>
  <c r="AD77" i="4" s="1"/>
  <c r="BI77" i="4" a="1"/>
  <c r="BI77" i="4" s="1"/>
  <c r="BJ77" i="4" a="1"/>
  <c r="BJ77" i="4" s="1"/>
  <c r="BK77" i="4" a="1"/>
  <c r="BK77" i="4" s="1"/>
  <c r="AF77" i="4" a="1"/>
  <c r="AF77" i="4" s="1"/>
  <c r="AG77" i="4" a="1"/>
  <c r="AG77" i="4" s="1"/>
  <c r="BM77" i="4" a="1"/>
  <c r="BM77" i="4" s="1"/>
  <c r="AI77" i="4" a="1"/>
  <c r="AI77" i="4" s="1"/>
  <c r="AJ77" i="4" a="1"/>
  <c r="AJ77" i="4" s="1"/>
  <c r="BQ77" i="4" a="1"/>
  <c r="BQ77" i="4" s="1"/>
  <c r="AK77" i="4" a="1"/>
  <c r="AK77" i="4" s="1"/>
  <c r="AL77" i="4" a="1"/>
  <c r="AL77" i="4" s="1"/>
  <c r="AM77" i="4" a="1"/>
  <c r="AM77" i="4" s="1"/>
  <c r="BR77" i="4" a="1"/>
  <c r="BR77" i="4" s="1"/>
  <c r="AN77" i="4" a="1"/>
  <c r="AN77" i="4" s="1"/>
  <c r="AP77" i="4" a="1"/>
  <c r="AP77" i="4" s="1"/>
  <c r="AQ77" i="4" a="1"/>
  <c r="AQ77" i="4" s="1"/>
  <c r="BU77" i="4" a="1"/>
  <c r="BU77" i="4" s="1"/>
  <c r="BV77" i="4"/>
  <c r="AS38" i="4" l="1" a="1"/>
  <c r="AS38" i="4" s="1"/>
  <c r="AT38" i="4" a="1"/>
  <c r="AT38" i="4" s="1"/>
  <c r="D38" i="4" a="1"/>
  <c r="D38" i="4" s="1"/>
  <c r="E38" i="4" a="1"/>
  <c r="E38" i="4" s="1"/>
  <c r="AV38" i="4" a="1"/>
  <c r="AV38" i="4" s="1"/>
  <c r="F38" i="4" a="1"/>
  <c r="F38" i="4" s="1"/>
  <c r="G38" i="4" a="1"/>
  <c r="G38" i="4" s="1"/>
  <c r="H38" i="4" a="1"/>
  <c r="H38" i="4" s="1"/>
  <c r="I38" i="4" a="1"/>
  <c r="I38" i="4" s="1"/>
  <c r="AZ38" i="4" a="1"/>
  <c r="AZ38" i="4" s="1"/>
  <c r="BA38" i="4" a="1"/>
  <c r="BA38" i="4" s="1"/>
  <c r="J38" i="4" a="1"/>
  <c r="J38" i="4" s="1"/>
  <c r="K38" i="4" a="1"/>
  <c r="K38" i="4" s="1"/>
  <c r="BB38" i="4" a="1"/>
  <c r="BB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C38" i="4" a="1"/>
  <c r="BC38" i="4" s="1"/>
  <c r="BD38" i="4" a="1"/>
  <c r="BD38" i="4" s="1"/>
  <c r="R38" i="4" a="1"/>
  <c r="R38" i="4" s="1"/>
  <c r="S38" i="4" a="1"/>
  <c r="S38" i="4" s="1"/>
  <c r="T38" i="4" a="1"/>
  <c r="T38" i="4" s="1"/>
  <c r="BF38" i="4" a="1"/>
  <c r="BF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D38" i="4" a="1"/>
  <c r="AD38" i="4" s="1"/>
  <c r="BI38" i="4" a="1"/>
  <c r="BI38" i="4" s="1"/>
  <c r="BJ38" i="4" a="1"/>
  <c r="BJ38" i="4" s="1"/>
  <c r="BK38" i="4" a="1"/>
  <c r="BK38" i="4" s="1"/>
  <c r="AF38" i="4" a="1"/>
  <c r="AF38" i="4" s="1"/>
  <c r="AG38" i="4" a="1"/>
  <c r="AG38" i="4" s="1"/>
  <c r="BM38" i="4" a="1"/>
  <c r="BM38" i="4" s="1"/>
  <c r="AI38" i="4" a="1"/>
  <c r="AI38" i="4" s="1"/>
  <c r="AJ38" i="4" a="1"/>
  <c r="AJ38" i="4" s="1"/>
  <c r="BQ38" i="4" a="1"/>
  <c r="BQ38" i="4" s="1"/>
  <c r="AK38" i="4" a="1"/>
  <c r="AK38" i="4" s="1"/>
  <c r="AL38" i="4" a="1"/>
  <c r="AL38" i="4" s="1"/>
  <c r="AM38" i="4" a="1"/>
  <c r="AM38" i="4" s="1"/>
  <c r="BR38" i="4" a="1"/>
  <c r="BR38" i="4" s="1"/>
  <c r="AN38" i="4" a="1"/>
  <c r="AN38" i="4" s="1"/>
  <c r="AP38" i="4" a="1"/>
  <c r="AP38" i="4" s="1"/>
  <c r="AQ38" i="4" a="1"/>
  <c r="AQ38" i="4" s="1"/>
  <c r="BU38" i="4" a="1"/>
  <c r="BU38" i="4" s="1"/>
  <c r="AS36" i="4" a="1"/>
  <c r="AS36" i="4" s="1"/>
  <c r="AT36" i="4" a="1"/>
  <c r="AT36" i="4" s="1"/>
  <c r="D36" i="4" a="1"/>
  <c r="D36" i="4" s="1"/>
  <c r="E36" i="4" a="1"/>
  <c r="E36" i="4" s="1"/>
  <c r="AV36" i="4" a="1"/>
  <c r="AV36" i="4" s="1"/>
  <c r="F36" i="4" a="1"/>
  <c r="F36" i="4" s="1"/>
  <c r="G36" i="4" a="1"/>
  <c r="G36" i="4" s="1"/>
  <c r="H36" i="4" a="1"/>
  <c r="H36" i="4" s="1"/>
  <c r="I36" i="4" a="1"/>
  <c r="I36" i="4" s="1"/>
  <c r="AZ36" i="4" a="1"/>
  <c r="AZ36" i="4" s="1"/>
  <c r="BA36" i="4" a="1"/>
  <c r="BA36" i="4" s="1"/>
  <c r="J36" i="4" a="1"/>
  <c r="J36" i="4" s="1"/>
  <c r="K36" i="4" a="1"/>
  <c r="K36" i="4" s="1"/>
  <c r="BB36" i="4" a="1"/>
  <c r="BB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C36" i="4" a="1"/>
  <c r="BC36" i="4" s="1"/>
  <c r="BD36" i="4" a="1"/>
  <c r="BD36" i="4" s="1"/>
  <c r="R36" i="4" a="1"/>
  <c r="R36" i="4" s="1"/>
  <c r="S36" i="4" a="1"/>
  <c r="S36" i="4" s="1"/>
  <c r="T36" i="4" a="1"/>
  <c r="T36" i="4" s="1"/>
  <c r="BF36" i="4" a="1"/>
  <c r="BF36" i="4" s="1"/>
  <c r="X36" i="4" a="1"/>
  <c r="X36" i="4" s="1"/>
  <c r="Y36" i="4" a="1"/>
  <c r="Y36" i="4" s="1"/>
  <c r="Z36" i="4" a="1"/>
  <c r="Z36" i="4" s="1"/>
  <c r="AA36" i="4" a="1"/>
  <c r="AA36" i="4" s="1"/>
  <c r="BI36" i="4" a="1"/>
  <c r="BI36" i="4" s="1"/>
  <c r="BJ36" i="4" a="1"/>
  <c r="BJ36" i="4" s="1"/>
  <c r="BK36" i="4" a="1"/>
  <c r="BK36" i="4" s="1"/>
  <c r="AF36" i="4" a="1"/>
  <c r="AF36" i="4" s="1"/>
  <c r="AG36" i="4" a="1"/>
  <c r="AG36" i="4" s="1"/>
  <c r="BM36" i="4" a="1"/>
  <c r="BM36" i="4" s="1"/>
  <c r="AI36" i="4" a="1"/>
  <c r="AI36" i="4" s="1"/>
  <c r="AJ36" i="4" a="1"/>
  <c r="AJ36" i="4" s="1"/>
  <c r="BQ36" i="4" a="1"/>
  <c r="BQ36" i="4" s="1"/>
  <c r="AK36" i="4" a="1"/>
  <c r="AK36" i="4" s="1"/>
  <c r="AL36" i="4" a="1"/>
  <c r="AL36" i="4" s="1"/>
  <c r="AM36" i="4" a="1"/>
  <c r="AM36" i="4" s="1"/>
  <c r="BR36" i="4" a="1"/>
  <c r="BR36" i="4" s="1"/>
  <c r="AN36" i="4" a="1"/>
  <c r="AN36" i="4" s="1"/>
  <c r="AP36" i="4" a="1"/>
  <c r="AP36" i="4" s="1"/>
  <c r="AQ36" i="4" a="1"/>
  <c r="AQ36" i="4" s="1"/>
  <c r="BU36" i="4" a="1"/>
  <c r="BU36" i="4" s="1"/>
  <c r="AS16" i="4" a="1"/>
  <c r="AS16" i="4" s="1"/>
  <c r="AT16" i="4" a="1"/>
  <c r="AT16" i="4" s="1"/>
  <c r="D16" i="4" a="1"/>
  <c r="D16" i="4" s="1"/>
  <c r="E16" i="4" a="1"/>
  <c r="E16" i="4" s="1"/>
  <c r="AV16" i="4" a="1"/>
  <c r="AV16" i="4" s="1"/>
  <c r="F16" i="4" a="1"/>
  <c r="F16" i="4" s="1"/>
  <c r="G16" i="4" a="1"/>
  <c r="G16" i="4" s="1"/>
  <c r="H16" i="4" a="1"/>
  <c r="H16" i="4" s="1"/>
  <c r="I16" i="4" a="1"/>
  <c r="I16" i="4" s="1"/>
  <c r="AZ16" i="4" a="1"/>
  <c r="AZ16" i="4" s="1"/>
  <c r="BA16" i="4" a="1"/>
  <c r="BA16" i="4" s="1"/>
  <c r="J16" i="4" a="1"/>
  <c r="J16" i="4" s="1"/>
  <c r="K16" i="4" a="1"/>
  <c r="K16" i="4" s="1"/>
  <c r="BB16" i="4" a="1"/>
  <c r="BB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C16" i="4" a="1"/>
  <c r="BC16" i="4" s="1"/>
  <c r="BD16" i="4" a="1"/>
  <c r="BD16" i="4" s="1"/>
  <c r="R16" i="4" a="1"/>
  <c r="R16" i="4" s="1"/>
  <c r="S16" i="4" a="1"/>
  <c r="S16" i="4" s="1"/>
  <c r="T16" i="4" a="1"/>
  <c r="T16" i="4" s="1"/>
  <c r="BF16" i="4" a="1"/>
  <c r="BF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I16" i="4" a="1"/>
  <c r="BI16" i="4" s="1"/>
  <c r="BJ16" i="4" a="1"/>
  <c r="BJ16" i="4" s="1"/>
  <c r="BK16" i="4" a="1"/>
  <c r="BK16" i="4" s="1"/>
  <c r="AF16" i="4" a="1"/>
  <c r="AF16" i="4" s="1"/>
  <c r="AG16" i="4" a="1"/>
  <c r="AG16" i="4" s="1"/>
  <c r="BM16" i="4" a="1"/>
  <c r="BM16" i="4" s="1"/>
  <c r="AI16" i="4" a="1"/>
  <c r="AI16" i="4" s="1"/>
  <c r="AJ16" i="4" a="1"/>
  <c r="AJ16" i="4" s="1"/>
  <c r="BQ16" i="4" a="1"/>
  <c r="BQ16" i="4" s="1"/>
  <c r="AK16" i="4" a="1"/>
  <c r="AK16" i="4" s="1"/>
  <c r="AL16" i="4" a="1"/>
  <c r="AL16" i="4" s="1"/>
  <c r="AM16" i="4" a="1"/>
  <c r="AM16" i="4" s="1"/>
  <c r="BR16" i="4" a="1"/>
  <c r="BR16" i="4" s="1"/>
  <c r="AN16" i="4" a="1"/>
  <c r="AN16" i="4" s="1"/>
  <c r="AP16" i="4" a="1"/>
  <c r="AP16" i="4" s="1"/>
  <c r="AQ16" i="4" a="1"/>
  <c r="AQ16" i="4" s="1"/>
  <c r="BU16" i="4" a="1"/>
  <c r="BU16" i="4" s="1"/>
  <c r="AD51" i="4" a="1"/>
  <c r="AD51" i="4" s="1"/>
  <c r="AD52" i="4" a="1"/>
  <c r="AD52" i="4" s="1"/>
  <c r="AD10" i="4" a="1"/>
  <c r="AD10" i="4" s="1"/>
  <c r="AD11" i="4" a="1"/>
  <c r="AD11" i="4" s="1"/>
  <c r="AD54" i="4" a="1"/>
  <c r="AD54" i="4" s="1"/>
  <c r="AD12" i="4" a="1"/>
  <c r="AD12" i="4" s="1"/>
  <c r="AD56" i="4" a="1"/>
  <c r="AD56" i="4" s="1"/>
  <c r="AD13" i="4" a="1"/>
  <c r="AD13" i="4" s="1"/>
  <c r="AD14" i="4" a="1"/>
  <c r="AD14" i="4" s="1"/>
  <c r="AD15" i="4" a="1"/>
  <c r="AD15" i="4" s="1"/>
  <c r="AD58" i="4" a="1"/>
  <c r="AD58" i="4" s="1"/>
  <c r="AD59" i="4" a="1"/>
  <c r="AD59" i="4" s="1"/>
  <c r="AD17" i="4" a="1"/>
  <c r="AD17" i="4" s="1"/>
  <c r="AD60" i="4" a="1"/>
  <c r="AD60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61" i="4" a="1"/>
  <c r="AD61" i="4" s="1"/>
  <c r="AD62" i="4" a="1"/>
  <c r="AD62" i="4" s="1"/>
  <c r="AD24" i="4" a="1"/>
  <c r="AD24" i="4" s="1"/>
  <c r="AD25" i="4" a="1"/>
  <c r="AD25" i="4" s="1"/>
  <c r="AD26" i="4" a="1"/>
  <c r="AD26" i="4" s="1"/>
  <c r="AD64" i="4" a="1"/>
  <c r="AD64" i="4" s="1"/>
  <c r="AD30" i="4" a="1"/>
  <c r="AD30" i="4" s="1"/>
  <c r="AD31" i="4" a="1"/>
  <c r="AD31" i="4" s="1"/>
  <c r="AD32" i="4" a="1"/>
  <c r="AD32" i="4" s="1"/>
  <c r="AD33" i="4" a="1"/>
  <c r="AD33" i="4" s="1"/>
  <c r="AD67" i="4" a="1"/>
  <c r="AD67" i="4" s="1"/>
  <c r="AD68" i="4" a="1"/>
  <c r="AD68" i="4" s="1"/>
  <c r="AD69" i="4" a="1"/>
  <c r="AD69" i="4" s="1"/>
  <c r="AD39" i="4" a="1"/>
  <c r="AD39" i="4" s="1"/>
  <c r="AD71" i="4" a="1"/>
  <c r="AD71" i="4" s="1"/>
  <c r="AD40" i="4" a="1"/>
  <c r="AD40" i="4" s="1"/>
  <c r="AD41" i="4" a="1"/>
  <c r="AD41" i="4" s="1"/>
  <c r="AD42" i="4" a="1"/>
  <c r="AD42" i="4" s="1"/>
  <c r="AD75" i="4" a="1"/>
  <c r="AD75" i="4" s="1"/>
  <c r="AD43" i="4" a="1"/>
  <c r="AD43" i="4" s="1"/>
  <c r="AD44" i="4" a="1"/>
  <c r="AD44" i="4" s="1"/>
  <c r="AD45" i="4" a="1"/>
  <c r="AD45" i="4" s="1"/>
  <c r="AD76" i="4" a="1"/>
  <c r="AD76" i="4" s="1"/>
  <c r="AD46" i="4" a="1"/>
  <c r="AD46" i="4" s="1"/>
  <c r="AD48" i="4" a="1"/>
  <c r="AD48" i="4" s="1"/>
  <c r="AD49" i="4" a="1"/>
  <c r="AD49" i="4" s="1"/>
  <c r="AD79" i="4" a="1"/>
  <c r="AD79" i="4" s="1"/>
  <c r="J51" i="4" a="1"/>
  <c r="J51" i="4" s="1"/>
  <c r="J52" i="4" a="1"/>
  <c r="J52" i="4" s="1"/>
  <c r="J10" i="4" a="1"/>
  <c r="J10" i="4" s="1"/>
  <c r="J11" i="4" a="1"/>
  <c r="J11" i="4" s="1"/>
  <c r="J54" i="4" a="1"/>
  <c r="J54" i="4" s="1"/>
  <c r="J12" i="4" a="1"/>
  <c r="J12" i="4" s="1"/>
  <c r="J56" i="4" a="1"/>
  <c r="J56" i="4" s="1"/>
  <c r="J13" i="4" a="1"/>
  <c r="J13" i="4" s="1"/>
  <c r="J14" i="4" a="1"/>
  <c r="J14" i="4" s="1"/>
  <c r="J15" i="4" a="1"/>
  <c r="J15" i="4" s="1"/>
  <c r="J58" i="4" a="1"/>
  <c r="J58" i="4" s="1"/>
  <c r="J59" i="4" a="1"/>
  <c r="J59" i="4" s="1"/>
  <c r="J17" i="4" a="1"/>
  <c r="J17" i="4" s="1"/>
  <c r="J60" i="4" a="1"/>
  <c r="J60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61" i="4" a="1"/>
  <c r="J61" i="4" s="1"/>
  <c r="J62" i="4" a="1"/>
  <c r="J62" i="4" s="1"/>
  <c r="J24" i="4" a="1"/>
  <c r="J24" i="4" s="1"/>
  <c r="J25" i="4" a="1"/>
  <c r="J25" i="4" s="1"/>
  <c r="J26" i="4" a="1"/>
  <c r="J26" i="4" s="1"/>
  <c r="J64" i="4" a="1"/>
  <c r="J64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7" i="4" a="1"/>
  <c r="J67" i="4" s="1"/>
  <c r="J68" i="4" a="1"/>
  <c r="J68" i="4" s="1"/>
  <c r="J69" i="4" a="1"/>
  <c r="J69" i="4" s="1"/>
  <c r="J39" i="4" a="1"/>
  <c r="J39" i="4" s="1"/>
  <c r="J71" i="4" a="1"/>
  <c r="J71" i="4" s="1"/>
  <c r="J40" i="4" a="1"/>
  <c r="J40" i="4" s="1"/>
  <c r="J41" i="4" a="1"/>
  <c r="J41" i="4" s="1"/>
  <c r="J42" i="4" a="1"/>
  <c r="J42" i="4" s="1"/>
  <c r="J75" i="4" a="1"/>
  <c r="J75" i="4" s="1"/>
  <c r="J43" i="4" a="1"/>
  <c r="J43" i="4" s="1"/>
  <c r="J44" i="4" a="1"/>
  <c r="J44" i="4" s="1"/>
  <c r="J45" i="4" a="1"/>
  <c r="J45" i="4" s="1"/>
  <c r="J76" i="4" a="1"/>
  <c r="J76" i="4" s="1"/>
  <c r="J46" i="4" a="1"/>
  <c r="J46" i="4" s="1"/>
  <c r="J48" i="4" a="1"/>
  <c r="J48" i="4" s="1"/>
  <c r="J49" i="4" a="1"/>
  <c r="J49" i="4" s="1"/>
  <c r="J79" i="4" a="1"/>
  <c r="J79" i="4" s="1"/>
  <c r="AF51" i="4" a="1"/>
  <c r="AF51" i="4" s="1"/>
  <c r="AF52" i="4" a="1"/>
  <c r="AF52" i="4" s="1"/>
  <c r="AF10" i="4" a="1"/>
  <c r="AF10" i="4" s="1"/>
  <c r="AF11" i="4" a="1"/>
  <c r="AF11" i="4" s="1"/>
  <c r="AF54" i="4" a="1"/>
  <c r="AF54" i="4" s="1"/>
  <c r="AF12" i="4" a="1"/>
  <c r="AF12" i="4" s="1"/>
  <c r="AF56" i="4" a="1"/>
  <c r="AF56" i="4" s="1"/>
  <c r="AF13" i="4" a="1"/>
  <c r="AF13" i="4" s="1"/>
  <c r="AF14" i="4" a="1"/>
  <c r="AF14" i="4" s="1"/>
  <c r="AF15" i="4" a="1"/>
  <c r="AF15" i="4" s="1"/>
  <c r="AF58" i="4" a="1"/>
  <c r="AF58" i="4" s="1"/>
  <c r="AF59" i="4" a="1"/>
  <c r="AF59" i="4" s="1"/>
  <c r="AF17" i="4" a="1"/>
  <c r="AF17" i="4" s="1"/>
  <c r="AF60" i="4" a="1"/>
  <c r="AF60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61" i="4" a="1"/>
  <c r="AF61" i="4" s="1"/>
  <c r="AF62" i="4" a="1"/>
  <c r="AF62" i="4" s="1"/>
  <c r="AF24" i="4" a="1"/>
  <c r="AF24" i="4" s="1"/>
  <c r="AF25" i="4" a="1"/>
  <c r="AF25" i="4" s="1"/>
  <c r="AF26" i="4" a="1"/>
  <c r="AF26" i="4" s="1"/>
  <c r="AF64" i="4" a="1"/>
  <c r="AF64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7" i="4" a="1"/>
  <c r="AF67" i="4" s="1"/>
  <c r="AF68" i="4" a="1"/>
  <c r="AF68" i="4" s="1"/>
  <c r="AF69" i="4" a="1"/>
  <c r="AF69" i="4" s="1"/>
  <c r="AF39" i="4" a="1"/>
  <c r="AF39" i="4" s="1"/>
  <c r="AF71" i="4" a="1"/>
  <c r="AF71" i="4" s="1"/>
  <c r="AF40" i="4" a="1"/>
  <c r="AF40" i="4" s="1"/>
  <c r="AF41" i="4" a="1"/>
  <c r="AF41" i="4" s="1"/>
  <c r="AF42" i="4" a="1"/>
  <c r="AF42" i="4" s="1"/>
  <c r="AF75" i="4" a="1"/>
  <c r="AF75" i="4" s="1"/>
  <c r="AF43" i="4" a="1"/>
  <c r="AF43" i="4" s="1"/>
  <c r="AF44" i="4" a="1"/>
  <c r="AF44" i="4" s="1"/>
  <c r="AF45" i="4" a="1"/>
  <c r="AF45" i="4" s="1"/>
  <c r="AF76" i="4" a="1"/>
  <c r="AF76" i="4" s="1"/>
  <c r="AF46" i="4" a="1"/>
  <c r="AF46" i="4" s="1"/>
  <c r="AF48" i="4" a="1"/>
  <c r="AF48" i="4" s="1"/>
  <c r="AF49" i="4" a="1"/>
  <c r="AF49" i="4" s="1"/>
  <c r="AF79" i="4" a="1"/>
  <c r="AF79" i="4" s="1"/>
  <c r="AF7" i="4"/>
  <c r="AD7" i="4"/>
  <c r="J7" i="4"/>
  <c r="BV38" i="4"/>
  <c r="BV36" i="4"/>
  <c r="BV16" i="4"/>
  <c r="AI51" i="4" l="1" a="1"/>
  <c r="AI51" i="4" s="1"/>
  <c r="AI52" i="4" a="1"/>
  <c r="AI52" i="4" s="1"/>
  <c r="AI10" i="4" a="1"/>
  <c r="AI10" i="4" s="1"/>
  <c r="AI11" i="4" a="1"/>
  <c r="AI11" i="4" s="1"/>
  <c r="AI54" i="4" a="1"/>
  <c r="AI54" i="4" s="1"/>
  <c r="AI12" i="4" a="1"/>
  <c r="AI12" i="4" s="1"/>
  <c r="AI56" i="4" a="1"/>
  <c r="AI56" i="4" s="1"/>
  <c r="AI13" i="4" a="1"/>
  <c r="AI13" i="4" s="1"/>
  <c r="AI14" i="4" a="1"/>
  <c r="AI14" i="4" s="1"/>
  <c r="AI15" i="4" a="1"/>
  <c r="AI15" i="4" s="1"/>
  <c r="AI58" i="4" a="1"/>
  <c r="AI58" i="4" s="1"/>
  <c r="AI59" i="4" a="1"/>
  <c r="AI59" i="4" s="1"/>
  <c r="AI17" i="4" a="1"/>
  <c r="AI17" i="4" s="1"/>
  <c r="AI60" i="4" a="1"/>
  <c r="AI60" i="4" s="1"/>
  <c r="AI19" i="4" a="1"/>
  <c r="AI19" i="4" s="1"/>
  <c r="AI20" i="4" a="1"/>
  <c r="AI20" i="4" s="1"/>
  <c r="AI21" i="4" a="1"/>
  <c r="AI21" i="4" s="1"/>
  <c r="AI22" i="4" a="1"/>
  <c r="AI22" i="4" s="1"/>
  <c r="AI23" i="4" a="1"/>
  <c r="AI23" i="4" s="1"/>
  <c r="AI61" i="4" a="1"/>
  <c r="AI61" i="4" s="1"/>
  <c r="AI62" i="4" a="1"/>
  <c r="AI62" i="4" s="1"/>
  <c r="AI24" i="4" a="1"/>
  <c r="AI24" i="4" s="1"/>
  <c r="AI25" i="4" a="1"/>
  <c r="AI25" i="4" s="1"/>
  <c r="AI26" i="4" a="1"/>
  <c r="AI26" i="4" s="1"/>
  <c r="AI64" i="4" a="1"/>
  <c r="AI64" i="4" s="1"/>
  <c r="AI30" i="4" a="1"/>
  <c r="AI30" i="4" s="1"/>
  <c r="AI31" i="4" a="1"/>
  <c r="AI31" i="4" s="1"/>
  <c r="AI32" i="4" a="1"/>
  <c r="AI32" i="4" s="1"/>
  <c r="AI33" i="4" a="1"/>
  <c r="AI33" i="4" s="1"/>
  <c r="AI34" i="4" a="1"/>
  <c r="AI34" i="4" s="1"/>
  <c r="AI67" i="4" a="1"/>
  <c r="AI67" i="4" s="1"/>
  <c r="AI68" i="4" a="1"/>
  <c r="AI68" i="4" s="1"/>
  <c r="AI69" i="4" a="1"/>
  <c r="AI69" i="4" s="1"/>
  <c r="AI39" i="4" a="1"/>
  <c r="AI39" i="4" s="1"/>
  <c r="AI71" i="4" a="1"/>
  <c r="AI71" i="4" s="1"/>
  <c r="AI40" i="4" a="1"/>
  <c r="AI40" i="4" s="1"/>
  <c r="AI41" i="4" a="1"/>
  <c r="AI41" i="4" s="1"/>
  <c r="AI42" i="4" a="1"/>
  <c r="AI42" i="4" s="1"/>
  <c r="AI75" i="4" a="1"/>
  <c r="AI75" i="4" s="1"/>
  <c r="AI43" i="4" a="1"/>
  <c r="AI43" i="4" s="1"/>
  <c r="AI44" i="4" a="1"/>
  <c r="AI44" i="4" s="1"/>
  <c r="AI45" i="4" a="1"/>
  <c r="AI45" i="4" s="1"/>
  <c r="AI76" i="4" a="1"/>
  <c r="AI76" i="4" s="1"/>
  <c r="AI46" i="4" a="1"/>
  <c r="AI46" i="4" s="1"/>
  <c r="AI48" i="4" a="1"/>
  <c r="AI48" i="4" s="1"/>
  <c r="AI49" i="4" a="1"/>
  <c r="AI49" i="4" s="1"/>
  <c r="AI79" i="4" a="1"/>
  <c r="AI79" i="4" s="1"/>
  <c r="AS41" i="4" a="1"/>
  <c r="AS41" i="4" s="1"/>
  <c r="AT41" i="4" a="1"/>
  <c r="AT41" i="4" s="1"/>
  <c r="D41" i="4" a="1"/>
  <c r="D41" i="4" s="1"/>
  <c r="E41" i="4" a="1"/>
  <c r="E41" i="4" s="1"/>
  <c r="AV41" i="4" a="1"/>
  <c r="AV41" i="4" s="1"/>
  <c r="F41" i="4" a="1"/>
  <c r="F41" i="4" s="1"/>
  <c r="G41" i="4" a="1"/>
  <c r="G41" i="4" s="1"/>
  <c r="H41" i="4" a="1"/>
  <c r="H41" i="4" s="1"/>
  <c r="I41" i="4" a="1"/>
  <c r="I41" i="4" s="1"/>
  <c r="AZ41" i="4" a="1"/>
  <c r="AZ41" i="4" s="1"/>
  <c r="BA41" i="4" a="1"/>
  <c r="BA41" i="4" s="1"/>
  <c r="K41" i="4" a="1"/>
  <c r="K41" i="4" s="1"/>
  <c r="BB41" i="4" a="1"/>
  <c r="BB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C41" i="4" a="1"/>
  <c r="BC41" i="4" s="1"/>
  <c r="BD41" i="4" a="1"/>
  <c r="BD41" i="4" s="1"/>
  <c r="R41" i="4" a="1"/>
  <c r="R41" i="4" s="1"/>
  <c r="S41" i="4" a="1"/>
  <c r="S41" i="4" s="1"/>
  <c r="T41" i="4" a="1"/>
  <c r="T41" i="4" s="1"/>
  <c r="BF41" i="4" a="1"/>
  <c r="BF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BI41" i="4" a="1"/>
  <c r="BI41" i="4" s="1"/>
  <c r="BJ41" i="4" a="1"/>
  <c r="BJ41" i="4" s="1"/>
  <c r="BK41" i="4" a="1"/>
  <c r="BK41" i="4" s="1"/>
  <c r="AG41" i="4" a="1"/>
  <c r="AG41" i="4" s="1"/>
  <c r="BM41" i="4" a="1"/>
  <c r="BM41" i="4" s="1"/>
  <c r="AJ41" i="4" a="1"/>
  <c r="AJ41" i="4" s="1"/>
  <c r="BQ41" i="4" a="1"/>
  <c r="BQ41" i="4" s="1"/>
  <c r="AK41" i="4" a="1"/>
  <c r="AK41" i="4" s="1"/>
  <c r="AL41" i="4" a="1"/>
  <c r="AL41" i="4" s="1"/>
  <c r="AM41" i="4" a="1"/>
  <c r="AM41" i="4" s="1"/>
  <c r="BR41" i="4" a="1"/>
  <c r="BR41" i="4" s="1"/>
  <c r="AN41" i="4" a="1"/>
  <c r="AN41" i="4" s="1"/>
  <c r="AP41" i="4" a="1"/>
  <c r="AP41" i="4" s="1"/>
  <c r="AQ41" i="4" a="1"/>
  <c r="AQ41" i="4" s="1"/>
  <c r="BU41" i="4" a="1"/>
  <c r="BU41" i="4" s="1"/>
  <c r="BV41" i="4"/>
  <c r="AI7" i="4"/>
  <c r="BF7" i="4" l="1"/>
  <c r="AS64" i="4" a="1"/>
  <c r="AS64" i="4" s="1"/>
  <c r="AT64" i="4" a="1"/>
  <c r="AT64" i="4" s="1"/>
  <c r="D64" i="4" a="1"/>
  <c r="D64" i="4" s="1"/>
  <c r="E64" i="4" a="1"/>
  <c r="E64" i="4" s="1"/>
  <c r="AV64" i="4" a="1"/>
  <c r="AV64" i="4" s="1"/>
  <c r="F64" i="4" a="1"/>
  <c r="F64" i="4" s="1"/>
  <c r="G64" i="4" a="1"/>
  <c r="G64" i="4" s="1"/>
  <c r="H64" i="4" a="1"/>
  <c r="H64" i="4" s="1"/>
  <c r="I64" i="4" a="1"/>
  <c r="I64" i="4" s="1"/>
  <c r="AZ64" i="4" a="1"/>
  <c r="AZ64" i="4" s="1"/>
  <c r="BA64" i="4" a="1"/>
  <c r="BA64" i="4" s="1"/>
  <c r="K64" i="4" a="1"/>
  <c r="K64" i="4" s="1"/>
  <c r="BB64" i="4" a="1"/>
  <c r="BB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C64" i="4" a="1"/>
  <c r="BC64" i="4" s="1"/>
  <c r="BD64" i="4" a="1"/>
  <c r="BD64" i="4" s="1"/>
  <c r="R64" i="4" a="1"/>
  <c r="R64" i="4" s="1"/>
  <c r="S64" i="4" a="1"/>
  <c r="S64" i="4" s="1"/>
  <c r="T64" i="4" a="1"/>
  <c r="T64" i="4" s="1"/>
  <c r="BF64" i="4" a="1"/>
  <c r="BF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BI64" i="4" a="1"/>
  <c r="BI64" i="4" s="1"/>
  <c r="BJ64" i="4" a="1"/>
  <c r="BJ64" i="4" s="1"/>
  <c r="BK64" i="4" a="1"/>
  <c r="BK64" i="4" s="1"/>
  <c r="AG64" i="4" a="1"/>
  <c r="AG64" i="4" s="1"/>
  <c r="BM64" i="4" a="1"/>
  <c r="BM64" i="4" s="1"/>
  <c r="AJ64" i="4" a="1"/>
  <c r="AJ64" i="4" s="1"/>
  <c r="BQ64" i="4" a="1"/>
  <c r="BQ64" i="4" s="1"/>
  <c r="AK64" i="4" a="1"/>
  <c r="AK64" i="4" s="1"/>
  <c r="AL64" i="4" a="1"/>
  <c r="AL64" i="4" s="1"/>
  <c r="AM64" i="4" a="1"/>
  <c r="AM64" i="4" s="1"/>
  <c r="BR64" i="4" a="1"/>
  <c r="BR64" i="4" s="1"/>
  <c r="AN64" i="4" a="1"/>
  <c r="AN64" i="4" s="1"/>
  <c r="AP64" i="4" a="1"/>
  <c r="AP64" i="4" s="1"/>
  <c r="AQ64" i="4" a="1"/>
  <c r="AQ64" i="4" s="1"/>
  <c r="BU64" i="4" a="1"/>
  <c r="BU64" i="4" s="1"/>
  <c r="BF51" i="4" a="1"/>
  <c r="BF51" i="4" s="1"/>
  <c r="BF52" i="4" a="1"/>
  <c r="BF52" i="4" s="1"/>
  <c r="BF10" i="4" a="1"/>
  <c r="BF10" i="4" s="1"/>
  <c r="BF11" i="4" a="1"/>
  <c r="BF11" i="4" s="1"/>
  <c r="BF54" i="4" a="1"/>
  <c r="BF54" i="4" s="1"/>
  <c r="BF12" i="4" a="1"/>
  <c r="BF12" i="4" s="1"/>
  <c r="BF56" i="4" a="1"/>
  <c r="BF56" i="4" s="1"/>
  <c r="BF13" i="4" a="1"/>
  <c r="BF13" i="4" s="1"/>
  <c r="BF14" i="4" a="1"/>
  <c r="BF14" i="4" s="1"/>
  <c r="BF15" i="4" a="1"/>
  <c r="BF15" i="4" s="1"/>
  <c r="BF58" i="4" a="1"/>
  <c r="BF58" i="4" s="1"/>
  <c r="BF59" i="4" a="1"/>
  <c r="BF59" i="4" s="1"/>
  <c r="BF17" i="4" a="1"/>
  <c r="BF17" i="4" s="1"/>
  <c r="BF60" i="4" a="1"/>
  <c r="BF60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61" i="4" a="1"/>
  <c r="BF61" i="4" s="1"/>
  <c r="BF62" i="4" a="1"/>
  <c r="BF62" i="4" s="1"/>
  <c r="BF24" i="4" a="1"/>
  <c r="BF24" i="4" s="1"/>
  <c r="BF25" i="4" a="1"/>
  <c r="BF25" i="4" s="1"/>
  <c r="BF26" i="4" a="1"/>
  <c r="BF26" i="4" s="1"/>
  <c r="BF30" i="4" a="1"/>
  <c r="BF30" i="4" s="1"/>
  <c r="BF31" i="4" a="1"/>
  <c r="BF31" i="4" s="1"/>
  <c r="BF32" i="4" a="1"/>
  <c r="BF32" i="4" s="1"/>
  <c r="BF33" i="4" a="1"/>
  <c r="BF33" i="4" s="1"/>
  <c r="BF34" i="4" a="1"/>
  <c r="BF34" i="4" s="1"/>
  <c r="BF67" i="4" a="1"/>
  <c r="BF67" i="4" s="1"/>
  <c r="BF68" i="4" a="1"/>
  <c r="BF68" i="4" s="1"/>
  <c r="BF69" i="4" a="1"/>
  <c r="BF69" i="4" s="1"/>
  <c r="BF39" i="4" a="1"/>
  <c r="BF39" i="4" s="1"/>
  <c r="BF71" i="4" a="1"/>
  <c r="BF71" i="4" s="1"/>
  <c r="BF40" i="4" a="1"/>
  <c r="BF40" i="4" s="1"/>
  <c r="BF42" i="4" a="1"/>
  <c r="BF42" i="4" s="1"/>
  <c r="BF75" i="4" a="1"/>
  <c r="BF75" i="4" s="1"/>
  <c r="BF43" i="4" a="1"/>
  <c r="BF43" i="4" s="1"/>
  <c r="BF44" i="4" a="1"/>
  <c r="BF44" i="4" s="1"/>
  <c r="BF45" i="4" a="1"/>
  <c r="BF45" i="4" s="1"/>
  <c r="BF76" i="4" a="1"/>
  <c r="BF76" i="4" s="1"/>
  <c r="BF46" i="4" a="1"/>
  <c r="BF46" i="4" s="1"/>
  <c r="BF48" i="4" a="1"/>
  <c r="BF48" i="4" s="1"/>
  <c r="BF49" i="4" a="1"/>
  <c r="BF49" i="4" s="1"/>
  <c r="BF79" i="4" a="1"/>
  <c r="BF79" i="4" s="1"/>
  <c r="BV64" i="4"/>
  <c r="AG7" i="4" l="1"/>
  <c r="BM39" i="4" a="1"/>
  <c r="BM39" i="4" s="1"/>
  <c r="AJ39" i="4" a="1"/>
  <c r="AJ39" i="4" s="1"/>
  <c r="BQ39" i="4" a="1"/>
  <c r="BQ39" i="4" s="1"/>
  <c r="AK39" i="4" a="1"/>
  <c r="AK39" i="4" s="1"/>
  <c r="AL39" i="4" a="1"/>
  <c r="AL39" i="4" s="1"/>
  <c r="AM39" i="4" a="1"/>
  <c r="AM39" i="4" s="1"/>
  <c r="BR39" i="4" a="1"/>
  <c r="BR39" i="4" s="1"/>
  <c r="AN39" i="4" a="1"/>
  <c r="AN39" i="4" s="1"/>
  <c r="AP39" i="4" a="1"/>
  <c r="AP39" i="4" s="1"/>
  <c r="AQ39" i="4" a="1"/>
  <c r="AQ39" i="4" s="1"/>
  <c r="BU39" i="4" a="1"/>
  <c r="BU39" i="4" s="1"/>
  <c r="AG40" i="4" a="1"/>
  <c r="AG40" i="4" s="1"/>
  <c r="AG42" i="4" a="1"/>
  <c r="AG42" i="4" s="1"/>
  <c r="AG75" i="4" a="1"/>
  <c r="AG75" i="4" s="1"/>
  <c r="AG43" i="4" a="1"/>
  <c r="AG43" i="4" s="1"/>
  <c r="AG44" i="4" a="1"/>
  <c r="AG44" i="4" s="1"/>
  <c r="AG45" i="4" a="1"/>
  <c r="AG45" i="4" s="1"/>
  <c r="AG76" i="4" a="1"/>
  <c r="AG76" i="4" s="1"/>
  <c r="AG46" i="4" a="1"/>
  <c r="AG46" i="4" s="1"/>
  <c r="AG48" i="4" a="1"/>
  <c r="AG48" i="4" s="1"/>
  <c r="AG49" i="4" a="1"/>
  <c r="AG49" i="4" s="1"/>
  <c r="AG79" i="4" a="1"/>
  <c r="AG79" i="4" s="1"/>
  <c r="AG71" i="4" a="1"/>
  <c r="AG71" i="4" s="1"/>
  <c r="AG69" i="4" a="1"/>
  <c r="AG69" i="4" s="1"/>
  <c r="AG51" i="4" a="1"/>
  <c r="AG51" i="4" s="1"/>
  <c r="AG52" i="4" a="1"/>
  <c r="AG52" i="4" s="1"/>
  <c r="AG10" i="4" a="1"/>
  <c r="AG10" i="4" s="1"/>
  <c r="AG11" i="4" a="1"/>
  <c r="AG11" i="4" s="1"/>
  <c r="AG54" i="4" a="1"/>
  <c r="AG54" i="4" s="1"/>
  <c r="AG12" i="4" a="1"/>
  <c r="AG12" i="4" s="1"/>
  <c r="AG56" i="4" a="1"/>
  <c r="AG56" i="4" s="1"/>
  <c r="AG13" i="4" a="1"/>
  <c r="AG13" i="4" s="1"/>
  <c r="AG14" i="4" a="1"/>
  <c r="AG14" i="4" s="1"/>
  <c r="AG15" i="4" a="1"/>
  <c r="AG15" i="4" s="1"/>
  <c r="AG58" i="4" a="1"/>
  <c r="AG58" i="4" s="1"/>
  <c r="AG59" i="4" a="1"/>
  <c r="AG59" i="4" s="1"/>
  <c r="AG17" i="4" a="1"/>
  <c r="AG17" i="4" s="1"/>
  <c r="AG60" i="4" a="1"/>
  <c r="AG60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61" i="4" a="1"/>
  <c r="AG61" i="4" s="1"/>
  <c r="AG62" i="4" a="1"/>
  <c r="AG62" i="4" s="1"/>
  <c r="AG24" i="4" a="1"/>
  <c r="AG24" i="4" s="1"/>
  <c r="AG25" i="4" a="1"/>
  <c r="AG25" i="4" s="1"/>
  <c r="AG26" i="4" a="1"/>
  <c r="AG26" i="4" s="1"/>
  <c r="AG30" i="4" a="1"/>
  <c r="AG30" i="4" s="1"/>
  <c r="AG31" i="4" a="1"/>
  <c r="AG31" i="4" s="1"/>
  <c r="AG32" i="4" a="1"/>
  <c r="AG32" i="4" s="1"/>
  <c r="AG33" i="4" a="1"/>
  <c r="AG33" i="4" s="1"/>
  <c r="AG34" i="4" a="1"/>
  <c r="AG34" i="4" s="1"/>
  <c r="AG67" i="4" a="1"/>
  <c r="AG67" i="4" s="1"/>
  <c r="AG68" i="4" a="1"/>
  <c r="AG68" i="4" s="1"/>
  <c r="BK39" i="4" a="1"/>
  <c r="BK39" i="4" s="1"/>
  <c r="AS39" i="4" a="1"/>
  <c r="AS39" i="4" s="1"/>
  <c r="AT39" i="4" a="1"/>
  <c r="AT39" i="4" s="1"/>
  <c r="D39" i="4" a="1"/>
  <c r="D39" i="4" s="1"/>
  <c r="E39" i="4" a="1"/>
  <c r="E39" i="4" s="1"/>
  <c r="AV39" i="4" a="1"/>
  <c r="AV39" i="4" s="1"/>
  <c r="F39" i="4" a="1"/>
  <c r="F39" i="4" s="1"/>
  <c r="G39" i="4" a="1"/>
  <c r="G39" i="4" s="1"/>
  <c r="H39" i="4" a="1"/>
  <c r="H39" i="4" s="1"/>
  <c r="I39" i="4" a="1"/>
  <c r="I39" i="4" s="1"/>
  <c r="AZ39" i="4" a="1"/>
  <c r="AZ39" i="4" s="1"/>
  <c r="BA39" i="4" a="1"/>
  <c r="BA39" i="4" s="1"/>
  <c r="K39" i="4" a="1"/>
  <c r="K39" i="4" s="1"/>
  <c r="BB39" i="4" a="1"/>
  <c r="BB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C39" i="4" a="1"/>
  <c r="BC39" i="4" s="1"/>
  <c r="BD39" i="4" a="1"/>
  <c r="BD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BI39" i="4" a="1"/>
  <c r="BI39" i="4" s="1"/>
  <c r="BJ39" i="4" a="1"/>
  <c r="BJ39" i="4" s="1"/>
  <c r="BV39" i="4"/>
  <c r="AB7" i="4" l="1"/>
  <c r="F7" i="4"/>
  <c r="Q132" i="4" l="1"/>
  <c r="G132" i="4"/>
  <c r="W132" i="4"/>
  <c r="AN132" i="4"/>
  <c r="BE132" i="4"/>
  <c r="U132" i="4"/>
  <c r="BS132" i="4"/>
  <c r="Y132" i="4"/>
  <c r="BO132" i="4"/>
  <c r="BT132" i="4"/>
  <c r="BN132" i="4"/>
  <c r="T132" i="4"/>
  <c r="BH132" i="4"/>
  <c r="BJ132" i="4"/>
  <c r="Z132" i="4"/>
  <c r="BP132" i="4"/>
  <c r="AG132" i="4"/>
  <c r="AL132" i="4"/>
  <c r="K132" i="4"/>
  <c r="AA132" i="4"/>
  <c r="AS132" i="4"/>
  <c r="BM132" i="4"/>
  <c r="AH132" i="4"/>
  <c r="E132" i="4"/>
  <c r="AC132" i="4"/>
  <c r="D132" i="4"/>
  <c r="BD132" i="4"/>
  <c r="AB132" i="4"/>
  <c r="BR132" i="4"/>
  <c r="V132" i="4"/>
  <c r="BF132" i="4"/>
  <c r="AD132" i="4"/>
  <c r="AQ132" i="4"/>
  <c r="P132" i="4"/>
  <c r="AY132" i="4"/>
  <c r="O132" i="4"/>
  <c r="AF132" i="4"/>
  <c r="AW132" i="4"/>
  <c r="BQ132" i="4"/>
  <c r="AU132" i="4"/>
  <c r="I132" i="4"/>
  <c r="AP132" i="4"/>
  <c r="AT132" i="4"/>
  <c r="AV132" i="4"/>
  <c r="L132" i="4"/>
  <c r="AX132" i="4"/>
  <c r="BB132" i="4"/>
  <c r="AI132" i="4"/>
  <c r="H132" i="4"/>
  <c r="AM132" i="4"/>
  <c r="J132" i="4"/>
  <c r="BK132" i="4"/>
  <c r="S132" i="4"/>
  <c r="AJ132" i="4"/>
  <c r="BA132" i="4"/>
  <c r="BU132" i="4"/>
  <c r="BG132" i="4"/>
  <c r="M132" i="4"/>
  <c r="BC132" i="4"/>
  <c r="BI132" i="4"/>
  <c r="F132" i="4"/>
  <c r="AZ132" i="4"/>
  <c r="AO132" i="4"/>
  <c r="AK132" i="4"/>
  <c r="X132" i="4"/>
  <c r="N132" i="4"/>
  <c r="BL132" i="4"/>
  <c r="R132" i="4"/>
  <c r="AB68" i="4" a="1"/>
  <c r="AB68" i="4" s="1"/>
  <c r="AB69" i="4" a="1"/>
  <c r="AB69" i="4" s="1"/>
  <c r="AB71" i="4" a="1"/>
  <c r="AB71" i="4" s="1"/>
  <c r="AB40" i="4" a="1"/>
  <c r="AB40" i="4" s="1"/>
  <c r="AB42" i="4" a="1"/>
  <c r="AB42" i="4" s="1"/>
  <c r="AB75" i="4" a="1"/>
  <c r="AB75" i="4" s="1"/>
  <c r="AB43" i="4" a="1"/>
  <c r="AB43" i="4" s="1"/>
  <c r="AB44" i="4" a="1"/>
  <c r="AB44" i="4" s="1"/>
  <c r="AB45" i="4" a="1"/>
  <c r="AB45" i="4" s="1"/>
  <c r="AB76" i="4" a="1"/>
  <c r="AB76" i="4" s="1"/>
  <c r="AB46" i="4" a="1"/>
  <c r="AB46" i="4" s="1"/>
  <c r="AB48" i="4" a="1"/>
  <c r="AB48" i="4" s="1"/>
  <c r="AB49" i="4" a="1"/>
  <c r="AB49" i="4" s="1"/>
  <c r="AB79" i="4" a="1"/>
  <c r="AB79" i="4" s="1"/>
  <c r="AB67" i="4" a="1"/>
  <c r="AB67" i="4" s="1"/>
  <c r="BJ34" i="4" a="1"/>
  <c r="BJ34" i="4" s="1"/>
  <c r="BK34" i="4" a="1"/>
  <c r="BK34" i="4" s="1"/>
  <c r="BM34" i="4" a="1"/>
  <c r="BM34" i="4" s="1"/>
  <c r="AJ34" i="4" a="1"/>
  <c r="AJ34" i="4" s="1"/>
  <c r="BQ34" i="4" a="1"/>
  <c r="BQ34" i="4" s="1"/>
  <c r="AK34" i="4" a="1"/>
  <c r="AK34" i="4" s="1"/>
  <c r="AL34" i="4" a="1"/>
  <c r="AL34" i="4" s="1"/>
  <c r="AM34" i="4" a="1"/>
  <c r="AM34" i="4" s="1"/>
  <c r="BR34" i="4" a="1"/>
  <c r="BR34" i="4" s="1"/>
  <c r="AN34" i="4" a="1"/>
  <c r="AN34" i="4" s="1"/>
  <c r="AP34" i="4" a="1"/>
  <c r="AP34" i="4" s="1"/>
  <c r="AQ34" i="4" a="1"/>
  <c r="AQ34" i="4" s="1"/>
  <c r="BU34" i="4" a="1"/>
  <c r="BU34" i="4" s="1"/>
  <c r="BI34" i="4" a="1"/>
  <c r="BI34" i="4" s="1"/>
  <c r="G34" i="4" a="1"/>
  <c r="G34" i="4" s="1"/>
  <c r="H34" i="4" a="1"/>
  <c r="H34" i="4" s="1"/>
  <c r="I34" i="4" a="1"/>
  <c r="I34" i="4" s="1"/>
  <c r="AZ34" i="4" a="1"/>
  <c r="AZ34" i="4" s="1"/>
  <c r="BA34" i="4" a="1"/>
  <c r="BA34" i="4" s="1"/>
  <c r="K34" i="4" a="1"/>
  <c r="K34" i="4" s="1"/>
  <c r="BB34" i="4" a="1"/>
  <c r="BB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C34" i="4" a="1"/>
  <c r="BC34" i="4" s="1"/>
  <c r="BD34" i="4" a="1"/>
  <c r="BD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S34" i="4" a="1"/>
  <c r="AS34" i="4" s="1"/>
  <c r="AT34" i="4" a="1"/>
  <c r="AT34" i="4" s="1"/>
  <c r="D34" i="4" a="1"/>
  <c r="D34" i="4" s="1"/>
  <c r="E34" i="4" a="1"/>
  <c r="E34" i="4" s="1"/>
  <c r="AV34" i="4" a="1"/>
  <c r="AV34" i="4" s="1"/>
  <c r="F13" i="4" a="1"/>
  <c r="F13" i="4" s="1"/>
  <c r="F14" i="4" a="1"/>
  <c r="F14" i="4" s="1"/>
  <c r="F15" i="4" a="1"/>
  <c r="F15" i="4" s="1"/>
  <c r="F58" i="4" a="1"/>
  <c r="F58" i="4" s="1"/>
  <c r="F59" i="4" a="1"/>
  <c r="F59" i="4" s="1"/>
  <c r="F17" i="4" a="1"/>
  <c r="F17" i="4" s="1"/>
  <c r="F60" i="4" a="1"/>
  <c r="F60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61" i="4" a="1"/>
  <c r="F61" i="4" s="1"/>
  <c r="F62" i="4" a="1"/>
  <c r="F62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7" i="4" a="1"/>
  <c r="F67" i="4" s="1"/>
  <c r="F68" i="4" a="1"/>
  <c r="F68" i="4" s="1"/>
  <c r="F69" i="4" a="1"/>
  <c r="F69" i="4" s="1"/>
  <c r="F71" i="4" a="1"/>
  <c r="F71" i="4" s="1"/>
  <c r="F40" i="4" a="1"/>
  <c r="F40" i="4" s="1"/>
  <c r="F42" i="4" a="1"/>
  <c r="F42" i="4" s="1"/>
  <c r="F75" i="4" a="1"/>
  <c r="F75" i="4" s="1"/>
  <c r="F43" i="4" a="1"/>
  <c r="F43" i="4" s="1"/>
  <c r="F44" i="4" a="1"/>
  <c r="F44" i="4" s="1"/>
  <c r="F45" i="4" a="1"/>
  <c r="F45" i="4" s="1"/>
  <c r="F76" i="4" a="1"/>
  <c r="F76" i="4" s="1"/>
  <c r="F46" i="4" a="1"/>
  <c r="F46" i="4" s="1"/>
  <c r="F48" i="4" a="1"/>
  <c r="F48" i="4" s="1"/>
  <c r="F49" i="4" a="1"/>
  <c r="F49" i="4" s="1"/>
  <c r="F79" i="4" a="1"/>
  <c r="F79" i="4" s="1"/>
  <c r="F56" i="4" a="1"/>
  <c r="F56" i="4" s="1"/>
  <c r="AB56" i="4" a="1"/>
  <c r="AB56" i="4" s="1"/>
  <c r="AB13" i="4" a="1"/>
  <c r="AB13" i="4" s="1"/>
  <c r="AB14" i="4" a="1"/>
  <c r="AB14" i="4" s="1"/>
  <c r="AB15" i="4" a="1"/>
  <c r="AB15" i="4" s="1"/>
  <c r="AB58" i="4" a="1"/>
  <c r="AB58" i="4" s="1"/>
  <c r="AB59" i="4" a="1"/>
  <c r="AB59" i="4" s="1"/>
  <c r="AB17" i="4" a="1"/>
  <c r="AB17" i="4" s="1"/>
  <c r="AB60" i="4" a="1"/>
  <c r="AB60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61" i="4" a="1"/>
  <c r="AB61" i="4" s="1"/>
  <c r="AB62" i="4" a="1"/>
  <c r="AB62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51" i="4" a="1"/>
  <c r="AB51" i="4" s="1"/>
  <c r="AB52" i="4" a="1"/>
  <c r="AB52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Z12" i="4" a="1"/>
  <c r="AZ12" i="4" s="1"/>
  <c r="BA12" i="4" a="1"/>
  <c r="BA12" i="4" s="1"/>
  <c r="BB12" i="4" a="1"/>
  <c r="BB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C12" i="4" a="1"/>
  <c r="BC12" i="4" s="1"/>
  <c r="BD12" i="4" a="1"/>
  <c r="BD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I12" i="4" a="1"/>
  <c r="BI12" i="4" s="1"/>
  <c r="BJ12" i="4" a="1"/>
  <c r="BJ12" i="4" s="1"/>
  <c r="BK12" i="4" a="1"/>
  <c r="BK12" i="4" s="1"/>
  <c r="BM12" i="4" a="1"/>
  <c r="BM12" i="4" s="1"/>
  <c r="AJ12" i="4" a="1"/>
  <c r="AJ12" i="4" s="1"/>
  <c r="BQ12" i="4" a="1"/>
  <c r="BQ12" i="4" s="1"/>
  <c r="AK12" i="4" a="1"/>
  <c r="AK12" i="4" s="1"/>
  <c r="AL12" i="4" a="1"/>
  <c r="AL12" i="4" s="1"/>
  <c r="AM12" i="4" a="1"/>
  <c r="AM12" i="4" s="1"/>
  <c r="BR12" i="4" a="1"/>
  <c r="BR12" i="4" s="1"/>
  <c r="AN12" i="4" a="1"/>
  <c r="AN12" i="4" s="1"/>
  <c r="AP12" i="4" a="1"/>
  <c r="AP12" i="4" s="1"/>
  <c r="AQ12" i="4" a="1"/>
  <c r="AQ12" i="4" s="1"/>
  <c r="BU12" i="4" a="1"/>
  <c r="BU12" i="4" s="1"/>
  <c r="G54" i="4" a="1"/>
  <c r="G54" i="4" s="1"/>
  <c r="H54" i="4" a="1"/>
  <c r="H54" i="4" s="1"/>
  <c r="I54" i="4" a="1"/>
  <c r="I54" i="4" s="1"/>
  <c r="AZ54" i="4" a="1"/>
  <c r="AZ54" i="4" s="1"/>
  <c r="BA54" i="4" a="1"/>
  <c r="BA54" i="4" s="1"/>
  <c r="K54" i="4" a="1"/>
  <c r="K54" i="4" s="1"/>
  <c r="BB54" i="4" a="1"/>
  <c r="BB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C54" i="4" a="1"/>
  <c r="BC54" i="4" s="1"/>
  <c r="BD54" i="4" a="1"/>
  <c r="BD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BI54" i="4" a="1"/>
  <c r="BI54" i="4" s="1"/>
  <c r="BJ54" i="4" a="1"/>
  <c r="BJ54" i="4" s="1"/>
  <c r="BK54" i="4" a="1"/>
  <c r="BK54" i="4" s="1"/>
  <c r="BM54" i="4" a="1"/>
  <c r="BM54" i="4" s="1"/>
  <c r="AJ54" i="4" a="1"/>
  <c r="AJ54" i="4" s="1"/>
  <c r="BQ54" i="4" a="1"/>
  <c r="BQ54" i="4" s="1"/>
  <c r="AK54" i="4" a="1"/>
  <c r="AK54" i="4" s="1"/>
  <c r="AL54" i="4" a="1"/>
  <c r="AL54" i="4" s="1"/>
  <c r="AM54" i="4" a="1"/>
  <c r="AM54" i="4" s="1"/>
  <c r="BR54" i="4" a="1"/>
  <c r="BR54" i="4" s="1"/>
  <c r="AN54" i="4" a="1"/>
  <c r="AN54" i="4" s="1"/>
  <c r="AP54" i="4" a="1"/>
  <c r="AP54" i="4" s="1"/>
  <c r="AQ54" i="4" a="1"/>
  <c r="AQ54" i="4" s="1"/>
  <c r="BU54" i="4" a="1"/>
  <c r="BU54" i="4" s="1"/>
  <c r="F54" i="4" a="1"/>
  <c r="F54" i="4" s="1"/>
  <c r="F51" i="4" a="1"/>
  <c r="F51" i="4" s="1"/>
  <c r="F52" i="4" a="1"/>
  <c r="F52" i="4" s="1"/>
  <c r="F10" i="4" a="1"/>
  <c r="F10" i="4" s="1"/>
  <c r="F11" i="4" a="1"/>
  <c r="F11" i="4" s="1"/>
  <c r="AV12" i="4" a="1"/>
  <c r="AV12" i="4" s="1"/>
  <c r="AS12" i="4" a="1"/>
  <c r="AS12" i="4" s="1"/>
  <c r="AT12" i="4" a="1"/>
  <c r="AT12" i="4" s="1"/>
  <c r="D12" i="4" a="1"/>
  <c r="D12" i="4" s="1"/>
  <c r="E12" i="4" a="1"/>
  <c r="E12" i="4" s="1"/>
  <c r="AT54" i="4" a="1"/>
  <c r="AT54" i="4" s="1"/>
  <c r="D54" i="4" a="1"/>
  <c r="D54" i="4" s="1"/>
  <c r="E54" i="4" a="1"/>
  <c r="E54" i="4" s="1"/>
  <c r="D56" i="4" a="1"/>
  <c r="D56" i="4" s="1"/>
  <c r="C132" i="4" l="1"/>
  <c r="AS54" i="4" a="1"/>
  <c r="AS54" i="4" s="1"/>
  <c r="AS56" i="4" a="1"/>
  <c r="AS56" i="4" s="1"/>
  <c r="D40" i="4" l="1" a="1"/>
  <c r="D40" i="4" s="1"/>
  <c r="BV34" i="4"/>
  <c r="BV12" i="4"/>
  <c r="E7" i="4" l="1"/>
  <c r="AV7" i="4"/>
  <c r="AX7" i="4"/>
  <c r="G7" i="4"/>
  <c r="H7" i="4"/>
  <c r="I7" i="4"/>
  <c r="AZ7" i="4"/>
  <c r="BA7" i="4"/>
  <c r="K7" i="4"/>
  <c r="BB7" i="4"/>
  <c r="M7" i="4"/>
  <c r="N7" i="4"/>
  <c r="O7" i="4"/>
  <c r="P7" i="4"/>
  <c r="Q7" i="4"/>
  <c r="BC7" i="4"/>
  <c r="BD7" i="4"/>
  <c r="R7" i="4"/>
  <c r="S7" i="4"/>
  <c r="T7" i="4"/>
  <c r="X7" i="4"/>
  <c r="Y7" i="4"/>
  <c r="Z7" i="4"/>
  <c r="AA7" i="4"/>
  <c r="BI7" i="4"/>
  <c r="BJ7" i="4"/>
  <c r="BK7" i="4"/>
  <c r="BM7" i="4"/>
  <c r="AJ7" i="4"/>
  <c r="BQ7" i="4"/>
  <c r="AK7" i="4"/>
  <c r="AL7" i="4"/>
  <c r="AM7" i="4"/>
  <c r="BR7" i="4"/>
  <c r="AN7" i="4"/>
  <c r="AP7" i="4"/>
  <c r="AS59" i="4" a="1"/>
  <c r="AS59" i="4" s="1"/>
  <c r="AT59" i="4" a="1"/>
  <c r="AT59" i="4" s="1"/>
  <c r="D59" i="4" a="1"/>
  <c r="D59" i="4" s="1"/>
  <c r="E59" i="4" a="1"/>
  <c r="E59" i="4" s="1"/>
  <c r="AV59" i="4" a="1"/>
  <c r="AV59" i="4" s="1"/>
  <c r="G59" i="4" a="1"/>
  <c r="G59" i="4" s="1"/>
  <c r="H59" i="4" a="1"/>
  <c r="H59" i="4" s="1"/>
  <c r="I59" i="4" a="1"/>
  <c r="I59" i="4" s="1"/>
  <c r="AZ59" i="4" a="1"/>
  <c r="AZ59" i="4" s="1"/>
  <c r="BA59" i="4" a="1"/>
  <c r="BA59" i="4" s="1"/>
  <c r="K59" i="4" a="1"/>
  <c r="K59" i="4" s="1"/>
  <c r="BB59" i="4" a="1"/>
  <c r="BB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C59" i="4" a="1"/>
  <c r="BC59" i="4" s="1"/>
  <c r="BD59" i="4" a="1"/>
  <c r="BD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I59" i="4" a="1"/>
  <c r="BI59" i="4" s="1"/>
  <c r="BJ59" i="4" a="1"/>
  <c r="BJ59" i="4" s="1"/>
  <c r="BK59" i="4" a="1"/>
  <c r="BK59" i="4" s="1"/>
  <c r="BM59" i="4" a="1"/>
  <c r="BM59" i="4" s="1"/>
  <c r="AJ59" i="4" a="1"/>
  <c r="AJ59" i="4" s="1"/>
  <c r="BQ59" i="4" a="1"/>
  <c r="BQ59" i="4" s="1"/>
  <c r="AK59" i="4" a="1"/>
  <c r="AK59" i="4" s="1"/>
  <c r="AL59" i="4" a="1"/>
  <c r="AL59" i="4" s="1"/>
  <c r="AM59" i="4" a="1"/>
  <c r="AM59" i="4" s="1"/>
  <c r="BR59" i="4" a="1"/>
  <c r="BR59" i="4" s="1"/>
  <c r="AN59" i="4" a="1"/>
  <c r="AN59" i="4" s="1"/>
  <c r="AP59" i="4" a="1"/>
  <c r="AP59" i="4" s="1"/>
  <c r="AQ59" i="4" a="1"/>
  <c r="AQ59" i="4" s="1"/>
  <c r="BU59" i="4" a="1"/>
  <c r="BU59" i="4" s="1"/>
  <c r="AS17" i="4" a="1"/>
  <c r="AS17" i="4" s="1"/>
  <c r="AT17" i="4" a="1"/>
  <c r="AT17" i="4" s="1"/>
  <c r="D17" i="4" a="1"/>
  <c r="D17" i="4" s="1"/>
  <c r="E17" i="4" a="1"/>
  <c r="E17" i="4" s="1"/>
  <c r="AV17" i="4" a="1"/>
  <c r="AV17" i="4" s="1"/>
  <c r="G17" i="4" a="1"/>
  <c r="G17" i="4" s="1"/>
  <c r="H17" i="4" a="1"/>
  <c r="H17" i="4" s="1"/>
  <c r="I17" i="4" a="1"/>
  <c r="I17" i="4" s="1"/>
  <c r="AZ17" i="4" a="1"/>
  <c r="AZ17" i="4" s="1"/>
  <c r="BA17" i="4" a="1"/>
  <c r="BA17" i="4" s="1"/>
  <c r="K17" i="4" a="1"/>
  <c r="K17" i="4" s="1"/>
  <c r="BB17" i="4" a="1"/>
  <c r="BB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C17" i="4" a="1"/>
  <c r="BC17" i="4" s="1"/>
  <c r="BD17" i="4" a="1"/>
  <c r="BD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I17" i="4" a="1"/>
  <c r="BI17" i="4" s="1"/>
  <c r="BJ17" i="4" a="1"/>
  <c r="BJ17" i="4" s="1"/>
  <c r="BK17" i="4" a="1"/>
  <c r="BK17" i="4" s="1"/>
  <c r="BM17" i="4" a="1"/>
  <c r="BM17" i="4" s="1"/>
  <c r="AJ17" i="4" a="1"/>
  <c r="AJ17" i="4" s="1"/>
  <c r="BQ17" i="4" a="1"/>
  <c r="BQ17" i="4" s="1"/>
  <c r="AK17" i="4" a="1"/>
  <c r="AK17" i="4" s="1"/>
  <c r="AL17" i="4" a="1"/>
  <c r="AL17" i="4" s="1"/>
  <c r="AM17" i="4" a="1"/>
  <c r="AM17" i="4" s="1"/>
  <c r="BR17" i="4" a="1"/>
  <c r="BR17" i="4" s="1"/>
  <c r="AN17" i="4" a="1"/>
  <c r="AN17" i="4" s="1"/>
  <c r="AP17" i="4" a="1"/>
  <c r="AP17" i="4" s="1"/>
  <c r="AQ17" i="4" a="1"/>
  <c r="AQ17" i="4" s="1"/>
  <c r="BU17" i="4" a="1"/>
  <c r="BU17" i="4" s="1"/>
  <c r="AS60" i="4" a="1"/>
  <c r="AS60" i="4" s="1"/>
  <c r="AT60" i="4" a="1"/>
  <c r="AT60" i="4" s="1"/>
  <c r="D60" i="4" a="1"/>
  <c r="D60" i="4" s="1"/>
  <c r="E60" i="4" a="1"/>
  <c r="E60" i="4" s="1"/>
  <c r="AV60" i="4" a="1"/>
  <c r="AV60" i="4" s="1"/>
  <c r="G60" i="4" a="1"/>
  <c r="G60" i="4" s="1"/>
  <c r="H60" i="4" a="1"/>
  <c r="H60" i="4" s="1"/>
  <c r="I60" i="4" a="1"/>
  <c r="I60" i="4" s="1"/>
  <c r="AZ60" i="4" a="1"/>
  <c r="AZ60" i="4" s="1"/>
  <c r="BA60" i="4" a="1"/>
  <c r="BA60" i="4" s="1"/>
  <c r="K60" i="4" a="1"/>
  <c r="K60" i="4" s="1"/>
  <c r="BB60" i="4" a="1"/>
  <c r="BB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C60" i="4" a="1"/>
  <c r="BC60" i="4" s="1"/>
  <c r="BD60" i="4" a="1"/>
  <c r="BD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I60" i="4" a="1"/>
  <c r="BI60" i="4" s="1"/>
  <c r="BJ60" i="4" a="1"/>
  <c r="BJ60" i="4" s="1"/>
  <c r="BK60" i="4" a="1"/>
  <c r="BK60" i="4" s="1"/>
  <c r="BM60" i="4" a="1"/>
  <c r="BM60" i="4" s="1"/>
  <c r="AJ60" i="4" a="1"/>
  <c r="AJ60" i="4" s="1"/>
  <c r="BQ60" i="4" a="1"/>
  <c r="BQ60" i="4" s="1"/>
  <c r="AK60" i="4" a="1"/>
  <c r="AK60" i="4" s="1"/>
  <c r="AL60" i="4" a="1"/>
  <c r="AL60" i="4" s="1"/>
  <c r="AM60" i="4" a="1"/>
  <c r="AM60" i="4" s="1"/>
  <c r="BR60" i="4" a="1"/>
  <c r="BR60" i="4" s="1"/>
  <c r="AN60" i="4" a="1"/>
  <c r="AN60" i="4" s="1"/>
  <c r="AP60" i="4" a="1"/>
  <c r="AP60" i="4" s="1"/>
  <c r="AQ60" i="4" a="1"/>
  <c r="AQ60" i="4" s="1"/>
  <c r="BU60" i="4" a="1"/>
  <c r="BU60" i="4" s="1"/>
  <c r="AS19" i="4" a="1"/>
  <c r="AS19" i="4" s="1"/>
  <c r="AT19" i="4" a="1"/>
  <c r="AT19" i="4" s="1"/>
  <c r="D19" i="4" a="1"/>
  <c r="D19" i="4" s="1"/>
  <c r="E19" i="4" a="1"/>
  <c r="E19" i="4" s="1"/>
  <c r="AV19" i="4" a="1"/>
  <c r="AV19" i="4" s="1"/>
  <c r="G19" i="4" a="1"/>
  <c r="G19" i="4" s="1"/>
  <c r="H19" i="4" a="1"/>
  <c r="H19" i="4" s="1"/>
  <c r="I19" i="4" a="1"/>
  <c r="I19" i="4" s="1"/>
  <c r="AZ19" i="4" a="1"/>
  <c r="AZ19" i="4" s="1"/>
  <c r="BA19" i="4" a="1"/>
  <c r="BA19" i="4" s="1"/>
  <c r="K19" i="4" a="1"/>
  <c r="K19" i="4" s="1"/>
  <c r="BB19" i="4" a="1"/>
  <c r="BB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C19" i="4" a="1"/>
  <c r="BC19" i="4" s="1"/>
  <c r="BD19" i="4" a="1"/>
  <c r="BD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I19" i="4" a="1"/>
  <c r="BI19" i="4" s="1"/>
  <c r="BJ19" i="4" a="1"/>
  <c r="BJ19" i="4" s="1"/>
  <c r="BK19" i="4" a="1"/>
  <c r="BK19" i="4" s="1"/>
  <c r="BM19" i="4" a="1"/>
  <c r="BM19" i="4" s="1"/>
  <c r="AJ19" i="4" a="1"/>
  <c r="AJ19" i="4" s="1"/>
  <c r="BQ19" i="4" a="1"/>
  <c r="BQ19" i="4" s="1"/>
  <c r="AK19" i="4" a="1"/>
  <c r="AK19" i="4" s="1"/>
  <c r="AL19" i="4" a="1"/>
  <c r="AL19" i="4" s="1"/>
  <c r="AM19" i="4" a="1"/>
  <c r="AM19" i="4" s="1"/>
  <c r="BR19" i="4" a="1"/>
  <c r="BR19" i="4" s="1"/>
  <c r="AN19" i="4" a="1"/>
  <c r="AN19" i="4" s="1"/>
  <c r="AP19" i="4" a="1"/>
  <c r="AP19" i="4" s="1"/>
  <c r="AQ19" i="4" a="1"/>
  <c r="AQ19" i="4" s="1"/>
  <c r="BU19" i="4" a="1"/>
  <c r="BU19" i="4" s="1"/>
  <c r="AS20" i="4" a="1"/>
  <c r="AS20" i="4" s="1"/>
  <c r="AT20" i="4" a="1"/>
  <c r="AT20" i="4" s="1"/>
  <c r="D20" i="4" a="1"/>
  <c r="D20" i="4" s="1"/>
  <c r="E20" i="4" a="1"/>
  <c r="E20" i="4" s="1"/>
  <c r="AV20" i="4" a="1"/>
  <c r="AV20" i="4" s="1"/>
  <c r="G20" i="4" a="1"/>
  <c r="G20" i="4" s="1"/>
  <c r="H20" i="4" a="1"/>
  <c r="H20" i="4" s="1"/>
  <c r="I20" i="4" a="1"/>
  <c r="I20" i="4" s="1"/>
  <c r="AZ20" i="4" a="1"/>
  <c r="AZ20" i="4" s="1"/>
  <c r="BA20" i="4" a="1"/>
  <c r="BA20" i="4" s="1"/>
  <c r="K20" i="4" a="1"/>
  <c r="K20" i="4" s="1"/>
  <c r="BB20" i="4" a="1"/>
  <c r="BB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C20" i="4" a="1"/>
  <c r="BC20" i="4" s="1"/>
  <c r="BD20" i="4" a="1"/>
  <c r="BD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I20" i="4" a="1"/>
  <c r="BI20" i="4" s="1"/>
  <c r="BJ20" i="4" a="1"/>
  <c r="BJ20" i="4" s="1"/>
  <c r="BK20" i="4" a="1"/>
  <c r="BK20" i="4" s="1"/>
  <c r="BM20" i="4" a="1"/>
  <c r="BM20" i="4" s="1"/>
  <c r="AJ20" i="4" a="1"/>
  <c r="AJ20" i="4" s="1"/>
  <c r="BQ20" i="4" a="1"/>
  <c r="BQ20" i="4" s="1"/>
  <c r="AK20" i="4" a="1"/>
  <c r="AK20" i="4" s="1"/>
  <c r="AL20" i="4" a="1"/>
  <c r="AL20" i="4" s="1"/>
  <c r="AM20" i="4" a="1"/>
  <c r="AM20" i="4" s="1"/>
  <c r="BR20" i="4" a="1"/>
  <c r="BR20" i="4" s="1"/>
  <c r="AN20" i="4" a="1"/>
  <c r="AN20" i="4" s="1"/>
  <c r="AP20" i="4" a="1"/>
  <c r="AP20" i="4" s="1"/>
  <c r="AQ20" i="4" a="1"/>
  <c r="AQ20" i="4" s="1"/>
  <c r="BU20" i="4" a="1"/>
  <c r="BU20" i="4" s="1"/>
  <c r="AS21" i="4" a="1"/>
  <c r="AS21" i="4" s="1"/>
  <c r="AT21" i="4" a="1"/>
  <c r="AT21" i="4" s="1"/>
  <c r="D21" i="4" a="1"/>
  <c r="D21" i="4" s="1"/>
  <c r="E21" i="4" a="1"/>
  <c r="E21" i="4" s="1"/>
  <c r="AV21" i="4" a="1"/>
  <c r="AV21" i="4" s="1"/>
  <c r="G21" i="4" a="1"/>
  <c r="G21" i="4" s="1"/>
  <c r="H21" i="4" a="1"/>
  <c r="H21" i="4" s="1"/>
  <c r="I21" i="4" a="1"/>
  <c r="I21" i="4" s="1"/>
  <c r="AZ21" i="4" a="1"/>
  <c r="AZ21" i="4" s="1"/>
  <c r="BA21" i="4" a="1"/>
  <c r="BA21" i="4" s="1"/>
  <c r="K21" i="4" a="1"/>
  <c r="K21" i="4" s="1"/>
  <c r="BB21" i="4" a="1"/>
  <c r="BB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C21" i="4" a="1"/>
  <c r="BC21" i="4" s="1"/>
  <c r="BD21" i="4" a="1"/>
  <c r="BD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I21" i="4" a="1"/>
  <c r="BI21" i="4" s="1"/>
  <c r="BJ21" i="4" a="1"/>
  <c r="BJ21" i="4" s="1"/>
  <c r="BK21" i="4" a="1"/>
  <c r="BK21" i="4" s="1"/>
  <c r="BM21" i="4" a="1"/>
  <c r="BM21" i="4" s="1"/>
  <c r="AJ21" i="4" a="1"/>
  <c r="AJ21" i="4" s="1"/>
  <c r="BQ21" i="4" a="1"/>
  <c r="BQ21" i="4" s="1"/>
  <c r="AK21" i="4" a="1"/>
  <c r="AK21" i="4" s="1"/>
  <c r="AL21" i="4" a="1"/>
  <c r="AL21" i="4" s="1"/>
  <c r="AM21" i="4" a="1"/>
  <c r="AM21" i="4" s="1"/>
  <c r="BR21" i="4" a="1"/>
  <c r="BR21" i="4" s="1"/>
  <c r="AN21" i="4" a="1"/>
  <c r="AN21" i="4" s="1"/>
  <c r="AP21" i="4" a="1"/>
  <c r="AP21" i="4" s="1"/>
  <c r="AQ21" i="4" a="1"/>
  <c r="AQ21" i="4" s="1"/>
  <c r="BU21" i="4" a="1"/>
  <c r="BU21" i="4" s="1"/>
  <c r="AS22" i="4" a="1"/>
  <c r="AS22" i="4" s="1"/>
  <c r="AT22" i="4" a="1"/>
  <c r="AT22" i="4" s="1"/>
  <c r="D22" i="4" a="1"/>
  <c r="D22" i="4" s="1"/>
  <c r="E22" i="4" a="1"/>
  <c r="E22" i="4" s="1"/>
  <c r="AV22" i="4" a="1"/>
  <c r="AV22" i="4" s="1"/>
  <c r="G22" i="4" a="1"/>
  <c r="G22" i="4" s="1"/>
  <c r="H22" i="4" a="1"/>
  <c r="H22" i="4" s="1"/>
  <c r="I22" i="4" a="1"/>
  <c r="I22" i="4" s="1"/>
  <c r="AZ22" i="4" a="1"/>
  <c r="AZ22" i="4" s="1"/>
  <c r="BA22" i="4" a="1"/>
  <c r="BA22" i="4" s="1"/>
  <c r="K22" i="4" a="1"/>
  <c r="K22" i="4" s="1"/>
  <c r="BB22" i="4" a="1"/>
  <c r="BB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C22" i="4" a="1"/>
  <c r="BC22" i="4" s="1"/>
  <c r="BD22" i="4" a="1"/>
  <c r="BD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I22" i="4" a="1"/>
  <c r="BI22" i="4" s="1"/>
  <c r="BJ22" i="4" a="1"/>
  <c r="BJ22" i="4" s="1"/>
  <c r="BK22" i="4" a="1"/>
  <c r="BK22" i="4" s="1"/>
  <c r="BM22" i="4" a="1"/>
  <c r="BM22" i="4" s="1"/>
  <c r="AJ22" i="4" a="1"/>
  <c r="AJ22" i="4" s="1"/>
  <c r="BQ22" i="4" a="1"/>
  <c r="BQ22" i="4" s="1"/>
  <c r="AK22" i="4" a="1"/>
  <c r="AK22" i="4" s="1"/>
  <c r="AL22" i="4" a="1"/>
  <c r="AL22" i="4" s="1"/>
  <c r="AM22" i="4" a="1"/>
  <c r="AM22" i="4" s="1"/>
  <c r="BR22" i="4" a="1"/>
  <c r="BR22" i="4" s="1"/>
  <c r="AN22" i="4" a="1"/>
  <c r="AN22" i="4" s="1"/>
  <c r="AP22" i="4" a="1"/>
  <c r="AP22" i="4" s="1"/>
  <c r="AQ22" i="4" a="1"/>
  <c r="AQ22" i="4" s="1"/>
  <c r="BU22" i="4" a="1"/>
  <c r="BU22" i="4" s="1"/>
  <c r="AS23" i="4" a="1"/>
  <c r="AS23" i="4" s="1"/>
  <c r="AT23" i="4" a="1"/>
  <c r="AT23" i="4" s="1"/>
  <c r="D23" i="4" a="1"/>
  <c r="D23" i="4" s="1"/>
  <c r="E23" i="4" a="1"/>
  <c r="E23" i="4" s="1"/>
  <c r="AV23" i="4" a="1"/>
  <c r="AV23" i="4" s="1"/>
  <c r="G23" i="4" a="1"/>
  <c r="G23" i="4" s="1"/>
  <c r="H23" i="4" a="1"/>
  <c r="H23" i="4" s="1"/>
  <c r="I23" i="4" a="1"/>
  <c r="I23" i="4" s="1"/>
  <c r="AZ23" i="4" a="1"/>
  <c r="AZ23" i="4" s="1"/>
  <c r="BA23" i="4" a="1"/>
  <c r="BA23" i="4" s="1"/>
  <c r="K23" i="4" a="1"/>
  <c r="K23" i="4" s="1"/>
  <c r="BB23" i="4" a="1"/>
  <c r="BB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C23" i="4" a="1"/>
  <c r="BC23" i="4" s="1"/>
  <c r="BD23" i="4" a="1"/>
  <c r="BD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I23" i="4" a="1"/>
  <c r="BI23" i="4" s="1"/>
  <c r="BJ23" i="4" a="1"/>
  <c r="BJ23" i="4" s="1"/>
  <c r="BK23" i="4" a="1"/>
  <c r="BK23" i="4" s="1"/>
  <c r="BM23" i="4" a="1"/>
  <c r="BM23" i="4" s="1"/>
  <c r="AJ23" i="4" a="1"/>
  <c r="AJ23" i="4" s="1"/>
  <c r="BQ23" i="4" a="1"/>
  <c r="BQ23" i="4" s="1"/>
  <c r="AK23" i="4" a="1"/>
  <c r="AK23" i="4" s="1"/>
  <c r="AL23" i="4" a="1"/>
  <c r="AL23" i="4" s="1"/>
  <c r="AM23" i="4" a="1"/>
  <c r="AM23" i="4" s="1"/>
  <c r="BR23" i="4" a="1"/>
  <c r="BR23" i="4" s="1"/>
  <c r="AN23" i="4" a="1"/>
  <c r="AN23" i="4" s="1"/>
  <c r="AP23" i="4" a="1"/>
  <c r="AP23" i="4" s="1"/>
  <c r="AQ23" i="4" a="1"/>
  <c r="AQ23" i="4" s="1"/>
  <c r="BU23" i="4" a="1"/>
  <c r="BU23" i="4" s="1"/>
  <c r="AS61" i="4" a="1"/>
  <c r="AS61" i="4" s="1"/>
  <c r="AT61" i="4" a="1"/>
  <c r="AT61" i="4" s="1"/>
  <c r="D61" i="4" a="1"/>
  <c r="D61" i="4" s="1"/>
  <c r="E61" i="4" a="1"/>
  <c r="E61" i="4" s="1"/>
  <c r="AV61" i="4" a="1"/>
  <c r="AV61" i="4" s="1"/>
  <c r="G61" i="4" a="1"/>
  <c r="G61" i="4" s="1"/>
  <c r="H61" i="4" a="1"/>
  <c r="H61" i="4" s="1"/>
  <c r="I61" i="4" a="1"/>
  <c r="I61" i="4" s="1"/>
  <c r="AZ61" i="4" a="1"/>
  <c r="AZ61" i="4" s="1"/>
  <c r="BA61" i="4" a="1"/>
  <c r="BA61" i="4" s="1"/>
  <c r="K61" i="4" a="1"/>
  <c r="K61" i="4" s="1"/>
  <c r="BB61" i="4" a="1"/>
  <c r="BB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C61" i="4" a="1"/>
  <c r="BC61" i="4" s="1"/>
  <c r="BD61" i="4" a="1"/>
  <c r="BD61" i="4" s="1"/>
  <c r="R61" i="4" a="1"/>
  <c r="R61" i="4" s="1"/>
  <c r="S61" i="4" a="1"/>
  <c r="S61" i="4" s="1"/>
  <c r="T61" i="4" a="1"/>
  <c r="T61" i="4" s="1"/>
  <c r="X61" i="4" a="1"/>
  <c r="X61" i="4" s="1"/>
  <c r="Y61" i="4" a="1"/>
  <c r="Y61" i="4" s="1"/>
  <c r="Z61" i="4" a="1"/>
  <c r="Z61" i="4" s="1"/>
  <c r="AA61" i="4" a="1"/>
  <c r="AA61" i="4" s="1"/>
  <c r="BI61" i="4" a="1"/>
  <c r="BI61" i="4" s="1"/>
  <c r="BJ61" i="4" a="1"/>
  <c r="BJ61" i="4" s="1"/>
  <c r="BK61" i="4" a="1"/>
  <c r="BK61" i="4" s="1"/>
  <c r="BM61" i="4" a="1"/>
  <c r="BM61" i="4" s="1"/>
  <c r="AJ61" i="4" a="1"/>
  <c r="AJ61" i="4" s="1"/>
  <c r="BQ61" i="4" a="1"/>
  <c r="BQ61" i="4" s="1"/>
  <c r="AK61" i="4" a="1"/>
  <c r="AK61" i="4" s="1"/>
  <c r="AL61" i="4" a="1"/>
  <c r="AL61" i="4" s="1"/>
  <c r="AM61" i="4" a="1"/>
  <c r="AM61" i="4" s="1"/>
  <c r="BR61" i="4" a="1"/>
  <c r="BR61" i="4" s="1"/>
  <c r="AN61" i="4" a="1"/>
  <c r="AN61" i="4" s="1"/>
  <c r="AP61" i="4" a="1"/>
  <c r="AP61" i="4" s="1"/>
  <c r="AQ61" i="4" a="1"/>
  <c r="AQ61" i="4" s="1"/>
  <c r="BU61" i="4" a="1"/>
  <c r="BU61" i="4" s="1"/>
  <c r="AS62" i="4" a="1"/>
  <c r="AS62" i="4" s="1"/>
  <c r="AT62" i="4" a="1"/>
  <c r="AT62" i="4" s="1"/>
  <c r="D62" i="4" a="1"/>
  <c r="D62" i="4" s="1"/>
  <c r="E62" i="4" a="1"/>
  <c r="E62" i="4" s="1"/>
  <c r="AV62" i="4" a="1"/>
  <c r="AV62" i="4" s="1"/>
  <c r="G62" i="4" a="1"/>
  <c r="G62" i="4" s="1"/>
  <c r="H62" i="4" a="1"/>
  <c r="H62" i="4" s="1"/>
  <c r="I62" i="4" a="1"/>
  <c r="I62" i="4" s="1"/>
  <c r="AZ62" i="4" a="1"/>
  <c r="AZ62" i="4" s="1"/>
  <c r="BA62" i="4" a="1"/>
  <c r="BA62" i="4" s="1"/>
  <c r="K62" i="4" a="1"/>
  <c r="K62" i="4" s="1"/>
  <c r="BB62" i="4" a="1"/>
  <c r="BB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C62" i="4" a="1"/>
  <c r="BC62" i="4" s="1"/>
  <c r="BD62" i="4" a="1"/>
  <c r="BD62" i="4" s="1"/>
  <c r="R62" i="4" a="1"/>
  <c r="R62" i="4" s="1"/>
  <c r="S62" i="4" a="1"/>
  <c r="S62" i="4" s="1"/>
  <c r="T62" i="4" a="1"/>
  <c r="T62" i="4" s="1"/>
  <c r="X62" i="4" a="1"/>
  <c r="X62" i="4" s="1"/>
  <c r="Y62" i="4" a="1"/>
  <c r="Y62" i="4" s="1"/>
  <c r="Z62" i="4" a="1"/>
  <c r="Z62" i="4" s="1"/>
  <c r="AA62" i="4" a="1"/>
  <c r="AA62" i="4" s="1"/>
  <c r="BI62" i="4" a="1"/>
  <c r="BI62" i="4" s="1"/>
  <c r="BJ62" i="4" a="1"/>
  <c r="BJ62" i="4" s="1"/>
  <c r="BK62" i="4" a="1"/>
  <c r="BK62" i="4" s="1"/>
  <c r="BM62" i="4" a="1"/>
  <c r="BM62" i="4" s="1"/>
  <c r="AJ62" i="4" a="1"/>
  <c r="AJ62" i="4" s="1"/>
  <c r="BQ62" i="4" a="1"/>
  <c r="BQ62" i="4" s="1"/>
  <c r="AK62" i="4" a="1"/>
  <c r="AK62" i="4" s="1"/>
  <c r="AL62" i="4" a="1"/>
  <c r="AL62" i="4" s="1"/>
  <c r="AM62" i="4" a="1"/>
  <c r="AM62" i="4" s="1"/>
  <c r="BR62" i="4" a="1"/>
  <c r="BR62" i="4" s="1"/>
  <c r="AN62" i="4" a="1"/>
  <c r="AN62" i="4" s="1"/>
  <c r="AP62" i="4" a="1"/>
  <c r="AP62" i="4" s="1"/>
  <c r="AQ62" i="4" a="1"/>
  <c r="AQ62" i="4" s="1"/>
  <c r="BU62" i="4" a="1"/>
  <c r="BU62" i="4" s="1"/>
  <c r="AS24" i="4" a="1"/>
  <c r="AS24" i="4" s="1"/>
  <c r="AT24" i="4" a="1"/>
  <c r="AT24" i="4" s="1"/>
  <c r="D24" i="4" a="1"/>
  <c r="D24" i="4" s="1"/>
  <c r="E24" i="4" a="1"/>
  <c r="E24" i="4" s="1"/>
  <c r="AV24" i="4" a="1"/>
  <c r="AV24" i="4" s="1"/>
  <c r="G24" i="4" a="1"/>
  <c r="G24" i="4" s="1"/>
  <c r="H24" i="4" a="1"/>
  <c r="H24" i="4" s="1"/>
  <c r="I24" i="4" a="1"/>
  <c r="I24" i="4" s="1"/>
  <c r="AZ24" i="4" a="1"/>
  <c r="AZ24" i="4" s="1"/>
  <c r="BA24" i="4" a="1"/>
  <c r="BA24" i="4" s="1"/>
  <c r="K24" i="4" a="1"/>
  <c r="K24" i="4" s="1"/>
  <c r="BB24" i="4" a="1"/>
  <c r="BB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C24" i="4" a="1"/>
  <c r="BC24" i="4" s="1"/>
  <c r="BD24" i="4" a="1"/>
  <c r="BD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I24" i="4" a="1"/>
  <c r="BI24" i="4" s="1"/>
  <c r="BJ24" i="4" a="1"/>
  <c r="BJ24" i="4" s="1"/>
  <c r="BK24" i="4" a="1"/>
  <c r="BK24" i="4" s="1"/>
  <c r="BM24" i="4" a="1"/>
  <c r="BM24" i="4" s="1"/>
  <c r="AJ24" i="4" a="1"/>
  <c r="AJ24" i="4" s="1"/>
  <c r="BQ24" i="4" a="1"/>
  <c r="BQ24" i="4" s="1"/>
  <c r="AK24" i="4" a="1"/>
  <c r="AK24" i="4" s="1"/>
  <c r="AL24" i="4" a="1"/>
  <c r="AL24" i="4" s="1"/>
  <c r="AM24" i="4" a="1"/>
  <c r="AM24" i="4" s="1"/>
  <c r="BR24" i="4" a="1"/>
  <c r="BR24" i="4" s="1"/>
  <c r="AN24" i="4" a="1"/>
  <c r="AN24" i="4" s="1"/>
  <c r="AP24" i="4" a="1"/>
  <c r="AP24" i="4" s="1"/>
  <c r="AQ24" i="4" a="1"/>
  <c r="AQ24" i="4" s="1"/>
  <c r="BU24" i="4" a="1"/>
  <c r="BU24" i="4" s="1"/>
  <c r="AS25" i="4" a="1"/>
  <c r="AS25" i="4" s="1"/>
  <c r="AT25" i="4" a="1"/>
  <c r="AT25" i="4" s="1"/>
  <c r="D25" i="4" a="1"/>
  <c r="D25" i="4" s="1"/>
  <c r="E25" i="4" a="1"/>
  <c r="E25" i="4" s="1"/>
  <c r="AV25" i="4" a="1"/>
  <c r="AV25" i="4" s="1"/>
  <c r="G25" i="4" a="1"/>
  <c r="G25" i="4" s="1"/>
  <c r="H25" i="4" a="1"/>
  <c r="H25" i="4" s="1"/>
  <c r="I25" i="4" a="1"/>
  <c r="I25" i="4" s="1"/>
  <c r="AZ25" i="4" a="1"/>
  <c r="AZ25" i="4" s="1"/>
  <c r="BA25" i="4" a="1"/>
  <c r="BA25" i="4" s="1"/>
  <c r="K25" i="4" a="1"/>
  <c r="K25" i="4" s="1"/>
  <c r="BB25" i="4" a="1"/>
  <c r="BB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C25" i="4" a="1"/>
  <c r="BC25" i="4" s="1"/>
  <c r="BD25" i="4" a="1"/>
  <c r="BD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I25" i="4" a="1"/>
  <c r="BI25" i="4" s="1"/>
  <c r="BJ25" i="4" a="1"/>
  <c r="BJ25" i="4" s="1"/>
  <c r="BK25" i="4" a="1"/>
  <c r="BK25" i="4" s="1"/>
  <c r="BM25" i="4" a="1"/>
  <c r="BM25" i="4" s="1"/>
  <c r="AJ25" i="4" a="1"/>
  <c r="AJ25" i="4" s="1"/>
  <c r="BQ25" i="4" a="1"/>
  <c r="BQ25" i="4" s="1"/>
  <c r="AK25" i="4" a="1"/>
  <c r="AK25" i="4" s="1"/>
  <c r="AL25" i="4" a="1"/>
  <c r="AL25" i="4" s="1"/>
  <c r="AM25" i="4" a="1"/>
  <c r="AM25" i="4" s="1"/>
  <c r="BR25" i="4" a="1"/>
  <c r="BR25" i="4" s="1"/>
  <c r="AN25" i="4" a="1"/>
  <c r="AN25" i="4" s="1"/>
  <c r="AP25" i="4" a="1"/>
  <c r="AP25" i="4" s="1"/>
  <c r="AQ25" i="4" a="1"/>
  <c r="AQ25" i="4" s="1"/>
  <c r="BU25" i="4" a="1"/>
  <c r="BU25" i="4" s="1"/>
  <c r="AS26" i="4" a="1"/>
  <c r="AS26" i="4" s="1"/>
  <c r="AT26" i="4" a="1"/>
  <c r="AT26" i="4" s="1"/>
  <c r="D26" i="4" a="1"/>
  <c r="D26" i="4" s="1"/>
  <c r="E26" i="4" a="1"/>
  <c r="E26" i="4" s="1"/>
  <c r="AV26" i="4" a="1"/>
  <c r="AV26" i="4" s="1"/>
  <c r="G26" i="4" a="1"/>
  <c r="G26" i="4" s="1"/>
  <c r="H26" i="4" a="1"/>
  <c r="H26" i="4" s="1"/>
  <c r="I26" i="4" a="1"/>
  <c r="I26" i="4" s="1"/>
  <c r="AZ26" i="4" a="1"/>
  <c r="AZ26" i="4" s="1"/>
  <c r="BA26" i="4" a="1"/>
  <c r="BA26" i="4" s="1"/>
  <c r="K26" i="4" a="1"/>
  <c r="K26" i="4" s="1"/>
  <c r="BB26" i="4" a="1"/>
  <c r="BB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C26" i="4" a="1"/>
  <c r="BC26" i="4" s="1"/>
  <c r="BD26" i="4" a="1"/>
  <c r="BD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I26" i="4" a="1"/>
  <c r="BI26" i="4" s="1"/>
  <c r="BJ26" i="4" a="1"/>
  <c r="BJ26" i="4" s="1"/>
  <c r="BK26" i="4" a="1"/>
  <c r="BK26" i="4" s="1"/>
  <c r="BM26" i="4" a="1"/>
  <c r="BM26" i="4" s="1"/>
  <c r="AJ26" i="4" a="1"/>
  <c r="AJ26" i="4" s="1"/>
  <c r="BQ26" i="4" a="1"/>
  <c r="BQ26" i="4" s="1"/>
  <c r="AK26" i="4" a="1"/>
  <c r="AK26" i="4" s="1"/>
  <c r="AL26" i="4" a="1"/>
  <c r="AL26" i="4" s="1"/>
  <c r="AM26" i="4" a="1"/>
  <c r="AM26" i="4" s="1"/>
  <c r="BR26" i="4" a="1"/>
  <c r="BR26" i="4" s="1"/>
  <c r="AN26" i="4" a="1"/>
  <c r="AN26" i="4" s="1"/>
  <c r="AP26" i="4" a="1"/>
  <c r="AP26" i="4" s="1"/>
  <c r="AQ26" i="4" a="1"/>
  <c r="AQ26" i="4" s="1"/>
  <c r="BU26" i="4" a="1"/>
  <c r="BU26" i="4" s="1"/>
  <c r="AS30" i="4" a="1"/>
  <c r="AS30" i="4" s="1"/>
  <c r="AT30" i="4" a="1"/>
  <c r="AT30" i="4" s="1"/>
  <c r="D30" i="4" a="1"/>
  <c r="D30" i="4" s="1"/>
  <c r="E30" i="4" a="1"/>
  <c r="E30" i="4" s="1"/>
  <c r="AV30" i="4" a="1"/>
  <c r="AV30" i="4" s="1"/>
  <c r="G30" i="4" a="1"/>
  <c r="G30" i="4" s="1"/>
  <c r="H30" i="4" a="1"/>
  <c r="H30" i="4" s="1"/>
  <c r="I30" i="4" a="1"/>
  <c r="I30" i="4" s="1"/>
  <c r="AZ30" i="4" a="1"/>
  <c r="AZ30" i="4" s="1"/>
  <c r="BA30" i="4" a="1"/>
  <c r="BA30" i="4" s="1"/>
  <c r="K30" i="4" a="1"/>
  <c r="K30" i="4" s="1"/>
  <c r="BB30" i="4" a="1"/>
  <c r="BB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C30" i="4" a="1"/>
  <c r="BC30" i="4" s="1"/>
  <c r="BD30" i="4" a="1"/>
  <c r="BD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I30" i="4" a="1"/>
  <c r="BI30" i="4" s="1"/>
  <c r="BJ30" i="4" a="1"/>
  <c r="BJ30" i="4" s="1"/>
  <c r="BK30" i="4" a="1"/>
  <c r="BK30" i="4" s="1"/>
  <c r="BM30" i="4" a="1"/>
  <c r="BM30" i="4" s="1"/>
  <c r="AJ30" i="4" a="1"/>
  <c r="AJ30" i="4" s="1"/>
  <c r="BQ30" i="4" a="1"/>
  <c r="BQ30" i="4" s="1"/>
  <c r="AK30" i="4" a="1"/>
  <c r="AK30" i="4" s="1"/>
  <c r="AL30" i="4" a="1"/>
  <c r="AL30" i="4" s="1"/>
  <c r="AM30" i="4" a="1"/>
  <c r="AM30" i="4" s="1"/>
  <c r="BR30" i="4" a="1"/>
  <c r="BR30" i="4" s="1"/>
  <c r="AN30" i="4" a="1"/>
  <c r="AN30" i="4" s="1"/>
  <c r="AP30" i="4" a="1"/>
  <c r="AP30" i="4" s="1"/>
  <c r="AQ30" i="4" a="1"/>
  <c r="AQ30" i="4" s="1"/>
  <c r="BU30" i="4" a="1"/>
  <c r="BU30" i="4" s="1"/>
  <c r="AS31" i="4" a="1"/>
  <c r="AS31" i="4" s="1"/>
  <c r="AT31" i="4" a="1"/>
  <c r="AT31" i="4" s="1"/>
  <c r="D31" i="4" a="1"/>
  <c r="D31" i="4" s="1"/>
  <c r="E31" i="4" a="1"/>
  <c r="E31" i="4" s="1"/>
  <c r="AV31" i="4" a="1"/>
  <c r="AV31" i="4" s="1"/>
  <c r="G31" i="4" a="1"/>
  <c r="G31" i="4" s="1"/>
  <c r="H31" i="4" a="1"/>
  <c r="H31" i="4" s="1"/>
  <c r="I31" i="4" a="1"/>
  <c r="I31" i="4" s="1"/>
  <c r="AZ31" i="4" a="1"/>
  <c r="AZ31" i="4" s="1"/>
  <c r="BA31" i="4" a="1"/>
  <c r="BA31" i="4" s="1"/>
  <c r="K31" i="4" a="1"/>
  <c r="K31" i="4" s="1"/>
  <c r="BB31" i="4" a="1"/>
  <c r="BB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C31" i="4" a="1"/>
  <c r="BC31" i="4" s="1"/>
  <c r="BD31" i="4" a="1"/>
  <c r="BD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I31" i="4" a="1"/>
  <c r="BI31" i="4" s="1"/>
  <c r="BJ31" i="4" a="1"/>
  <c r="BJ31" i="4" s="1"/>
  <c r="BK31" i="4" a="1"/>
  <c r="BK31" i="4" s="1"/>
  <c r="BM31" i="4" a="1"/>
  <c r="BM31" i="4" s="1"/>
  <c r="AJ31" i="4" a="1"/>
  <c r="AJ31" i="4" s="1"/>
  <c r="BQ31" i="4" a="1"/>
  <c r="BQ31" i="4" s="1"/>
  <c r="AK31" i="4" a="1"/>
  <c r="AK31" i="4" s="1"/>
  <c r="AL31" i="4" a="1"/>
  <c r="AL31" i="4" s="1"/>
  <c r="AM31" i="4" a="1"/>
  <c r="AM31" i="4" s="1"/>
  <c r="BR31" i="4" a="1"/>
  <c r="BR31" i="4" s="1"/>
  <c r="AN31" i="4" a="1"/>
  <c r="AN31" i="4" s="1"/>
  <c r="AP31" i="4" a="1"/>
  <c r="AP31" i="4" s="1"/>
  <c r="AQ31" i="4" a="1"/>
  <c r="AQ31" i="4" s="1"/>
  <c r="BU31" i="4" a="1"/>
  <c r="BU31" i="4" s="1"/>
  <c r="AS32" i="4" a="1"/>
  <c r="AS32" i="4" s="1"/>
  <c r="AT32" i="4" a="1"/>
  <c r="AT32" i="4" s="1"/>
  <c r="D32" i="4" a="1"/>
  <c r="D32" i="4" s="1"/>
  <c r="E32" i="4" a="1"/>
  <c r="E32" i="4" s="1"/>
  <c r="AV32" i="4" a="1"/>
  <c r="AV32" i="4" s="1"/>
  <c r="G32" i="4" a="1"/>
  <c r="G32" i="4" s="1"/>
  <c r="H32" i="4" a="1"/>
  <c r="H32" i="4" s="1"/>
  <c r="I32" i="4" a="1"/>
  <c r="I32" i="4" s="1"/>
  <c r="AZ32" i="4" a="1"/>
  <c r="AZ32" i="4" s="1"/>
  <c r="BA32" i="4" a="1"/>
  <c r="BA32" i="4" s="1"/>
  <c r="K32" i="4" a="1"/>
  <c r="K32" i="4" s="1"/>
  <c r="BB32" i="4" a="1"/>
  <c r="BB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C32" i="4" a="1"/>
  <c r="BC32" i="4" s="1"/>
  <c r="BD32" i="4" a="1"/>
  <c r="BD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I32" i="4" a="1"/>
  <c r="BI32" i="4" s="1"/>
  <c r="BJ32" i="4" a="1"/>
  <c r="BJ32" i="4" s="1"/>
  <c r="BK32" i="4" a="1"/>
  <c r="BK32" i="4" s="1"/>
  <c r="BM32" i="4" a="1"/>
  <c r="BM32" i="4" s="1"/>
  <c r="AJ32" i="4" a="1"/>
  <c r="AJ32" i="4" s="1"/>
  <c r="BQ32" i="4" a="1"/>
  <c r="BQ32" i="4" s="1"/>
  <c r="AK32" i="4" a="1"/>
  <c r="AK32" i="4" s="1"/>
  <c r="AL32" i="4" a="1"/>
  <c r="AL32" i="4" s="1"/>
  <c r="AM32" i="4" a="1"/>
  <c r="AM32" i="4" s="1"/>
  <c r="BR32" i="4" a="1"/>
  <c r="BR32" i="4" s="1"/>
  <c r="AN32" i="4" a="1"/>
  <c r="AN32" i="4" s="1"/>
  <c r="AP32" i="4" a="1"/>
  <c r="AP32" i="4" s="1"/>
  <c r="AQ32" i="4" a="1"/>
  <c r="AQ32" i="4" s="1"/>
  <c r="BU32" i="4" a="1"/>
  <c r="BU32" i="4" s="1"/>
  <c r="AS33" i="4" a="1"/>
  <c r="AS33" i="4" s="1"/>
  <c r="AT33" i="4" a="1"/>
  <c r="AT33" i="4" s="1"/>
  <c r="D33" i="4" a="1"/>
  <c r="D33" i="4" s="1"/>
  <c r="E33" i="4" a="1"/>
  <c r="E33" i="4" s="1"/>
  <c r="AV33" i="4" a="1"/>
  <c r="AV33" i="4" s="1"/>
  <c r="G33" i="4" a="1"/>
  <c r="G33" i="4" s="1"/>
  <c r="H33" i="4" a="1"/>
  <c r="H33" i="4" s="1"/>
  <c r="I33" i="4" a="1"/>
  <c r="I33" i="4" s="1"/>
  <c r="AZ33" i="4" a="1"/>
  <c r="AZ33" i="4" s="1"/>
  <c r="BA33" i="4" a="1"/>
  <c r="BA33" i="4" s="1"/>
  <c r="K33" i="4" a="1"/>
  <c r="K33" i="4" s="1"/>
  <c r="BB33" i="4" a="1"/>
  <c r="BB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C33" i="4" a="1"/>
  <c r="BC33" i="4" s="1"/>
  <c r="BD33" i="4" a="1"/>
  <c r="BD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I33" i="4" a="1"/>
  <c r="BI33" i="4" s="1"/>
  <c r="BJ33" i="4" a="1"/>
  <c r="BJ33" i="4" s="1"/>
  <c r="BK33" i="4" a="1"/>
  <c r="BK33" i="4" s="1"/>
  <c r="BM33" i="4" a="1"/>
  <c r="BM33" i="4" s="1"/>
  <c r="AJ33" i="4" a="1"/>
  <c r="AJ33" i="4" s="1"/>
  <c r="BQ33" i="4" a="1"/>
  <c r="BQ33" i="4" s="1"/>
  <c r="AK33" i="4" a="1"/>
  <c r="AK33" i="4" s="1"/>
  <c r="AL33" i="4" a="1"/>
  <c r="AL33" i="4" s="1"/>
  <c r="AM33" i="4" a="1"/>
  <c r="AM33" i="4" s="1"/>
  <c r="BR33" i="4" a="1"/>
  <c r="BR33" i="4" s="1"/>
  <c r="AN33" i="4" a="1"/>
  <c r="AN33" i="4" s="1"/>
  <c r="AP33" i="4" a="1"/>
  <c r="AP33" i="4" s="1"/>
  <c r="AQ33" i="4" a="1"/>
  <c r="AQ33" i="4" s="1"/>
  <c r="BU33" i="4" a="1"/>
  <c r="BU33" i="4" s="1"/>
  <c r="AS67" i="4" a="1"/>
  <c r="AS67" i="4" s="1"/>
  <c r="AT67" i="4" a="1"/>
  <c r="AT67" i="4" s="1"/>
  <c r="D67" i="4" a="1"/>
  <c r="D67" i="4" s="1"/>
  <c r="E67" i="4" a="1"/>
  <c r="E67" i="4" s="1"/>
  <c r="AV67" i="4" a="1"/>
  <c r="AV67" i="4" s="1"/>
  <c r="G67" i="4" a="1"/>
  <c r="G67" i="4" s="1"/>
  <c r="H67" i="4" a="1"/>
  <c r="H67" i="4" s="1"/>
  <c r="I67" i="4" a="1"/>
  <c r="I67" i="4" s="1"/>
  <c r="AZ67" i="4" a="1"/>
  <c r="AZ67" i="4" s="1"/>
  <c r="BA67" i="4" a="1"/>
  <c r="BA67" i="4" s="1"/>
  <c r="K67" i="4" a="1"/>
  <c r="K67" i="4" s="1"/>
  <c r="BB67" i="4" a="1"/>
  <c r="BB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C67" i="4" a="1"/>
  <c r="BC67" i="4" s="1"/>
  <c r="BD67" i="4" a="1"/>
  <c r="BD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I67" i="4" a="1"/>
  <c r="BI67" i="4" s="1"/>
  <c r="BJ67" i="4" a="1"/>
  <c r="BJ67" i="4" s="1"/>
  <c r="BK67" i="4" a="1"/>
  <c r="BK67" i="4" s="1"/>
  <c r="BM67" i="4" a="1"/>
  <c r="BM67" i="4" s="1"/>
  <c r="AJ67" i="4" a="1"/>
  <c r="AJ67" i="4" s="1"/>
  <c r="BQ67" i="4" a="1"/>
  <c r="BQ67" i="4" s="1"/>
  <c r="AK67" i="4" a="1"/>
  <c r="AK67" i="4" s="1"/>
  <c r="AL67" i="4" a="1"/>
  <c r="AL67" i="4" s="1"/>
  <c r="AM67" i="4" a="1"/>
  <c r="AM67" i="4" s="1"/>
  <c r="BR67" i="4" a="1"/>
  <c r="BR67" i="4" s="1"/>
  <c r="AN67" i="4" a="1"/>
  <c r="AN67" i="4" s="1"/>
  <c r="AP67" i="4" a="1"/>
  <c r="AP67" i="4" s="1"/>
  <c r="AQ67" i="4" a="1"/>
  <c r="AQ67" i="4" s="1"/>
  <c r="BU67" i="4" a="1"/>
  <c r="BU67" i="4" s="1"/>
  <c r="AS68" i="4" a="1"/>
  <c r="AS68" i="4" s="1"/>
  <c r="AT68" i="4" a="1"/>
  <c r="AT68" i="4" s="1"/>
  <c r="D68" i="4" a="1"/>
  <c r="D68" i="4" s="1"/>
  <c r="E68" i="4" a="1"/>
  <c r="E68" i="4" s="1"/>
  <c r="AV68" i="4" a="1"/>
  <c r="AV68" i="4" s="1"/>
  <c r="G68" i="4" a="1"/>
  <c r="G68" i="4" s="1"/>
  <c r="H68" i="4" a="1"/>
  <c r="H68" i="4" s="1"/>
  <c r="I68" i="4" a="1"/>
  <c r="I68" i="4" s="1"/>
  <c r="AZ68" i="4" a="1"/>
  <c r="AZ68" i="4" s="1"/>
  <c r="BA68" i="4" a="1"/>
  <c r="BA68" i="4" s="1"/>
  <c r="K68" i="4" a="1"/>
  <c r="K68" i="4" s="1"/>
  <c r="BB68" i="4" a="1"/>
  <c r="BB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BC68" i="4" a="1"/>
  <c r="BC68" i="4" s="1"/>
  <c r="BD68" i="4" a="1"/>
  <c r="BD68" i="4" s="1"/>
  <c r="R68" i="4" a="1"/>
  <c r="R68" i="4" s="1"/>
  <c r="S68" i="4" a="1"/>
  <c r="S68" i="4" s="1"/>
  <c r="T68" i="4" a="1"/>
  <c r="T68" i="4" s="1"/>
  <c r="X68" i="4" a="1"/>
  <c r="X68" i="4" s="1"/>
  <c r="Y68" i="4" a="1"/>
  <c r="Y68" i="4" s="1"/>
  <c r="Z68" i="4" a="1"/>
  <c r="Z68" i="4" s="1"/>
  <c r="AA68" i="4" a="1"/>
  <c r="AA68" i="4" s="1"/>
  <c r="BI68" i="4" a="1"/>
  <c r="BI68" i="4" s="1"/>
  <c r="BJ68" i="4" a="1"/>
  <c r="BJ68" i="4" s="1"/>
  <c r="BK68" i="4" a="1"/>
  <c r="BK68" i="4" s="1"/>
  <c r="BM68" i="4" a="1"/>
  <c r="BM68" i="4" s="1"/>
  <c r="AJ68" i="4" a="1"/>
  <c r="AJ68" i="4" s="1"/>
  <c r="BQ68" i="4" a="1"/>
  <c r="BQ68" i="4" s="1"/>
  <c r="AK68" i="4" a="1"/>
  <c r="AK68" i="4" s="1"/>
  <c r="AL68" i="4" a="1"/>
  <c r="AL68" i="4" s="1"/>
  <c r="AM68" i="4" a="1"/>
  <c r="AM68" i="4" s="1"/>
  <c r="BR68" i="4" a="1"/>
  <c r="BR68" i="4" s="1"/>
  <c r="AN68" i="4" a="1"/>
  <c r="AN68" i="4" s="1"/>
  <c r="AP68" i="4" a="1"/>
  <c r="AP68" i="4" s="1"/>
  <c r="AQ68" i="4" a="1"/>
  <c r="AQ68" i="4" s="1"/>
  <c r="BU68" i="4" a="1"/>
  <c r="BU68" i="4" s="1"/>
  <c r="AS69" i="4" a="1"/>
  <c r="AS69" i="4" s="1"/>
  <c r="AT69" i="4" a="1"/>
  <c r="AT69" i="4" s="1"/>
  <c r="D69" i="4" a="1"/>
  <c r="D69" i="4" s="1"/>
  <c r="E69" i="4" a="1"/>
  <c r="E69" i="4" s="1"/>
  <c r="AV69" i="4" a="1"/>
  <c r="AV69" i="4" s="1"/>
  <c r="G69" i="4" a="1"/>
  <c r="G69" i="4" s="1"/>
  <c r="H69" i="4" a="1"/>
  <c r="H69" i="4" s="1"/>
  <c r="I69" i="4" a="1"/>
  <c r="I69" i="4" s="1"/>
  <c r="AZ69" i="4" a="1"/>
  <c r="AZ69" i="4" s="1"/>
  <c r="BA69" i="4" a="1"/>
  <c r="BA69" i="4" s="1"/>
  <c r="K69" i="4" a="1"/>
  <c r="K69" i="4" s="1"/>
  <c r="BB69" i="4" a="1"/>
  <c r="BB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C69" i="4" a="1"/>
  <c r="BC69" i="4" s="1"/>
  <c r="BD69" i="4" a="1"/>
  <c r="BD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I69" i="4" a="1"/>
  <c r="BI69" i="4" s="1"/>
  <c r="BJ69" i="4" a="1"/>
  <c r="BJ69" i="4" s="1"/>
  <c r="BK69" i="4" a="1"/>
  <c r="BK69" i="4" s="1"/>
  <c r="BM69" i="4" a="1"/>
  <c r="BM69" i="4" s="1"/>
  <c r="AJ69" i="4" a="1"/>
  <c r="AJ69" i="4" s="1"/>
  <c r="BQ69" i="4" a="1"/>
  <c r="BQ69" i="4" s="1"/>
  <c r="AK69" i="4" a="1"/>
  <c r="AK69" i="4" s="1"/>
  <c r="AL69" i="4" a="1"/>
  <c r="AL69" i="4" s="1"/>
  <c r="AM69" i="4" a="1"/>
  <c r="AM69" i="4" s="1"/>
  <c r="BR69" i="4" a="1"/>
  <c r="BR69" i="4" s="1"/>
  <c r="AN69" i="4" a="1"/>
  <c r="AN69" i="4" s="1"/>
  <c r="AP69" i="4" a="1"/>
  <c r="AP69" i="4" s="1"/>
  <c r="AQ69" i="4" a="1"/>
  <c r="AQ69" i="4" s="1"/>
  <c r="BU69" i="4" a="1"/>
  <c r="BU69" i="4" s="1"/>
  <c r="AS71" i="4" a="1"/>
  <c r="AS71" i="4" s="1"/>
  <c r="AT71" i="4" a="1"/>
  <c r="AT71" i="4" s="1"/>
  <c r="D71" i="4" a="1"/>
  <c r="D71" i="4" s="1"/>
  <c r="E71" i="4" a="1"/>
  <c r="E71" i="4" s="1"/>
  <c r="AV71" i="4" a="1"/>
  <c r="AV71" i="4" s="1"/>
  <c r="G71" i="4" a="1"/>
  <c r="G71" i="4" s="1"/>
  <c r="H71" i="4" a="1"/>
  <c r="H71" i="4" s="1"/>
  <c r="I71" i="4" a="1"/>
  <c r="I71" i="4" s="1"/>
  <c r="AZ71" i="4" a="1"/>
  <c r="AZ71" i="4" s="1"/>
  <c r="BA71" i="4" a="1"/>
  <c r="BA71" i="4" s="1"/>
  <c r="K71" i="4" a="1"/>
  <c r="K71" i="4" s="1"/>
  <c r="BB71" i="4" a="1"/>
  <c r="BB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C71" i="4" a="1"/>
  <c r="BC71" i="4" s="1"/>
  <c r="BD71" i="4" a="1"/>
  <c r="BD71" i="4" s="1"/>
  <c r="R71" i="4" a="1"/>
  <c r="R71" i="4" s="1"/>
  <c r="S71" i="4" a="1"/>
  <c r="S71" i="4" s="1"/>
  <c r="T71" i="4" a="1"/>
  <c r="T71" i="4" s="1"/>
  <c r="X71" i="4" a="1"/>
  <c r="X71" i="4" s="1"/>
  <c r="Y71" i="4" a="1"/>
  <c r="Y71" i="4" s="1"/>
  <c r="Z71" i="4" a="1"/>
  <c r="Z71" i="4" s="1"/>
  <c r="AA71" i="4" a="1"/>
  <c r="AA71" i="4" s="1"/>
  <c r="BI71" i="4" a="1"/>
  <c r="BI71" i="4" s="1"/>
  <c r="BJ71" i="4" a="1"/>
  <c r="BJ71" i="4" s="1"/>
  <c r="BK71" i="4" a="1"/>
  <c r="BK71" i="4" s="1"/>
  <c r="BM71" i="4" a="1"/>
  <c r="BM71" i="4" s="1"/>
  <c r="AJ71" i="4" a="1"/>
  <c r="AJ71" i="4" s="1"/>
  <c r="BQ71" i="4" a="1"/>
  <c r="BQ71" i="4" s="1"/>
  <c r="AK71" i="4" a="1"/>
  <c r="AK71" i="4" s="1"/>
  <c r="AL71" i="4" a="1"/>
  <c r="AL71" i="4" s="1"/>
  <c r="AM71" i="4" a="1"/>
  <c r="AM71" i="4" s="1"/>
  <c r="BR71" i="4" a="1"/>
  <c r="BR71" i="4" s="1"/>
  <c r="AN71" i="4" a="1"/>
  <c r="AN71" i="4" s="1"/>
  <c r="AP71" i="4" a="1"/>
  <c r="AP71" i="4" s="1"/>
  <c r="AQ71" i="4" a="1"/>
  <c r="AQ71" i="4" s="1"/>
  <c r="BU71" i="4" a="1"/>
  <c r="BU71" i="4" s="1"/>
  <c r="AS76" i="4" a="1"/>
  <c r="AS76" i="4" s="1"/>
  <c r="AT76" i="4" a="1"/>
  <c r="AT76" i="4" s="1"/>
  <c r="D76" i="4" a="1"/>
  <c r="D76" i="4" s="1"/>
  <c r="E76" i="4" a="1"/>
  <c r="E76" i="4" s="1"/>
  <c r="AV76" i="4" a="1"/>
  <c r="AV76" i="4" s="1"/>
  <c r="G76" i="4" a="1"/>
  <c r="G76" i="4" s="1"/>
  <c r="H76" i="4" a="1"/>
  <c r="H76" i="4" s="1"/>
  <c r="I76" i="4" a="1"/>
  <c r="I76" i="4" s="1"/>
  <c r="AZ76" i="4" a="1"/>
  <c r="AZ76" i="4" s="1"/>
  <c r="BA76" i="4" a="1"/>
  <c r="BA76" i="4" s="1"/>
  <c r="K76" i="4" a="1"/>
  <c r="K76" i="4" s="1"/>
  <c r="BB76" i="4" a="1"/>
  <c r="BB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BC76" i="4" a="1"/>
  <c r="BC76" i="4" s="1"/>
  <c r="BD76" i="4" a="1"/>
  <c r="BD76" i="4" s="1"/>
  <c r="R76" i="4" a="1"/>
  <c r="R76" i="4" s="1"/>
  <c r="S76" i="4" a="1"/>
  <c r="S76" i="4" s="1"/>
  <c r="T76" i="4" a="1"/>
  <c r="T76" i="4" s="1"/>
  <c r="X76" i="4" a="1"/>
  <c r="X76" i="4" s="1"/>
  <c r="Y76" i="4" a="1"/>
  <c r="Y76" i="4" s="1"/>
  <c r="Z76" i="4" a="1"/>
  <c r="Z76" i="4" s="1"/>
  <c r="AA76" i="4" a="1"/>
  <c r="AA76" i="4" s="1"/>
  <c r="BI76" i="4" a="1"/>
  <c r="BI76" i="4" s="1"/>
  <c r="BJ76" i="4" a="1"/>
  <c r="BJ76" i="4" s="1"/>
  <c r="BK76" i="4" a="1"/>
  <c r="BK76" i="4" s="1"/>
  <c r="BM76" i="4" a="1"/>
  <c r="BM76" i="4" s="1"/>
  <c r="AJ76" i="4" a="1"/>
  <c r="AJ76" i="4" s="1"/>
  <c r="BQ76" i="4" a="1"/>
  <c r="BQ76" i="4" s="1"/>
  <c r="AK76" i="4" a="1"/>
  <c r="AK76" i="4" s="1"/>
  <c r="AL76" i="4" a="1"/>
  <c r="AL76" i="4" s="1"/>
  <c r="AM76" i="4" a="1"/>
  <c r="AM76" i="4" s="1"/>
  <c r="BR76" i="4" a="1"/>
  <c r="BR76" i="4" s="1"/>
  <c r="AN76" i="4" a="1"/>
  <c r="AN76" i="4" s="1"/>
  <c r="AP76" i="4" a="1"/>
  <c r="AP76" i="4" s="1"/>
  <c r="AQ76" i="4" a="1"/>
  <c r="AQ76" i="4" s="1"/>
  <c r="BU76" i="4" a="1"/>
  <c r="BU76" i="4" s="1"/>
  <c r="AS46" i="4" a="1"/>
  <c r="AS46" i="4" s="1"/>
  <c r="AT46" i="4" a="1"/>
  <c r="AT46" i="4" s="1"/>
  <c r="D46" i="4" a="1"/>
  <c r="D46" i="4" s="1"/>
  <c r="E46" i="4" a="1"/>
  <c r="E46" i="4" s="1"/>
  <c r="AV46" i="4" a="1"/>
  <c r="AV46" i="4" s="1"/>
  <c r="G46" i="4" a="1"/>
  <c r="G46" i="4" s="1"/>
  <c r="H46" i="4" a="1"/>
  <c r="H46" i="4" s="1"/>
  <c r="I46" i="4" a="1"/>
  <c r="I46" i="4" s="1"/>
  <c r="AZ46" i="4" a="1"/>
  <c r="AZ46" i="4" s="1"/>
  <c r="BA46" i="4" a="1"/>
  <c r="BA46" i="4" s="1"/>
  <c r="K46" i="4" a="1"/>
  <c r="K46" i="4" s="1"/>
  <c r="BB46" i="4" a="1"/>
  <c r="BB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C46" i="4" a="1"/>
  <c r="BC46" i="4" s="1"/>
  <c r="BD46" i="4" a="1"/>
  <c r="BD46" i="4" s="1"/>
  <c r="R46" i="4" a="1"/>
  <c r="R46" i="4" s="1"/>
  <c r="S46" i="4" a="1"/>
  <c r="S46" i="4" s="1"/>
  <c r="T46" i="4" a="1"/>
  <c r="T46" i="4" s="1"/>
  <c r="X46" i="4" a="1"/>
  <c r="X46" i="4" s="1"/>
  <c r="Y46" i="4" a="1"/>
  <c r="Y46" i="4" s="1"/>
  <c r="Z46" i="4" a="1"/>
  <c r="Z46" i="4" s="1"/>
  <c r="AA46" i="4" a="1"/>
  <c r="AA46" i="4" s="1"/>
  <c r="BI46" i="4" a="1"/>
  <c r="BI46" i="4" s="1"/>
  <c r="BJ46" i="4" a="1"/>
  <c r="BJ46" i="4" s="1"/>
  <c r="BK46" i="4" a="1"/>
  <c r="BK46" i="4" s="1"/>
  <c r="BM46" i="4" a="1"/>
  <c r="BM46" i="4" s="1"/>
  <c r="AJ46" i="4" a="1"/>
  <c r="AJ46" i="4" s="1"/>
  <c r="BQ46" i="4" a="1"/>
  <c r="BQ46" i="4" s="1"/>
  <c r="AK46" i="4" a="1"/>
  <c r="AK46" i="4" s="1"/>
  <c r="AL46" i="4" a="1"/>
  <c r="AL46" i="4" s="1"/>
  <c r="AM46" i="4" a="1"/>
  <c r="AM46" i="4" s="1"/>
  <c r="BR46" i="4" a="1"/>
  <c r="BR46" i="4" s="1"/>
  <c r="AN46" i="4" a="1"/>
  <c r="AN46" i="4" s="1"/>
  <c r="AP46" i="4" a="1"/>
  <c r="AP46" i="4" s="1"/>
  <c r="AQ46" i="4" a="1"/>
  <c r="AQ46" i="4" s="1"/>
  <c r="BU46" i="4" a="1"/>
  <c r="BU46" i="4" s="1"/>
  <c r="AS48" i="4" a="1"/>
  <c r="AS48" i="4" s="1"/>
  <c r="AT48" i="4" a="1"/>
  <c r="AT48" i="4" s="1"/>
  <c r="D48" i="4" a="1"/>
  <c r="D48" i="4" s="1"/>
  <c r="E48" i="4" a="1"/>
  <c r="E48" i="4" s="1"/>
  <c r="AV48" i="4" a="1"/>
  <c r="AV48" i="4" s="1"/>
  <c r="G48" i="4" a="1"/>
  <c r="G48" i="4" s="1"/>
  <c r="H48" i="4" a="1"/>
  <c r="H48" i="4" s="1"/>
  <c r="I48" i="4" a="1"/>
  <c r="I48" i="4" s="1"/>
  <c r="AZ48" i="4" a="1"/>
  <c r="AZ48" i="4" s="1"/>
  <c r="BA48" i="4" a="1"/>
  <c r="BA48" i="4" s="1"/>
  <c r="K48" i="4" a="1"/>
  <c r="K48" i="4" s="1"/>
  <c r="BB48" i="4" a="1"/>
  <c r="BB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C48" i="4" a="1"/>
  <c r="BC48" i="4" s="1"/>
  <c r="BD48" i="4" a="1"/>
  <c r="BD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I48" i="4" a="1"/>
  <c r="BI48" i="4" s="1"/>
  <c r="BJ48" i="4" a="1"/>
  <c r="BJ48" i="4" s="1"/>
  <c r="BK48" i="4" a="1"/>
  <c r="BK48" i="4" s="1"/>
  <c r="BM48" i="4" a="1"/>
  <c r="BM48" i="4" s="1"/>
  <c r="AJ48" i="4" a="1"/>
  <c r="AJ48" i="4" s="1"/>
  <c r="BQ48" i="4" a="1"/>
  <c r="BQ48" i="4" s="1"/>
  <c r="AK48" i="4" a="1"/>
  <c r="AK48" i="4" s="1"/>
  <c r="AL48" i="4" a="1"/>
  <c r="AL48" i="4" s="1"/>
  <c r="AM48" i="4" a="1"/>
  <c r="AM48" i="4" s="1"/>
  <c r="BR48" i="4" a="1"/>
  <c r="BR48" i="4" s="1"/>
  <c r="AN48" i="4" a="1"/>
  <c r="AN48" i="4" s="1"/>
  <c r="AP48" i="4" a="1"/>
  <c r="AP48" i="4" s="1"/>
  <c r="AQ48" i="4" a="1"/>
  <c r="AQ48" i="4" s="1"/>
  <c r="BU48" i="4" a="1"/>
  <c r="BU48" i="4" s="1"/>
  <c r="AS49" i="4" a="1"/>
  <c r="AS49" i="4" s="1"/>
  <c r="AT49" i="4" a="1"/>
  <c r="AT49" i="4" s="1"/>
  <c r="D49" i="4" a="1"/>
  <c r="D49" i="4" s="1"/>
  <c r="E49" i="4" a="1"/>
  <c r="E49" i="4" s="1"/>
  <c r="AV49" i="4" a="1"/>
  <c r="AV49" i="4" s="1"/>
  <c r="G49" i="4" a="1"/>
  <c r="G49" i="4" s="1"/>
  <c r="H49" i="4" a="1"/>
  <c r="H49" i="4" s="1"/>
  <c r="I49" i="4" a="1"/>
  <c r="I49" i="4" s="1"/>
  <c r="AZ49" i="4" a="1"/>
  <c r="AZ49" i="4" s="1"/>
  <c r="BA49" i="4" a="1"/>
  <c r="BA49" i="4" s="1"/>
  <c r="K49" i="4" a="1"/>
  <c r="K49" i="4" s="1"/>
  <c r="BB49" i="4" a="1"/>
  <c r="BB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C49" i="4" a="1"/>
  <c r="BC49" i="4" s="1"/>
  <c r="BD49" i="4" a="1"/>
  <c r="BD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I49" i="4" a="1"/>
  <c r="BI49" i="4" s="1"/>
  <c r="BJ49" i="4" a="1"/>
  <c r="BJ49" i="4" s="1"/>
  <c r="BK49" i="4" a="1"/>
  <c r="BK49" i="4" s="1"/>
  <c r="BM49" i="4" a="1"/>
  <c r="BM49" i="4" s="1"/>
  <c r="AJ49" i="4" a="1"/>
  <c r="AJ49" i="4" s="1"/>
  <c r="BQ49" i="4" a="1"/>
  <c r="BQ49" i="4" s="1"/>
  <c r="AK49" i="4" a="1"/>
  <c r="AK49" i="4" s="1"/>
  <c r="AL49" i="4" a="1"/>
  <c r="AL49" i="4" s="1"/>
  <c r="AM49" i="4" a="1"/>
  <c r="AM49" i="4" s="1"/>
  <c r="BR49" i="4" a="1"/>
  <c r="BR49" i="4" s="1"/>
  <c r="AN49" i="4" a="1"/>
  <c r="AN49" i="4" s="1"/>
  <c r="AP49" i="4" a="1"/>
  <c r="AP49" i="4" s="1"/>
  <c r="AQ49" i="4" a="1"/>
  <c r="AQ49" i="4" s="1"/>
  <c r="BU49" i="4" a="1"/>
  <c r="BU49" i="4" s="1"/>
  <c r="AS79" i="4" a="1"/>
  <c r="AS79" i="4" s="1"/>
  <c r="AT79" i="4" a="1"/>
  <c r="AT79" i="4" s="1"/>
  <c r="D79" i="4" a="1"/>
  <c r="D79" i="4" s="1"/>
  <c r="E79" i="4" a="1"/>
  <c r="E79" i="4" s="1"/>
  <c r="AV79" i="4" a="1"/>
  <c r="AV79" i="4" s="1"/>
  <c r="G79" i="4" a="1"/>
  <c r="G79" i="4" s="1"/>
  <c r="H79" i="4" a="1"/>
  <c r="H79" i="4" s="1"/>
  <c r="I79" i="4" a="1"/>
  <c r="I79" i="4" s="1"/>
  <c r="AZ79" i="4" a="1"/>
  <c r="AZ79" i="4" s="1"/>
  <c r="BA79" i="4" a="1"/>
  <c r="BA79" i="4" s="1"/>
  <c r="K79" i="4" a="1"/>
  <c r="K79" i="4" s="1"/>
  <c r="BB79" i="4" a="1"/>
  <c r="BB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BC79" i="4" a="1"/>
  <c r="BC79" i="4" s="1"/>
  <c r="BD79" i="4" a="1"/>
  <c r="BD79" i="4" s="1"/>
  <c r="R79" i="4" a="1"/>
  <c r="R79" i="4" s="1"/>
  <c r="S79" i="4" a="1"/>
  <c r="S79" i="4" s="1"/>
  <c r="T79" i="4" a="1"/>
  <c r="T79" i="4" s="1"/>
  <c r="X79" i="4" a="1"/>
  <c r="X79" i="4" s="1"/>
  <c r="Y79" i="4" a="1"/>
  <c r="Y79" i="4" s="1"/>
  <c r="Z79" i="4" a="1"/>
  <c r="Z79" i="4" s="1"/>
  <c r="AA79" i="4" a="1"/>
  <c r="AA79" i="4" s="1"/>
  <c r="BI79" i="4" a="1"/>
  <c r="BI79" i="4" s="1"/>
  <c r="BJ79" i="4" a="1"/>
  <c r="BJ79" i="4" s="1"/>
  <c r="BK79" i="4" a="1"/>
  <c r="BK79" i="4" s="1"/>
  <c r="BM79" i="4" a="1"/>
  <c r="BM79" i="4" s="1"/>
  <c r="AJ79" i="4" a="1"/>
  <c r="AJ79" i="4" s="1"/>
  <c r="BQ79" i="4" a="1"/>
  <c r="BQ79" i="4" s="1"/>
  <c r="AK79" i="4" a="1"/>
  <c r="AK79" i="4" s="1"/>
  <c r="AL79" i="4" a="1"/>
  <c r="AL79" i="4" s="1"/>
  <c r="AM79" i="4" a="1"/>
  <c r="AM79" i="4" s="1"/>
  <c r="BR79" i="4" a="1"/>
  <c r="BR79" i="4" s="1"/>
  <c r="AN79" i="4" a="1"/>
  <c r="AN79" i="4" s="1"/>
  <c r="AP79" i="4" a="1"/>
  <c r="AP79" i="4" s="1"/>
  <c r="AQ79" i="4" a="1"/>
  <c r="AQ79" i="4" s="1"/>
  <c r="BU79" i="4" a="1"/>
  <c r="BU79" i="4" s="1"/>
  <c r="AV51" i="4" l="1" a="1"/>
  <c r="AV51" i="4" s="1"/>
  <c r="G51" i="4" a="1"/>
  <c r="G51" i="4" s="1"/>
  <c r="H51" i="4" a="1"/>
  <c r="H51" i="4" s="1"/>
  <c r="I51" i="4" a="1"/>
  <c r="I51" i="4" s="1"/>
  <c r="AZ51" i="4" a="1"/>
  <c r="AZ51" i="4" s="1"/>
  <c r="BA51" i="4" a="1"/>
  <c r="BA51" i="4" s="1"/>
  <c r="K51" i="4" a="1"/>
  <c r="K51" i="4" s="1"/>
  <c r="BB51" i="4" a="1"/>
  <c r="BB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C51" i="4" a="1"/>
  <c r="BC51" i="4" s="1"/>
  <c r="BD51" i="4" a="1"/>
  <c r="BD51" i="4" s="1"/>
  <c r="R51" i="4" a="1"/>
  <c r="R51" i="4" s="1"/>
  <c r="S51" i="4" a="1"/>
  <c r="S51" i="4" s="1"/>
  <c r="T51" i="4" a="1"/>
  <c r="T51" i="4" s="1"/>
  <c r="X51" i="4" a="1"/>
  <c r="X51" i="4" s="1"/>
  <c r="Y51" i="4" a="1"/>
  <c r="Y51" i="4" s="1"/>
  <c r="Z51" i="4" a="1"/>
  <c r="Z51" i="4" s="1"/>
  <c r="AA51" i="4" a="1"/>
  <c r="AA51" i="4" s="1"/>
  <c r="BI51" i="4" a="1"/>
  <c r="BI51" i="4" s="1"/>
  <c r="BJ51" i="4" a="1"/>
  <c r="BJ51" i="4" s="1"/>
  <c r="BK51" i="4" a="1"/>
  <c r="BK51" i="4" s="1"/>
  <c r="BM51" i="4" a="1"/>
  <c r="BM51" i="4" s="1"/>
  <c r="AJ51" i="4" a="1"/>
  <c r="AJ51" i="4" s="1"/>
  <c r="BQ51" i="4" a="1"/>
  <c r="BQ51" i="4" s="1"/>
  <c r="AK51" i="4" a="1"/>
  <c r="AK51" i="4" s="1"/>
  <c r="AL51" i="4" a="1"/>
  <c r="AL51" i="4" s="1"/>
  <c r="AM51" i="4" a="1"/>
  <c r="AM51" i="4" s="1"/>
  <c r="BR51" i="4" a="1"/>
  <c r="BR51" i="4" s="1"/>
  <c r="AN51" i="4" a="1"/>
  <c r="AN51" i="4" s="1"/>
  <c r="AP51" i="4" a="1"/>
  <c r="AP51" i="4" s="1"/>
  <c r="AQ51" i="4" a="1"/>
  <c r="AQ51" i="4" s="1"/>
  <c r="AV52" i="4" a="1"/>
  <c r="AV52" i="4" s="1"/>
  <c r="G52" i="4" a="1"/>
  <c r="G52" i="4" s="1"/>
  <c r="H52" i="4" a="1"/>
  <c r="H52" i="4" s="1"/>
  <c r="I52" i="4" a="1"/>
  <c r="I52" i="4" s="1"/>
  <c r="AZ52" i="4" a="1"/>
  <c r="AZ52" i="4" s="1"/>
  <c r="BA52" i="4" a="1"/>
  <c r="BA52" i="4" s="1"/>
  <c r="K52" i="4" a="1"/>
  <c r="K52" i="4" s="1"/>
  <c r="BB52" i="4" a="1"/>
  <c r="BB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C52" i="4" a="1"/>
  <c r="BC52" i="4" s="1"/>
  <c r="BD52" i="4" a="1"/>
  <c r="BD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BI52" i="4" a="1"/>
  <c r="BI52" i="4" s="1"/>
  <c r="BJ52" i="4" a="1"/>
  <c r="BJ52" i="4" s="1"/>
  <c r="BK52" i="4" a="1"/>
  <c r="BK52" i="4" s="1"/>
  <c r="BM52" i="4" a="1"/>
  <c r="BM52" i="4" s="1"/>
  <c r="AJ52" i="4" a="1"/>
  <c r="AJ52" i="4" s="1"/>
  <c r="BQ52" i="4" a="1"/>
  <c r="BQ52" i="4" s="1"/>
  <c r="AK52" i="4" a="1"/>
  <c r="AK52" i="4" s="1"/>
  <c r="AL52" i="4" a="1"/>
  <c r="AL52" i="4" s="1"/>
  <c r="AM52" i="4" a="1"/>
  <c r="AM52" i="4" s="1"/>
  <c r="BR52" i="4" a="1"/>
  <c r="BR52" i="4" s="1"/>
  <c r="AN52" i="4" a="1"/>
  <c r="AN52" i="4" s="1"/>
  <c r="AP52" i="4" a="1"/>
  <c r="AP52" i="4" s="1"/>
  <c r="AQ52" i="4" a="1"/>
  <c r="AQ52" i="4" s="1"/>
  <c r="AV10" i="4" a="1"/>
  <c r="AV10" i="4" s="1"/>
  <c r="G10" i="4" a="1"/>
  <c r="G10" i="4" s="1"/>
  <c r="H10" i="4" a="1"/>
  <c r="H10" i="4" s="1"/>
  <c r="I10" i="4" a="1"/>
  <c r="I10" i="4" s="1"/>
  <c r="AZ10" i="4" a="1"/>
  <c r="AZ10" i="4" s="1"/>
  <c r="BA10" i="4" a="1"/>
  <c r="BA10" i="4" s="1"/>
  <c r="K10" i="4" a="1"/>
  <c r="K10" i="4" s="1"/>
  <c r="BB10" i="4" a="1"/>
  <c r="BB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C10" i="4" a="1"/>
  <c r="BC10" i="4" s="1"/>
  <c r="BD10" i="4" a="1"/>
  <c r="BD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I10" i="4" a="1"/>
  <c r="BI10" i="4" s="1"/>
  <c r="BJ10" i="4" a="1"/>
  <c r="BJ10" i="4" s="1"/>
  <c r="BK10" i="4" a="1"/>
  <c r="BK10" i="4" s="1"/>
  <c r="BM10" i="4" a="1"/>
  <c r="BM10" i="4" s="1"/>
  <c r="AJ10" i="4" a="1"/>
  <c r="AJ10" i="4" s="1"/>
  <c r="BQ10" i="4" a="1"/>
  <c r="BQ10" i="4" s="1"/>
  <c r="AK10" i="4" a="1"/>
  <c r="AK10" i="4" s="1"/>
  <c r="AL10" i="4" a="1"/>
  <c r="AL10" i="4" s="1"/>
  <c r="AM10" i="4" a="1"/>
  <c r="AM10" i="4" s="1"/>
  <c r="BR10" i="4" a="1"/>
  <c r="BR10" i="4" s="1"/>
  <c r="AN10" i="4" a="1"/>
  <c r="AN10" i="4" s="1"/>
  <c r="AP10" i="4" a="1"/>
  <c r="AP10" i="4" s="1"/>
  <c r="AQ10" i="4" a="1"/>
  <c r="AQ10" i="4" s="1"/>
  <c r="AV11" i="4" a="1"/>
  <c r="AV11" i="4" s="1"/>
  <c r="G11" i="4" a="1"/>
  <c r="G11" i="4" s="1"/>
  <c r="H11" i="4" a="1"/>
  <c r="H11" i="4" s="1"/>
  <c r="I11" i="4" a="1"/>
  <c r="I11" i="4" s="1"/>
  <c r="AZ11" i="4" a="1"/>
  <c r="AZ11" i="4" s="1"/>
  <c r="BA11" i="4" a="1"/>
  <c r="BA11" i="4" s="1"/>
  <c r="K11" i="4" a="1"/>
  <c r="K11" i="4" s="1"/>
  <c r="BB11" i="4" a="1"/>
  <c r="BB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C11" i="4" a="1"/>
  <c r="BC11" i="4" s="1"/>
  <c r="BD11" i="4" a="1"/>
  <c r="BD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I11" i="4" a="1"/>
  <c r="BI11" i="4" s="1"/>
  <c r="BJ11" i="4" a="1"/>
  <c r="BJ11" i="4" s="1"/>
  <c r="BK11" i="4" a="1"/>
  <c r="BK11" i="4" s="1"/>
  <c r="BM11" i="4" a="1"/>
  <c r="BM11" i="4" s="1"/>
  <c r="AJ11" i="4" a="1"/>
  <c r="AJ11" i="4" s="1"/>
  <c r="BQ11" i="4" a="1"/>
  <c r="BQ11" i="4" s="1"/>
  <c r="AK11" i="4" a="1"/>
  <c r="AK11" i="4" s="1"/>
  <c r="AL11" i="4" a="1"/>
  <c r="AL11" i="4" s="1"/>
  <c r="AM11" i="4" a="1"/>
  <c r="AM11" i="4" s="1"/>
  <c r="BR11" i="4" a="1"/>
  <c r="BR11" i="4" s="1"/>
  <c r="AN11" i="4" a="1"/>
  <c r="AN11" i="4" s="1"/>
  <c r="AP11" i="4" a="1"/>
  <c r="AP11" i="4" s="1"/>
  <c r="AQ11" i="4" a="1"/>
  <c r="AQ11" i="4" s="1"/>
  <c r="AV56" i="4" a="1"/>
  <c r="AV56" i="4" s="1"/>
  <c r="G56" i="4" a="1"/>
  <c r="G56" i="4" s="1"/>
  <c r="H56" i="4" a="1"/>
  <c r="H56" i="4" s="1"/>
  <c r="I56" i="4" a="1"/>
  <c r="I56" i="4" s="1"/>
  <c r="AZ56" i="4" a="1"/>
  <c r="AZ56" i="4" s="1"/>
  <c r="BA56" i="4" a="1"/>
  <c r="BA56" i="4" s="1"/>
  <c r="K56" i="4" a="1"/>
  <c r="K56" i="4" s="1"/>
  <c r="BB56" i="4" a="1"/>
  <c r="BB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C56" i="4" a="1"/>
  <c r="BC56" i="4" s="1"/>
  <c r="BD56" i="4" a="1"/>
  <c r="BD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I56" i="4" a="1"/>
  <c r="BI56" i="4" s="1"/>
  <c r="BJ56" i="4" a="1"/>
  <c r="BJ56" i="4" s="1"/>
  <c r="BK56" i="4" a="1"/>
  <c r="BK56" i="4" s="1"/>
  <c r="BM56" i="4" a="1"/>
  <c r="BM56" i="4" s="1"/>
  <c r="AJ56" i="4" a="1"/>
  <c r="AJ56" i="4" s="1"/>
  <c r="BQ56" i="4" a="1"/>
  <c r="BQ56" i="4" s="1"/>
  <c r="AK56" i="4" a="1"/>
  <c r="AK56" i="4" s="1"/>
  <c r="AL56" i="4" a="1"/>
  <c r="AL56" i="4" s="1"/>
  <c r="AM56" i="4" a="1"/>
  <c r="AM56" i="4" s="1"/>
  <c r="BR56" i="4" a="1"/>
  <c r="BR56" i="4" s="1"/>
  <c r="AN56" i="4" a="1"/>
  <c r="AN56" i="4" s="1"/>
  <c r="AP56" i="4" a="1"/>
  <c r="AP56" i="4" s="1"/>
  <c r="AQ56" i="4" a="1"/>
  <c r="AQ56" i="4" s="1"/>
  <c r="AV13" i="4" a="1"/>
  <c r="AV13" i="4" s="1"/>
  <c r="G13" i="4" a="1"/>
  <c r="G13" i="4" s="1"/>
  <c r="H13" i="4" a="1"/>
  <c r="H13" i="4" s="1"/>
  <c r="I13" i="4" a="1"/>
  <c r="I13" i="4" s="1"/>
  <c r="AZ13" i="4" a="1"/>
  <c r="AZ13" i="4" s="1"/>
  <c r="BA13" i="4" a="1"/>
  <c r="BA13" i="4" s="1"/>
  <c r="K13" i="4" a="1"/>
  <c r="K13" i="4" s="1"/>
  <c r="BB13" i="4" a="1"/>
  <c r="BB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C13" i="4" a="1"/>
  <c r="BC13" i="4" s="1"/>
  <c r="BD13" i="4" a="1"/>
  <c r="BD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I13" i="4" a="1"/>
  <c r="BI13" i="4" s="1"/>
  <c r="BJ13" i="4" a="1"/>
  <c r="BJ13" i="4" s="1"/>
  <c r="BK13" i="4" a="1"/>
  <c r="BK13" i="4" s="1"/>
  <c r="BM13" i="4" a="1"/>
  <c r="BM13" i="4" s="1"/>
  <c r="AJ13" i="4" a="1"/>
  <c r="AJ13" i="4" s="1"/>
  <c r="BQ13" i="4" a="1"/>
  <c r="BQ13" i="4" s="1"/>
  <c r="AK13" i="4" a="1"/>
  <c r="AK13" i="4" s="1"/>
  <c r="AL13" i="4" a="1"/>
  <c r="AL13" i="4" s="1"/>
  <c r="AM13" i="4" a="1"/>
  <c r="AM13" i="4" s="1"/>
  <c r="BR13" i="4" a="1"/>
  <c r="BR13" i="4" s="1"/>
  <c r="AN13" i="4" a="1"/>
  <c r="AN13" i="4" s="1"/>
  <c r="AP13" i="4" a="1"/>
  <c r="AP13" i="4" s="1"/>
  <c r="AQ13" i="4" a="1"/>
  <c r="AQ13" i="4" s="1"/>
  <c r="AV14" i="4" a="1"/>
  <c r="AV14" i="4" s="1"/>
  <c r="G14" i="4" a="1"/>
  <c r="G14" i="4" s="1"/>
  <c r="H14" i="4" a="1"/>
  <c r="H14" i="4" s="1"/>
  <c r="I14" i="4" a="1"/>
  <c r="I14" i="4" s="1"/>
  <c r="AZ14" i="4" a="1"/>
  <c r="AZ14" i="4" s="1"/>
  <c r="BA14" i="4" a="1"/>
  <c r="BA14" i="4" s="1"/>
  <c r="K14" i="4" a="1"/>
  <c r="K14" i="4" s="1"/>
  <c r="BB14" i="4" a="1"/>
  <c r="BB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C14" i="4" a="1"/>
  <c r="BC14" i="4" s="1"/>
  <c r="BD14" i="4" a="1"/>
  <c r="BD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I14" i="4" a="1"/>
  <c r="BI14" i="4" s="1"/>
  <c r="BJ14" i="4" a="1"/>
  <c r="BJ14" i="4" s="1"/>
  <c r="BK14" i="4" a="1"/>
  <c r="BK14" i="4" s="1"/>
  <c r="BM14" i="4" a="1"/>
  <c r="BM14" i="4" s="1"/>
  <c r="AJ14" i="4" a="1"/>
  <c r="AJ14" i="4" s="1"/>
  <c r="BQ14" i="4" a="1"/>
  <c r="BQ14" i="4" s="1"/>
  <c r="AK14" i="4" a="1"/>
  <c r="AK14" i="4" s="1"/>
  <c r="AL14" i="4" a="1"/>
  <c r="AL14" i="4" s="1"/>
  <c r="AM14" i="4" a="1"/>
  <c r="AM14" i="4" s="1"/>
  <c r="BR14" i="4" a="1"/>
  <c r="BR14" i="4" s="1"/>
  <c r="AN14" i="4" a="1"/>
  <c r="AN14" i="4" s="1"/>
  <c r="AP14" i="4" a="1"/>
  <c r="AP14" i="4" s="1"/>
  <c r="AQ14" i="4" a="1"/>
  <c r="AQ14" i="4" s="1"/>
  <c r="AV15" i="4" a="1"/>
  <c r="AV15" i="4" s="1"/>
  <c r="G15" i="4" a="1"/>
  <c r="G15" i="4" s="1"/>
  <c r="H15" i="4" a="1"/>
  <c r="H15" i="4" s="1"/>
  <c r="I15" i="4" a="1"/>
  <c r="I15" i="4" s="1"/>
  <c r="AZ15" i="4" a="1"/>
  <c r="AZ15" i="4" s="1"/>
  <c r="BA15" i="4" a="1"/>
  <c r="BA15" i="4" s="1"/>
  <c r="K15" i="4" a="1"/>
  <c r="K15" i="4" s="1"/>
  <c r="BB15" i="4" a="1"/>
  <c r="BB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C15" i="4" a="1"/>
  <c r="BC15" i="4" s="1"/>
  <c r="BD15" i="4" a="1"/>
  <c r="BD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I15" i="4" a="1"/>
  <c r="BI15" i="4" s="1"/>
  <c r="BJ15" i="4" a="1"/>
  <c r="BJ15" i="4" s="1"/>
  <c r="BK15" i="4" a="1"/>
  <c r="BK15" i="4" s="1"/>
  <c r="BM15" i="4" a="1"/>
  <c r="BM15" i="4" s="1"/>
  <c r="AJ15" i="4" a="1"/>
  <c r="AJ15" i="4" s="1"/>
  <c r="BQ15" i="4" a="1"/>
  <c r="BQ15" i="4" s="1"/>
  <c r="AK15" i="4" a="1"/>
  <c r="AK15" i="4" s="1"/>
  <c r="AL15" i="4" a="1"/>
  <c r="AL15" i="4" s="1"/>
  <c r="AM15" i="4" a="1"/>
  <c r="AM15" i="4" s="1"/>
  <c r="BR15" i="4" a="1"/>
  <c r="BR15" i="4" s="1"/>
  <c r="AN15" i="4" a="1"/>
  <c r="AN15" i="4" s="1"/>
  <c r="AP15" i="4" a="1"/>
  <c r="AP15" i="4" s="1"/>
  <c r="AQ15" i="4" a="1"/>
  <c r="AQ15" i="4" s="1"/>
  <c r="AV58" i="4" a="1"/>
  <c r="AV58" i="4" s="1"/>
  <c r="G58" i="4" a="1"/>
  <c r="G58" i="4" s="1"/>
  <c r="H58" i="4" a="1"/>
  <c r="H58" i="4" s="1"/>
  <c r="I58" i="4" a="1"/>
  <c r="I58" i="4" s="1"/>
  <c r="AZ58" i="4" a="1"/>
  <c r="AZ58" i="4" s="1"/>
  <c r="BA58" i="4" a="1"/>
  <c r="BA58" i="4" s="1"/>
  <c r="K58" i="4" a="1"/>
  <c r="K58" i="4" s="1"/>
  <c r="BB58" i="4" a="1"/>
  <c r="BB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C58" i="4" a="1"/>
  <c r="BC58" i="4" s="1"/>
  <c r="BD58" i="4" a="1"/>
  <c r="BD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I58" i="4" a="1"/>
  <c r="BI58" i="4" s="1"/>
  <c r="BJ58" i="4" a="1"/>
  <c r="BJ58" i="4" s="1"/>
  <c r="BK58" i="4" a="1"/>
  <c r="BK58" i="4" s="1"/>
  <c r="BM58" i="4" a="1"/>
  <c r="BM58" i="4" s="1"/>
  <c r="AJ58" i="4" a="1"/>
  <c r="AJ58" i="4" s="1"/>
  <c r="BQ58" i="4" a="1"/>
  <c r="BQ58" i="4" s="1"/>
  <c r="AK58" i="4" a="1"/>
  <c r="AK58" i="4" s="1"/>
  <c r="AL58" i="4" a="1"/>
  <c r="AL58" i="4" s="1"/>
  <c r="AM58" i="4" a="1"/>
  <c r="AM58" i="4" s="1"/>
  <c r="BR58" i="4" a="1"/>
  <c r="BR58" i="4" s="1"/>
  <c r="AN58" i="4" a="1"/>
  <c r="AN58" i="4" s="1"/>
  <c r="AP58" i="4" a="1"/>
  <c r="AP58" i="4" s="1"/>
  <c r="AQ58" i="4" a="1"/>
  <c r="AQ58" i="4" s="1"/>
  <c r="AV40" i="4" a="1"/>
  <c r="AV40" i="4" s="1"/>
  <c r="G40" i="4" a="1"/>
  <c r="G40" i="4" s="1"/>
  <c r="H40" i="4" a="1"/>
  <c r="H40" i="4" s="1"/>
  <c r="I40" i="4" a="1"/>
  <c r="I40" i="4" s="1"/>
  <c r="AZ40" i="4" a="1"/>
  <c r="AZ40" i="4" s="1"/>
  <c r="BA40" i="4" a="1"/>
  <c r="BA40" i="4" s="1"/>
  <c r="K40" i="4" a="1"/>
  <c r="K40" i="4" s="1"/>
  <c r="BB40" i="4" a="1"/>
  <c r="BB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C40" i="4" a="1"/>
  <c r="BC40" i="4" s="1"/>
  <c r="BD40" i="4" a="1"/>
  <c r="BD40" i="4" s="1"/>
  <c r="R40" i="4" a="1"/>
  <c r="R40" i="4" s="1"/>
  <c r="S40" i="4" a="1"/>
  <c r="S40" i="4" s="1"/>
  <c r="T40" i="4" a="1"/>
  <c r="T40" i="4" s="1"/>
  <c r="X40" i="4" a="1"/>
  <c r="X40" i="4" s="1"/>
  <c r="Y40" i="4" a="1"/>
  <c r="Y40" i="4" s="1"/>
  <c r="Z40" i="4" a="1"/>
  <c r="Z40" i="4" s="1"/>
  <c r="AA40" i="4" a="1"/>
  <c r="AA40" i="4" s="1"/>
  <c r="BI40" i="4" a="1"/>
  <c r="BI40" i="4" s="1"/>
  <c r="BJ40" i="4" a="1"/>
  <c r="BJ40" i="4" s="1"/>
  <c r="BK40" i="4" a="1"/>
  <c r="BK40" i="4" s="1"/>
  <c r="BM40" i="4" a="1"/>
  <c r="BM40" i="4" s="1"/>
  <c r="AJ40" i="4" a="1"/>
  <c r="AJ40" i="4" s="1"/>
  <c r="BQ40" i="4" a="1"/>
  <c r="BQ40" i="4" s="1"/>
  <c r="AK40" i="4" a="1"/>
  <c r="AK40" i="4" s="1"/>
  <c r="AL40" i="4" a="1"/>
  <c r="AL40" i="4" s="1"/>
  <c r="AM40" i="4" a="1"/>
  <c r="AM40" i="4" s="1"/>
  <c r="BR40" i="4" a="1"/>
  <c r="BR40" i="4" s="1"/>
  <c r="AN40" i="4" a="1"/>
  <c r="AN40" i="4" s="1"/>
  <c r="AP40" i="4" a="1"/>
  <c r="AP40" i="4" s="1"/>
  <c r="AQ40" i="4" a="1"/>
  <c r="AQ40" i="4" s="1"/>
  <c r="AV42" i="4" a="1"/>
  <c r="AV42" i="4" s="1"/>
  <c r="G42" i="4" a="1"/>
  <c r="G42" i="4" s="1"/>
  <c r="H42" i="4" a="1"/>
  <c r="H42" i="4" s="1"/>
  <c r="I42" i="4" a="1"/>
  <c r="I42" i="4" s="1"/>
  <c r="AZ42" i="4" a="1"/>
  <c r="AZ42" i="4" s="1"/>
  <c r="BA42" i="4" a="1"/>
  <c r="BA42" i="4" s="1"/>
  <c r="K42" i="4" a="1"/>
  <c r="K42" i="4" s="1"/>
  <c r="BB42" i="4" a="1"/>
  <c r="BB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C42" i="4" a="1"/>
  <c r="BC42" i="4" s="1"/>
  <c r="BD42" i="4" a="1"/>
  <c r="BD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I42" i="4" a="1"/>
  <c r="BI42" i="4" s="1"/>
  <c r="BJ42" i="4" a="1"/>
  <c r="BJ42" i="4" s="1"/>
  <c r="BK42" i="4" a="1"/>
  <c r="BK42" i="4" s="1"/>
  <c r="BM42" i="4" a="1"/>
  <c r="BM42" i="4" s="1"/>
  <c r="AJ42" i="4" a="1"/>
  <c r="AJ42" i="4" s="1"/>
  <c r="BQ42" i="4" a="1"/>
  <c r="BQ42" i="4" s="1"/>
  <c r="AK42" i="4" a="1"/>
  <c r="AK42" i="4" s="1"/>
  <c r="AL42" i="4" a="1"/>
  <c r="AL42" i="4" s="1"/>
  <c r="AM42" i="4" a="1"/>
  <c r="AM42" i="4" s="1"/>
  <c r="BR42" i="4" a="1"/>
  <c r="BR42" i="4" s="1"/>
  <c r="AN42" i="4" a="1"/>
  <c r="AN42" i="4" s="1"/>
  <c r="AP42" i="4" a="1"/>
  <c r="AP42" i="4" s="1"/>
  <c r="AQ42" i="4" a="1"/>
  <c r="AQ42" i="4" s="1"/>
  <c r="AV75" i="4" a="1"/>
  <c r="AV75" i="4" s="1"/>
  <c r="G75" i="4" a="1"/>
  <c r="G75" i="4" s="1"/>
  <c r="H75" i="4" a="1"/>
  <c r="H75" i="4" s="1"/>
  <c r="I75" i="4" a="1"/>
  <c r="I75" i="4" s="1"/>
  <c r="AZ75" i="4" a="1"/>
  <c r="AZ75" i="4" s="1"/>
  <c r="BA75" i="4" a="1"/>
  <c r="BA75" i="4" s="1"/>
  <c r="K75" i="4" a="1"/>
  <c r="K75" i="4" s="1"/>
  <c r="BB75" i="4" a="1"/>
  <c r="BB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C75" i="4" a="1"/>
  <c r="BC75" i="4" s="1"/>
  <c r="BD75" i="4" a="1"/>
  <c r="BD75" i="4" s="1"/>
  <c r="R75" i="4" a="1"/>
  <c r="R75" i="4" s="1"/>
  <c r="S75" i="4" a="1"/>
  <c r="S75" i="4" s="1"/>
  <c r="T75" i="4" a="1"/>
  <c r="T75" i="4" s="1"/>
  <c r="X75" i="4" a="1"/>
  <c r="X75" i="4" s="1"/>
  <c r="Y75" i="4" a="1"/>
  <c r="Y75" i="4" s="1"/>
  <c r="Z75" i="4" a="1"/>
  <c r="Z75" i="4" s="1"/>
  <c r="AA75" i="4" a="1"/>
  <c r="AA75" i="4" s="1"/>
  <c r="BI75" i="4" a="1"/>
  <c r="BI75" i="4" s="1"/>
  <c r="BJ75" i="4" a="1"/>
  <c r="BJ75" i="4" s="1"/>
  <c r="BK75" i="4" a="1"/>
  <c r="BK75" i="4" s="1"/>
  <c r="BM75" i="4" a="1"/>
  <c r="BM75" i="4" s="1"/>
  <c r="AJ75" i="4" a="1"/>
  <c r="AJ75" i="4" s="1"/>
  <c r="BQ75" i="4" a="1"/>
  <c r="BQ75" i="4" s="1"/>
  <c r="AK75" i="4" a="1"/>
  <c r="AK75" i="4" s="1"/>
  <c r="AL75" i="4" a="1"/>
  <c r="AL75" i="4" s="1"/>
  <c r="AM75" i="4" a="1"/>
  <c r="AM75" i="4" s="1"/>
  <c r="BR75" i="4" a="1"/>
  <c r="BR75" i="4" s="1"/>
  <c r="AN75" i="4" a="1"/>
  <c r="AN75" i="4" s="1"/>
  <c r="AP75" i="4" a="1"/>
  <c r="AP75" i="4" s="1"/>
  <c r="AQ75" i="4" a="1"/>
  <c r="AQ75" i="4" s="1"/>
  <c r="AV43" i="4" a="1"/>
  <c r="AV43" i="4" s="1"/>
  <c r="G43" i="4" a="1"/>
  <c r="G43" i="4" s="1"/>
  <c r="H43" i="4" a="1"/>
  <c r="H43" i="4" s="1"/>
  <c r="I43" i="4" a="1"/>
  <c r="I43" i="4" s="1"/>
  <c r="AZ43" i="4" a="1"/>
  <c r="AZ43" i="4" s="1"/>
  <c r="BA43" i="4" a="1"/>
  <c r="BA43" i="4" s="1"/>
  <c r="K43" i="4" a="1"/>
  <c r="K43" i="4" s="1"/>
  <c r="BB43" i="4" a="1"/>
  <c r="BB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C43" i="4" a="1"/>
  <c r="BC43" i="4" s="1"/>
  <c r="BD43" i="4" a="1"/>
  <c r="BD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I43" i="4" a="1"/>
  <c r="BI43" i="4" s="1"/>
  <c r="BJ43" i="4" a="1"/>
  <c r="BJ43" i="4" s="1"/>
  <c r="BK43" i="4" a="1"/>
  <c r="BK43" i="4" s="1"/>
  <c r="BM43" i="4" a="1"/>
  <c r="BM43" i="4" s="1"/>
  <c r="AJ43" i="4" a="1"/>
  <c r="AJ43" i="4" s="1"/>
  <c r="BQ43" i="4" a="1"/>
  <c r="BQ43" i="4" s="1"/>
  <c r="AK43" i="4" a="1"/>
  <c r="AK43" i="4" s="1"/>
  <c r="AL43" i="4" a="1"/>
  <c r="AL43" i="4" s="1"/>
  <c r="AM43" i="4" a="1"/>
  <c r="AM43" i="4" s="1"/>
  <c r="BR43" i="4" a="1"/>
  <c r="BR43" i="4" s="1"/>
  <c r="AN43" i="4" a="1"/>
  <c r="AN43" i="4" s="1"/>
  <c r="AP43" i="4" a="1"/>
  <c r="AP43" i="4" s="1"/>
  <c r="AQ43" i="4" a="1"/>
  <c r="AQ43" i="4" s="1"/>
  <c r="AV44" i="4" a="1"/>
  <c r="AV44" i="4" s="1"/>
  <c r="G44" i="4" a="1"/>
  <c r="G44" i="4" s="1"/>
  <c r="H44" i="4" a="1"/>
  <c r="H44" i="4" s="1"/>
  <c r="I44" i="4" a="1"/>
  <c r="I44" i="4" s="1"/>
  <c r="AZ44" i="4" a="1"/>
  <c r="AZ44" i="4" s="1"/>
  <c r="BA44" i="4" a="1"/>
  <c r="BA44" i="4" s="1"/>
  <c r="K44" i="4" a="1"/>
  <c r="K44" i="4" s="1"/>
  <c r="BB44" i="4" a="1"/>
  <c r="BB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C44" i="4" a="1"/>
  <c r="BC44" i="4" s="1"/>
  <c r="BD44" i="4" a="1"/>
  <c r="BD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I44" i="4" a="1"/>
  <c r="BI44" i="4" s="1"/>
  <c r="BJ44" i="4" a="1"/>
  <c r="BJ44" i="4" s="1"/>
  <c r="BK44" i="4" a="1"/>
  <c r="BK44" i="4" s="1"/>
  <c r="BM44" i="4" a="1"/>
  <c r="BM44" i="4" s="1"/>
  <c r="AJ44" i="4" a="1"/>
  <c r="AJ44" i="4" s="1"/>
  <c r="BQ44" i="4" a="1"/>
  <c r="BQ44" i="4" s="1"/>
  <c r="AK44" i="4" a="1"/>
  <c r="AK44" i="4" s="1"/>
  <c r="AL44" i="4" a="1"/>
  <c r="AL44" i="4" s="1"/>
  <c r="AM44" i="4" a="1"/>
  <c r="AM44" i="4" s="1"/>
  <c r="BR44" i="4" a="1"/>
  <c r="BR44" i="4" s="1"/>
  <c r="AN44" i="4" a="1"/>
  <c r="AN44" i="4" s="1"/>
  <c r="AP44" i="4" a="1"/>
  <c r="AP44" i="4" s="1"/>
  <c r="AQ44" i="4" a="1"/>
  <c r="AQ44" i="4" s="1"/>
  <c r="AV45" i="4" a="1"/>
  <c r="AV45" i="4" s="1"/>
  <c r="G45" i="4" a="1"/>
  <c r="G45" i="4" s="1"/>
  <c r="H45" i="4" a="1"/>
  <c r="H45" i="4" s="1"/>
  <c r="I45" i="4" a="1"/>
  <c r="I45" i="4" s="1"/>
  <c r="AZ45" i="4" a="1"/>
  <c r="AZ45" i="4" s="1"/>
  <c r="BA45" i="4" a="1"/>
  <c r="BA45" i="4" s="1"/>
  <c r="K45" i="4" a="1"/>
  <c r="K45" i="4" s="1"/>
  <c r="BB45" i="4" a="1"/>
  <c r="BB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C45" i="4" a="1"/>
  <c r="BC45" i="4" s="1"/>
  <c r="BD45" i="4" a="1"/>
  <c r="BD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I45" i="4" a="1"/>
  <c r="BI45" i="4" s="1"/>
  <c r="BJ45" i="4" a="1"/>
  <c r="BJ45" i="4" s="1"/>
  <c r="BK45" i="4" a="1"/>
  <c r="BK45" i="4" s="1"/>
  <c r="BM45" i="4" a="1"/>
  <c r="BM45" i="4" s="1"/>
  <c r="AJ45" i="4" a="1"/>
  <c r="AJ45" i="4" s="1"/>
  <c r="BQ45" i="4" a="1"/>
  <c r="BQ45" i="4" s="1"/>
  <c r="AK45" i="4" a="1"/>
  <c r="AK45" i="4" s="1"/>
  <c r="AL45" i="4" a="1"/>
  <c r="AL45" i="4" s="1"/>
  <c r="AM45" i="4" a="1"/>
  <c r="AM45" i="4" s="1"/>
  <c r="BR45" i="4" a="1"/>
  <c r="BR45" i="4" s="1"/>
  <c r="AN45" i="4" a="1"/>
  <c r="AN45" i="4" s="1"/>
  <c r="AP45" i="4" a="1"/>
  <c r="AP45" i="4" s="1"/>
  <c r="AQ45" i="4" a="1"/>
  <c r="AQ45" i="4" s="1"/>
  <c r="BV79" i="4"/>
  <c r="BV76" i="4"/>
  <c r="BV71" i="4"/>
  <c r="BV67" i="4"/>
  <c r="BV59" i="4"/>
  <c r="BV54" i="4"/>
  <c r="BU7" i="4"/>
  <c r="BU51" i="4" a="1"/>
  <c r="BU51" i="4" s="1"/>
  <c r="BU52" i="4" a="1"/>
  <c r="BU52" i="4" s="1"/>
  <c r="BU10" i="4" a="1"/>
  <c r="BU10" i="4" s="1"/>
  <c r="BU11" i="4" a="1"/>
  <c r="BU11" i="4" s="1"/>
  <c r="BU56" i="4" a="1"/>
  <c r="BU56" i="4" s="1"/>
  <c r="BU13" i="4" a="1"/>
  <c r="BU13" i="4" s="1"/>
  <c r="BU14" i="4" a="1"/>
  <c r="BU14" i="4" s="1"/>
  <c r="BU15" i="4" a="1"/>
  <c r="BU15" i="4" s="1"/>
  <c r="BU58" i="4" a="1"/>
  <c r="BU58" i="4" s="1"/>
  <c r="BU40" i="4" a="1"/>
  <c r="BU40" i="4" s="1"/>
  <c r="BU42" i="4" a="1"/>
  <c r="BU42" i="4" s="1"/>
  <c r="BU75" i="4" a="1"/>
  <c r="BU75" i="4" s="1"/>
  <c r="BU43" i="4" a="1"/>
  <c r="BU43" i="4" s="1"/>
  <c r="BU44" i="4" a="1"/>
  <c r="BU44" i="4" s="1"/>
  <c r="BU45" i="4" a="1"/>
  <c r="BU45" i="4" s="1"/>
  <c r="AT45" i="4" l="1" a="1"/>
  <c r="AT45" i="4" s="1"/>
  <c r="AT44" i="4" a="1"/>
  <c r="AT44" i="4" s="1"/>
  <c r="AT43" i="4" a="1"/>
  <c r="AT43" i="4" s="1"/>
  <c r="AT75" i="4" a="1"/>
  <c r="AT75" i="4" s="1"/>
  <c r="AT42" i="4" a="1"/>
  <c r="AT42" i="4" s="1"/>
  <c r="AT40" i="4" a="1"/>
  <c r="AT40" i="4" s="1"/>
  <c r="AT58" i="4" a="1"/>
  <c r="AT58" i="4" s="1"/>
  <c r="AT15" i="4" a="1"/>
  <c r="AT15" i="4" s="1"/>
  <c r="AT14" i="4" a="1"/>
  <c r="AT14" i="4" s="1"/>
  <c r="AT13" i="4" a="1"/>
  <c r="AT13" i="4" s="1"/>
  <c r="AT56" i="4" a="1"/>
  <c r="AT56" i="4" s="1"/>
  <c r="AT11" i="4" a="1"/>
  <c r="AT11" i="4" s="1"/>
  <c r="AT10" i="4" a="1"/>
  <c r="AT10" i="4" s="1"/>
  <c r="AT52" i="4" a="1"/>
  <c r="AT52" i="4" s="1"/>
  <c r="AT51" i="4" a="1"/>
  <c r="AT51" i="4" s="1"/>
  <c r="AT7" i="4"/>
  <c r="BV52" i="4"/>
  <c r="E52" i="4" a="1"/>
  <c r="E52" i="4" s="1"/>
  <c r="D52" i="4" a="1"/>
  <c r="D52" i="4" s="1"/>
  <c r="AS52" i="4" a="1"/>
  <c r="AS52" i="4" s="1"/>
  <c r="BV48" i="4" l="1"/>
  <c r="BV10" i="4" l="1"/>
  <c r="BV11" i="4"/>
  <c r="BV56" i="4"/>
  <c r="BV13" i="4"/>
  <c r="BV14" i="4"/>
  <c r="BV15" i="4"/>
  <c r="BV58" i="4"/>
  <c r="BV17" i="4"/>
  <c r="BV20" i="4"/>
  <c r="BV60" i="4"/>
  <c r="BV19" i="4"/>
  <c r="BV21" i="4"/>
  <c r="BV22" i="4"/>
  <c r="BV23" i="4"/>
  <c r="BV61" i="4"/>
  <c r="BV62" i="4"/>
  <c r="BV24" i="4"/>
  <c r="BV25" i="4"/>
  <c r="BV26" i="4"/>
  <c r="BV30" i="4"/>
  <c r="BV31" i="4"/>
  <c r="BV32" i="4"/>
  <c r="BV33" i="4"/>
  <c r="BV68" i="4"/>
  <c r="BV69" i="4"/>
  <c r="BV40" i="4"/>
  <c r="BV42" i="4"/>
  <c r="BV75" i="4"/>
  <c r="BV43" i="4"/>
  <c r="BV44" i="4"/>
  <c r="BV45" i="4"/>
  <c r="BV46" i="4"/>
  <c r="BV49" i="4"/>
  <c r="BV51" i="4"/>
  <c r="AS7" i="4"/>
  <c r="D7" i="4"/>
  <c r="AQ7" i="4"/>
  <c r="AS51" i="4" a="1"/>
  <c r="AS51" i="4" s="1"/>
  <c r="D51" i="4" a="1"/>
  <c r="D51" i="4" s="1"/>
  <c r="E51" i="4" a="1"/>
  <c r="E51" i="4" s="1"/>
  <c r="AS10" i="4" a="1"/>
  <c r="AS10" i="4" s="1"/>
  <c r="D10" i="4" a="1"/>
  <c r="D10" i="4" s="1"/>
  <c r="E10" i="4" a="1"/>
  <c r="E10" i="4" s="1"/>
  <c r="AS11" i="4" a="1"/>
  <c r="AS11" i="4" s="1"/>
  <c r="D11" i="4" a="1"/>
  <c r="D11" i="4" s="1"/>
  <c r="E11" i="4" a="1"/>
  <c r="E11" i="4" s="1"/>
  <c r="E56" i="4" a="1"/>
  <c r="E56" i="4" s="1"/>
  <c r="AS13" i="4" a="1"/>
  <c r="AS13" i="4" s="1"/>
  <c r="D13" i="4" a="1"/>
  <c r="D13" i="4" s="1"/>
  <c r="E13" i="4" a="1"/>
  <c r="E13" i="4" s="1"/>
  <c r="AS14" i="4" a="1"/>
  <c r="AS14" i="4" s="1"/>
  <c r="D14" i="4" a="1"/>
  <c r="D14" i="4" s="1"/>
  <c r="E14" i="4" a="1"/>
  <c r="E14" i="4" s="1"/>
  <c r="AS15" i="4" a="1"/>
  <c r="AS15" i="4" s="1"/>
  <c r="D15" i="4" a="1"/>
  <c r="D15" i="4" s="1"/>
  <c r="E15" i="4" a="1"/>
  <c r="E15" i="4" s="1"/>
  <c r="AS58" i="4" a="1"/>
  <c r="AS58" i="4" s="1"/>
  <c r="D58" i="4" a="1"/>
  <c r="D58" i="4" s="1"/>
  <c r="E58" i="4" a="1"/>
  <c r="E58" i="4" s="1"/>
  <c r="AS40" i="4" a="1"/>
  <c r="AS40" i="4" s="1"/>
  <c r="E40" i="4" a="1"/>
  <c r="E40" i="4" s="1"/>
  <c r="AS42" i="4" a="1"/>
  <c r="AS42" i="4" s="1"/>
  <c r="D42" i="4" a="1"/>
  <c r="D42" i="4" s="1"/>
  <c r="E42" i="4" a="1"/>
  <c r="E42" i="4" s="1"/>
  <c r="AS75" i="4" a="1"/>
  <c r="AS75" i="4" s="1"/>
  <c r="D75" i="4" a="1"/>
  <c r="D75" i="4" s="1"/>
  <c r="E75" i="4" a="1"/>
  <c r="E75" i="4" s="1"/>
  <c r="AS43" i="4" a="1"/>
  <c r="AS43" i="4" s="1"/>
  <c r="D43" i="4" a="1"/>
  <c r="D43" i="4" s="1"/>
  <c r="E43" i="4" a="1"/>
  <c r="E43" i="4" s="1"/>
  <c r="AS44" i="4" a="1"/>
  <c r="AS44" i="4" s="1"/>
  <c r="D44" i="4" a="1"/>
  <c r="D44" i="4" s="1"/>
  <c r="E44" i="4" a="1"/>
  <c r="E44" i="4" s="1"/>
  <c r="AS45" i="4" a="1"/>
  <c r="AS45" i="4" s="1"/>
  <c r="D45" i="4" a="1"/>
  <c r="D45" i="4" s="1"/>
  <c r="E45" i="4" a="1"/>
  <c r="E45" i="4" s="1"/>
  <c r="G118" i="9" l="1"/>
</calcChain>
</file>

<file path=xl/sharedStrings.xml><?xml version="1.0" encoding="utf-8"?>
<sst xmlns="http://schemas.openxmlformats.org/spreadsheetml/2006/main" count="14313" uniqueCount="986">
  <si>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</si>
  <si>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</si>
  <si>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</si>
  <si>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</si>
  <si>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</si>
  <si>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</si>
  <si>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</si>
  <si>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</si>
  <si>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</si>
  <si>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</si>
  <si>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</si>
  <si>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</si>
  <si>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</si>
  <si>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</si>
  <si>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</si>
  <si>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</si>
  <si>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</si>
  <si>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</si>
  <si>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</si>
  <si>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</si>
  <si>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</si>
  <si>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</si>
  <si>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</si>
  <si>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</si>
  <si>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</si>
  <si>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</si>
  <si>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</si>
  <si>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</si>
  <si>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</si>
  <si>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</si>
  <si>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</si>
  <si>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</si>
  <si>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</si>
  <si>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</si>
  <si>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</si>
  <si>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</si>
  <si>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</si>
  <si>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</si>
  <si>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</si>
  <si>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</si>
  <si>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</si>
  <si>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</si>
  <si>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</si>
  <si>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</si>
  <si>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</si>
  <si>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</si>
  <si>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</si>
  <si>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</si>
  <si>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</si>
  <si>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</si>
  <si>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</si>
  <si>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</si>
  <si>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</si>
  <si>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</si>
  <si>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</si>
  <si>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</si>
  <si>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</si>
  <si>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</si>
  <si>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</si>
  <si>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</si>
  <si>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</si>
  <si>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</si>
  <si>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</si>
  <si>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</si>
  <si>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</si>
  <si>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</si>
  <si>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</si>
  <si>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</si>
  <si>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</si>
  <si>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</si>
  <si>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</si>
  <si>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</si>
  <si>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</si>
  <si>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</si>
  <si>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</si>
  <si>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</si>
  <si>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</si>
  <si>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</si>
  <si>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</si>
  <si>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</si>
  <si>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</si>
  <si>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</si>
  <si>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</si>
  <si>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</si>
  <si>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</si>
  <si>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</si>
  <si>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</si>
  <si>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</si>
  <si>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</si>
  <si>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</si>
  <si>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</si>
  <si>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</si>
  <si>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</si>
  <si>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</si>
  <si>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</si>
  <si>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</si>
  <si>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</si>
  <si>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</si>
  <si>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</si>
  <si>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</si>
  <si>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</si>
  <si>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</si>
  <si>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</si>
  <si>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</si>
  <si>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</si>
  <si>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</si>
  <si>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</si>
  <si>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</si>
  <si>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</si>
  <si>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</si>
  <si>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</si>
  <si>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</si>
  <si>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</si>
  <si>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</si>
  <si>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</si>
  <si>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</si>
  <si>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</si>
  <si>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</si>
  <si>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</si>
  <si>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</si>
  <si>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</si>
  <si>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</si>
  <si>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</si>
  <si>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</si>
  <si>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</si>
  <si>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</si>
  <si>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</si>
  <si>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</si>
  <si>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</si>
  <si>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</si>
  <si>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</si>
  <si>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</si>
  <si>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</si>
  <si>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</si>
  <si>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</si>
  <si>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</si>
  <si>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</si>
  <si>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</si>
  <si>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</si>
  <si>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</si>
  <si>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</si>
  <si>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</si>
  <si>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</si>
  <si>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</si>
  <si>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</si>
  <si>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</si>
  <si>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</si>
  <si>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</si>
  <si>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</si>
  <si>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</si>
  <si>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</si>
  <si>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</si>
  <si>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</si>
  <si>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</si>
  <si>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</si>
  <si>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</si>
  <si>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</si>
  <si>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</si>
  <si>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</si>
  <si>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</si>
  <si>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</si>
  <si>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</si>
  <si>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</si>
  <si>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</si>
  <si>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</si>
  <si>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</si>
  <si>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</si>
  <si>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</si>
  <si>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</si>
  <si>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</si>
  <si>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</si>
  <si>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</si>
  <si>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</si>
  <si>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</si>
  <si>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</si>
  <si>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</si>
  <si>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</si>
  <si>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</si>
  <si>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</si>
  <si>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</si>
  <si>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</si>
  <si>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</si>
  <si>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</si>
  <si>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</si>
  <si>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</si>
  <si>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</si>
  <si>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</si>
  <si>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</si>
  <si>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</si>
  <si>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</si>
  <si>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</si>
  <si>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</si>
  <si>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</si>
  <si>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</si>
  <si>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</si>
  <si>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</si>
  <si>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</si>
  <si>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</si>
  <si>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</si>
  <si>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</si>
  <si>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</si>
  <si>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</si>
  <si>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</si>
  <si>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</si>
  <si>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</si>
  <si>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</si>
  <si>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</si>
  <si>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</si>
  <si>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</si>
  <si>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</si>
  <si>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</si>
  <si>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</si>
  <si>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</si>
  <si>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</si>
  <si>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</si>
  <si>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</si>
  <si>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</si>
  <si>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</si>
  <si>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</si>
  <si>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</si>
  <si>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</si>
  <si>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</si>
  <si>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</si>
  <si>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</si>
  <si>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</si>
  <si>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</si>
  <si>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</si>
  <si>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</si>
  <si>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</si>
  <si>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</si>
  <si>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</si>
  <si>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</si>
  <si>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</si>
  <si>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</si>
  <si>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</si>
  <si>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</si>
  <si>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</si>
  <si>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</si>
  <si>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</si>
  <si>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</si>
  <si>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</si>
  <si>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</si>
  <si>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</si>
  <si>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</si>
  <si>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</si>
  <si>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</si>
  <si>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</si>
  <si>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</si>
  <si>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</si>
  <si>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</si>
  <si>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</si>
  <si>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</si>
  <si>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</si>
  <si>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</si>
  <si>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</si>
  <si>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</si>
  <si>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</si>
  <si>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</si>
  <si>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</si>
  <si>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</si>
  <si>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</si>
  <si>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</si>
  <si>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</si>
  <si>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</si>
  <si>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</si>
  <si>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</si>
  <si>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</si>
  <si>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</si>
  <si>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</si>
  <si>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</si>
  <si>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</si>
  <si>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</si>
  <si>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</si>
  <si>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</si>
  <si>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</si>
  <si>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</si>
  <si>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</si>
  <si>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</si>
  <si>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</si>
  <si>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</si>
  <si>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</si>
  <si>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</si>
  <si>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</si>
  <si>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</si>
  <si>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</si>
  <si>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</si>
  <si>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</si>
  <si>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</si>
  <si>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</si>
  <si>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</si>
  <si>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</si>
  <si>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</si>
  <si>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</si>
  <si>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</si>
  <si>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</si>
  <si>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</si>
  <si>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</si>
  <si>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</si>
  <si>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</si>
  <si>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</si>
  <si>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</si>
  <si>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</si>
  <si>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</si>
  <si>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</si>
  <si>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</si>
  <si>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</si>
  <si>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</si>
  <si>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</si>
  <si>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</si>
  <si>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</si>
  <si>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</si>
  <si>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</si>
  <si>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</si>
  <si>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</si>
  <si>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</si>
  <si>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</si>
  <si>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</si>
  <si>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</si>
  <si>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</si>
  <si>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</si>
  <si>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</si>
  <si>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</si>
  <si>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</si>
  <si>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</si>
  <si>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</si>
  <si>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</si>
  <si>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</si>
  <si>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</si>
  <si>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</si>
  <si>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</si>
  <si>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</si>
  <si>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</si>
  <si>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</si>
  <si>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</si>
  <si>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</si>
  <si>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</si>
  <si>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</si>
  <si>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</si>
  <si>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</si>
  <si>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</si>
  <si>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</si>
  <si>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</si>
  <si>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</si>
  <si>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</si>
  <si>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</si>
  <si>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</si>
  <si>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</si>
  <si>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</si>
  <si>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</si>
  <si>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</si>
  <si>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</si>
  <si>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</si>
  <si>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</si>
  <si>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</si>
  <si>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</si>
  <si>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</si>
  <si>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</si>
  <si>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</si>
  <si>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</si>
  <si>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</si>
  <si>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</si>
  <si>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</si>
  <si>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</si>
  <si>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</si>
  <si>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</si>
  <si>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</si>
  <si>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</si>
  <si>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</si>
  <si>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</si>
  <si>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</si>
  <si>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</si>
  <si>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</si>
  <si>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</si>
  <si>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</si>
  <si>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</si>
  <si>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</si>
  <si>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</si>
  <si>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</si>
  <si>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</si>
  <si>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</si>
  <si>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</si>
  <si>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</si>
  <si>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</si>
  <si>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</si>
  <si>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</si>
  <si>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</si>
  <si>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</si>
  <si>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</si>
  <si>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</si>
  <si>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</si>
  <si>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</si>
  <si>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</si>
  <si>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</si>
  <si>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</si>
  <si>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</si>
  <si>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</si>
  <si>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</si>
  <si>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</si>
  <si>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</si>
  <si>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</si>
  <si>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</si>
  <si>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</si>
  <si>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</si>
  <si>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</si>
  <si>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</si>
  <si>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</si>
  <si>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</si>
  <si>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</si>
  <si>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</si>
  <si>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</si>
  <si>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</si>
  <si>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</si>
  <si>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</si>
  <si>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</si>
  <si>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</si>
  <si>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</si>
  <si>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</si>
  <si>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</si>
  <si>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</si>
  <si>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</si>
  <si>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</si>
  <si>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</si>
  <si>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</si>
  <si>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</si>
  <si>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</si>
  <si>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</si>
  <si>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</si>
  <si>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</si>
  <si>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</si>
  <si>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</si>
  <si>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</si>
  <si>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</si>
  <si>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</si>
  <si>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</si>
  <si>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</si>
  <si>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</si>
  <si>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</si>
  <si>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</si>
  <si>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</si>
  <si>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</si>
  <si>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</si>
  <si>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</si>
  <si>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</si>
  <si>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</si>
  <si>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</si>
  <si>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</si>
  <si>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</si>
  <si>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</si>
  <si>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</si>
  <si>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</si>
  <si>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</si>
  <si>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</si>
  <si>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</si>
  <si>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</si>
  <si>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</si>
  <si>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</si>
  <si>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</si>
  <si>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</si>
  <si>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</si>
  <si>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</si>
  <si>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</si>
  <si>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</si>
  <si>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</si>
  <si>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</si>
  <si>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</si>
  <si>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</si>
  <si>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</si>
  <si>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</si>
  <si>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</si>
  <si>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</si>
  <si>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</si>
  <si>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</si>
  <si>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</si>
  <si>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</si>
  <si>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</si>
  <si>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</si>
  <si>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</si>
  <si>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</si>
  <si>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</si>
  <si>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</si>
  <si>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</si>
  <si>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</si>
  <si>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</si>
  <si>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</si>
  <si>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</si>
  <si>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</si>
  <si>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</si>
  <si>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</si>
  <si>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</si>
  <si>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</si>
  <si>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</si>
  <si>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</si>
  <si>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</si>
  <si>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</si>
  <si>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</si>
  <si>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</si>
  <si>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</si>
  <si>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</si>
  <si>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</si>
  <si>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</si>
  <si>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</si>
  <si>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</si>
  <si>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</si>
  <si>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</si>
  <si>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</si>
  <si>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</si>
  <si>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</si>
  <si>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</si>
  <si>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</si>
  <si>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</si>
  <si>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</si>
  <si>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</si>
  <si>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</si>
  <si>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</si>
  <si>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</si>
  <si>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</si>
  <si>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</si>
  <si>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</si>
  <si>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</si>
  <si>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</si>
  <si>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</si>
  <si>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</si>
  <si>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</si>
  <si>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</si>
  <si>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</si>
  <si>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</si>
  <si>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</si>
  <si>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</si>
  <si>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</si>
  <si>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</si>
  <si>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</si>
  <si>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</si>
  <si>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</si>
  <si>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</si>
  <si>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</si>
  <si>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</si>
  <si>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</si>
  <si>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</si>
  <si>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</si>
  <si>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</si>
  <si>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</si>
  <si>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</si>
  <si>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</si>
  <si>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</si>
  <si>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</si>
  <si>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</si>
  <si>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</si>
  <si>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</si>
  <si>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</si>
  <si>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</si>
  <si>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</si>
  <si>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</si>
  <si>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</si>
  <si>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</si>
  <si>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</si>
  <si>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</si>
  <si>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</si>
  <si>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</si>
  <si>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</si>
  <si>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</si>
  <si>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</si>
  <si>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</si>
  <si>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</si>
  <si>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</si>
  <si>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</si>
  <si>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</si>
  <si>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</si>
  <si>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</si>
  <si>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</si>
  <si>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</si>
  <si>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</si>
  <si>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</si>
  <si>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</si>
  <si>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</si>
  <si>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</si>
  <si>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</si>
  <si>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</si>
  <si>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</si>
  <si>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</si>
  <si>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</si>
  <si>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</si>
  <si>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</si>
  <si>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</si>
  <si>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</si>
  <si>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</si>
  <si>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</si>
  <si>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</si>
  <si>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</si>
  <si>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</si>
  <si>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</si>
  <si>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</si>
  <si>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</si>
  <si>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</si>
  <si>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</si>
  <si>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</si>
  <si>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</si>
  <si>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</si>
  <si>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</si>
  <si>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</si>
  <si>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</si>
  <si>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</si>
  <si>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</si>
  <si>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</si>
  <si>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</si>
  <si>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</si>
  <si>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</si>
  <si>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</si>
  <si>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</si>
  <si>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</si>
  <si>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</si>
  <si>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</si>
  <si>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</si>
  <si>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</si>
  <si>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</si>
  <si>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</si>
  <si>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</si>
  <si>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</si>
  <si>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</si>
  <si>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</si>
  <si>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</si>
  <si>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</si>
  <si>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</si>
  <si>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</si>
  <si>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</si>
  <si>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</si>
  <si>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</si>
  <si>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</si>
  <si>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</si>
  <si>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</si>
  <si>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</si>
  <si>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</si>
  <si>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</si>
  <si>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</si>
  <si>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</si>
  <si>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</si>
  <si>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</si>
  <si>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</si>
  <si>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</si>
  <si>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</si>
  <si>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</si>
  <si>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</si>
  <si>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</si>
  <si>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</si>
  <si>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</si>
  <si>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</si>
  <si>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</si>
  <si>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</si>
  <si>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</si>
  <si>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</si>
  <si>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</si>
  <si>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</si>
  <si>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</si>
  <si>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</si>
  <si>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</si>
  <si>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</si>
  <si>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</si>
  <si>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</si>
  <si>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</si>
  <si>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</si>
  <si>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</si>
  <si>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</si>
  <si>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</si>
  <si>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</si>
  <si>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</si>
  <si>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</si>
  <si>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</si>
  <si>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</si>
  <si>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</si>
  <si>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</si>
  <si>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</si>
  <si>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</si>
  <si>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</si>
  <si>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</si>
  <si>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</si>
  <si>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</si>
  <si>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</si>
  <si>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</si>
  <si>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</si>
  <si>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</si>
  <si>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</si>
  <si>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</si>
  <si>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</si>
  <si>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</si>
  <si>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</si>
  <si>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</si>
  <si>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</si>
  <si>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</si>
  <si>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</si>
  <si>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</si>
  <si>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</si>
  <si>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</si>
  <si>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</si>
  <si>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</si>
  <si>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</si>
  <si>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</si>
  <si>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</si>
  <si>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</si>
  <si>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</si>
  <si>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</si>
  <si>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</si>
  <si>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</si>
  <si>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</si>
  <si>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</si>
  <si>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</si>
  <si>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</si>
  <si>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</si>
  <si>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</si>
  <si>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</si>
  <si>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</si>
  <si>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</si>
  <si>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</si>
  <si>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</si>
  <si>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</si>
  <si>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</si>
  <si>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</si>
  <si>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</si>
  <si>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</si>
  <si>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</si>
  <si>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</si>
  <si>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</si>
  <si>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</si>
  <si>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</si>
  <si>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</si>
  <si>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</si>
  <si>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</si>
  <si>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</si>
  <si>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</si>
  <si>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</si>
  <si>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</si>
  <si>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</si>
  <si>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</si>
  <si>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</si>
  <si>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</si>
  <si>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</si>
  <si>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</si>
  <si>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</si>
  <si>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</si>
  <si>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</si>
  <si>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</si>
  <si>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</si>
  <si>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</si>
  <si>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</si>
  <si>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</si>
  <si>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</si>
  <si>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</si>
  <si>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</si>
  <si>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</si>
  <si>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</si>
  <si>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</si>
  <si>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</si>
  <si>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</si>
  <si>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</si>
  <si>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</si>
  <si>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</si>
  <si>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</si>
  <si>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</si>
  <si>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</si>
  <si>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</si>
  <si>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</si>
  <si>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</si>
  <si>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</si>
  <si>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</si>
  <si>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</si>
  <si>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</si>
  <si>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</si>
  <si>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</si>
  <si>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</si>
  <si>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</si>
  <si>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</si>
  <si>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</si>
  <si>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</si>
  <si>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</si>
  <si>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</si>
  <si>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</si>
  <si>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</si>
  <si>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</si>
  <si>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</si>
  <si>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</si>
  <si>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</si>
  <si>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</si>
  <si>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</si>
  <si>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</si>
  <si>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</si>
  <si>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</si>
  <si>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</si>
  <si>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</si>
  <si>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</si>
  <si>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</si>
  <si>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</si>
  <si>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</si>
  <si>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</si>
  <si>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</si>
  <si>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</si>
  <si>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</si>
  <si>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</si>
  <si>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</si>
  <si>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</si>
  <si>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</si>
  <si>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</si>
  <si>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</si>
  <si>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</si>
  <si>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</si>
  <si>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</si>
  <si>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</si>
  <si>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</si>
  <si>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</si>
  <si>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</si>
  <si>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</si>
  <si>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</si>
  <si>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</si>
  <si>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</si>
  <si>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</si>
  <si>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</si>
  <si>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</si>
  <si>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</si>
  <si>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</si>
  <si>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</si>
  <si>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</si>
  <si>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</si>
  <si>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</si>
  <si>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</si>
  <si>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</si>
  <si>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</si>
  <si>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</si>
  <si>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</si>
  <si>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</si>
  <si>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</si>
  <si>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</si>
  <si>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</si>
  <si>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</si>
  <si>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</si>
  <si>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</si>
  <si>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</si>
  <si>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</si>
  <si>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</si>
  <si>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</si>
  <si>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</si>
  <si>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</si>
  <si>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</si>
  <si>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</si>
  <si>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</si>
  <si>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</si>
  <si>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</si>
  <si>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</si>
  <si>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</si>
  <si>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</si>
  <si>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</si>
  <si>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</si>
  <si>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</si>
  <si>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</si>
  <si>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</si>
  <si>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</si>
  <si>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</si>
  <si>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</si>
  <si>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</si>
  <si>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</si>
  <si>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</si>
  <si>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</si>
  <si>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</si>
  <si>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</si>
  <si>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</si>
  <si>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</si>
  <si>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</si>
  <si>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</si>
  <si>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</si>
  <si>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</si>
  <si>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</si>
  <si>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</si>
  <si>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</si>
  <si>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</si>
  <si>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</si>
  <si>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</si>
  <si>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</si>
  <si>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</si>
  <si>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</si>
  <si>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</si>
  <si>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</si>
  <si>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</si>
  <si>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</si>
  <si>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</si>
  <si>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</si>
  <si>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</si>
  <si>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</si>
  <si>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</si>
  <si>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</si>
  <si>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</si>
  <si>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</si>
  <si>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0 - 0</t>
  </si>
  <si>
    <t>2 - 0</t>
  </si>
  <si>
    <t>3 - 0</t>
  </si>
  <si>
    <t>1 - 2</t>
  </si>
  <si>
    <t>1 - 1</t>
  </si>
  <si>
    <t>0 - 1</t>
  </si>
  <si>
    <t>0 - 3</t>
  </si>
  <si>
    <t>4 - 1</t>
  </si>
  <si>
    <t>1 - 0</t>
  </si>
  <si>
    <t>2 - 1</t>
  </si>
  <si>
    <t>5 - 1</t>
  </si>
  <si>
    <t>1 - 5</t>
  </si>
  <si>
    <t>1 - 3</t>
  </si>
  <si>
    <t>0 - 2</t>
  </si>
  <si>
    <t>2 - 4</t>
  </si>
  <si>
    <t>3 - 3</t>
  </si>
  <si>
    <t>2 - 3</t>
  </si>
  <si>
    <t>5 - 2</t>
  </si>
  <si>
    <t>3 - 1</t>
  </si>
  <si>
    <t>2 - 2</t>
  </si>
  <si>
    <t>3 - 2</t>
  </si>
  <si>
    <t>9 - 5</t>
  </si>
  <si>
    <t>1 - 6</t>
  </si>
  <si>
    <t>11 - 5</t>
  </si>
  <si>
    <t>7 - 7</t>
  </si>
  <si>
    <t>6 - 2</t>
  </si>
  <si>
    <t>6 - 5</t>
  </si>
  <si>
    <t>1 - 4</t>
  </si>
  <si>
    <t>4 - 0</t>
  </si>
  <si>
    <t>5 - 3</t>
  </si>
  <si>
    <t>6 - 4</t>
  </si>
  <si>
    <t>5 - 9</t>
  </si>
  <si>
    <t>8 - 3</t>
  </si>
  <si>
    <t>3 - 8</t>
  </si>
  <si>
    <t>3 - 5</t>
  </si>
  <si>
    <t>4 - 3</t>
  </si>
  <si>
    <t>2 - 5</t>
  </si>
  <si>
    <t>0 - 5</t>
  </si>
  <si>
    <t>3 - 7</t>
  </si>
  <si>
    <t>8 - 4</t>
  </si>
  <si>
    <t>3 - 6</t>
  </si>
  <si>
    <t>5 - 0</t>
  </si>
  <si>
    <t>4 - 2</t>
  </si>
  <si>
    <t>6 - 1</t>
  </si>
  <si>
    <t>5 - 6</t>
  </si>
  <si>
    <t>11 - 4</t>
  </si>
  <si>
    <t>5 - 11</t>
  </si>
  <si>
    <t>4 - 8</t>
  </si>
  <si>
    <t>4 - 11</t>
  </si>
  <si>
    <t>4 - 10</t>
  </si>
  <si>
    <t>2 - 7</t>
  </si>
  <si>
    <t>8 - 9</t>
  </si>
  <si>
    <t>9 - 2</t>
  </si>
  <si>
    <t>6 - 6</t>
  </si>
  <si>
    <t>7 - 4</t>
  </si>
  <si>
    <t>7 - 5</t>
  </si>
  <si>
    <t>2 - 6</t>
  </si>
  <si>
    <t>10 - 4</t>
  </si>
  <si>
    <t>2 - 9</t>
  </si>
  <si>
    <t>3 - 4</t>
  </si>
  <si>
    <t>0 - 4</t>
  </si>
  <si>
    <t>7 - 1</t>
  </si>
  <si>
    <t>6 - 3</t>
  </si>
  <si>
    <t>7 - 3</t>
  </si>
  <si>
    <t>7 - 2</t>
  </si>
  <si>
    <t>4 - 6</t>
  </si>
  <si>
    <t>4 - 7</t>
  </si>
  <si>
    <t>1 - 7</t>
  </si>
  <si>
    <t>4 - 4</t>
  </si>
  <si>
    <t>0 - 6</t>
  </si>
  <si>
    <t>6 - 0</t>
  </si>
  <si>
    <t>9 - 8</t>
  </si>
  <si>
    <t>5 - 7</t>
  </si>
  <si>
    <t>OLIVE</t>
  </si>
  <si>
    <t>0 - 8</t>
  </si>
  <si>
    <t>8 - 0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</si>
  <si>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</si>
  <si>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</si>
  <si>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9 - 4</t>
  </si>
  <si>
    <t>4 - 9</t>
  </si>
  <si>
    <t>6 - 13</t>
  </si>
  <si>
    <t>2 - 12</t>
  </si>
  <si>
    <t>13 - 6</t>
  </si>
  <si>
    <t>12 - 2</t>
  </si>
  <si>
    <t>S00 à S13</t>
  </si>
  <si>
    <t>S14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</si>
  <si>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- 16 victoires</t>
    </r>
  </si>
  <si>
    <t>23-07</t>
  </si>
  <si>
    <t>MPT - Saison 14</t>
  </si>
  <si>
    <t>19 - 8</t>
  </si>
  <si>
    <t>5 - 13</t>
  </si>
  <si>
    <t>8 - 19</t>
  </si>
  <si>
    <t>8 - 5</t>
  </si>
  <si>
    <t>13 - 5</t>
  </si>
  <si>
    <t>5 - 8</t>
  </si>
  <si>
    <t>Saison 14</t>
  </si>
  <si>
    <t>COVID19 - Fin de saison annulée</t>
  </si>
  <si>
    <t>2021 - 2022</t>
  </si>
  <si>
    <t>114*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</si>
</sst>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  <font>
      <b/>
      <sz val="9"/>
      <color rgb="FF92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solid">
        <fgColor theme="9" tint="0.39997558519241921"/>
        <bgColor theme="3" tint="0.39991454817346722"/>
      </patternFill>
    </fill>
    <fill>
      <patternFill patternType="solid">
        <fgColor theme="7" tint="0.39997558519241921"/>
        <bgColor theme="3" tint="0.39991454817346722"/>
      </patternFill>
    </fill>
    <fill>
      <patternFill patternType="solid">
        <fgColor theme="5" tint="0.39997558519241921"/>
        <bgColor theme="3" tint="0.39991454817346722"/>
      </patternFill>
    </fill>
  </fills>
  <borders count="3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dashDot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auto="1"/>
      </right>
      <top/>
      <bottom/>
      <diagonal/>
    </border>
    <border>
      <left style="dash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</borders>
  <cellStyleXfs count="2">
    <xf numFmtId="0" fontId="0" fillId="0" borderId="0"/>
    <xf numFmtId="0" fontId="28" fillId="0" borderId="0"/>
  </cellStyleXfs>
  <cellXfs count="4452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5" xfId="0" applyNumberFormat="1" applyFont="1" applyFill="1" applyBorder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1" borderId="66" xfId="0" applyNumberFormat="1" applyFont="1" applyFill="1" applyBorder="1" applyAlignment="1">
      <alignment horizontal="center" textRotation="90"/>
    </xf>
    <xf numFmtId="166" fontId="5" fillId="27" borderId="66" xfId="0" applyNumberFormat="1" applyFont="1" applyFill="1" applyBorder="1" applyAlignment="1">
      <alignment horizontal="center" textRotation="90"/>
    </xf>
    <xf numFmtId="166" fontId="5" fillId="29" borderId="66" xfId="0" applyNumberFormat="1" applyFont="1" applyFill="1" applyBorder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41" fillId="12" borderId="366" xfId="0" applyFont="1" applyFill="1" applyBorder="1" applyAlignment="1" applyProtection="1">
      <alignment horizontal="center" vertical="center"/>
    </xf>
    <xf numFmtId="0" fontId="15" fillId="12" borderId="366" xfId="0" applyFont="1" applyFill="1" applyBorder="1" applyAlignment="1" applyProtection="1">
      <alignment horizontal="center" vertical="center"/>
    </xf>
    <xf numFmtId="0" fontId="26" fillId="12" borderId="366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6" xfId="0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2" fillId="54" borderId="366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1" fontId="8" fillId="12" borderId="370" xfId="0" applyNumberFormat="1" applyFont="1" applyFill="1" applyBorder="1" applyAlignment="1">
      <alignment horizontal="center" vertical="center"/>
    </xf>
    <xf numFmtId="0" fontId="40" fillId="13" borderId="371" xfId="0" applyFont="1" applyFill="1" applyBorder="1" applyAlignment="1">
      <alignment horizontal="center" textRotation="90"/>
    </xf>
    <xf numFmtId="0" fontId="27" fillId="0" borderId="372" xfId="0" applyFont="1" applyFill="1" applyBorder="1" applyAlignment="1">
      <alignment horizontal="center" vertical="center"/>
    </xf>
    <xf numFmtId="0" fontId="27" fillId="0" borderId="370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27" fillId="0" borderId="373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7" fillId="0" borderId="371" xfId="0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7" fillId="0" borderId="374" xfId="0" applyFont="1" applyFill="1" applyBorder="1" applyAlignment="1">
      <alignment horizontal="center" vertical="center"/>
    </xf>
    <xf numFmtId="0" fontId="27" fillId="0" borderId="375" xfId="0" applyFont="1" applyFill="1" applyBorder="1" applyAlignment="1">
      <alignment horizontal="center" vertical="center"/>
    </xf>
    <xf numFmtId="0" fontId="27" fillId="0" borderId="376" xfId="0" applyFont="1" applyFill="1" applyBorder="1" applyAlignment="1">
      <alignment horizontal="center" vertical="center"/>
    </xf>
    <xf numFmtId="0" fontId="27" fillId="0" borderId="377" xfId="0" applyFont="1" applyFill="1" applyBorder="1" applyAlignment="1">
      <alignment horizontal="center" vertical="center"/>
    </xf>
    <xf numFmtId="0" fontId="36" fillId="0" borderId="74" xfId="1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66" borderId="1" xfId="0" applyFont="1" applyFill="1" applyBorder="1" applyAlignment="1" applyProtection="1">
      <alignment horizontal="center" vertical="center"/>
      <protection locked="0"/>
    </xf>
    <xf numFmtId="0" fontId="15" fillId="12" borderId="261" xfId="0" applyFont="1" applyFill="1" applyBorder="1" applyAlignment="1" applyProtection="1">
      <alignment horizontal="center" vertical="center"/>
    </xf>
    <xf numFmtId="0" fontId="155" fillId="12" borderId="1" xfId="0" applyFont="1" applyFill="1" applyBorder="1" applyAlignment="1" applyProtection="1">
      <alignment horizontal="center" vertical="center"/>
    </xf>
    <xf numFmtId="0" fontId="155" fillId="23" borderId="13" xfId="0" applyFont="1" applyFill="1" applyBorder="1" applyAlignment="1" applyProtection="1">
      <alignment horizontal="center" vertical="center"/>
    </xf>
    <xf numFmtId="0" fontId="155" fillId="12" borderId="13" xfId="0" applyFont="1" applyFill="1" applyBorder="1" applyAlignment="1" applyProtection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57" fillId="45" borderId="378" xfId="0" applyFont="1" applyFill="1" applyBorder="1" applyAlignment="1" applyProtection="1">
      <alignment horizontal="center" vertical="center"/>
    </xf>
    <xf numFmtId="0" fontId="143" fillId="30" borderId="0" xfId="0" applyFont="1" applyFill="1" applyBorder="1" applyAlignment="1">
      <alignment horizontal="center" textRotation="90"/>
    </xf>
    <xf numFmtId="164" fontId="146" fillId="30" borderId="0" xfId="0" applyNumberFormat="1" applyFont="1" applyFill="1" applyBorder="1" applyAlignment="1">
      <alignment horizontal="left" vertical="center" wrapText="1"/>
    </xf>
    <xf numFmtId="164" fontId="146" fillId="30" borderId="0" xfId="0" applyNumberFormat="1" applyFont="1" applyFill="1" applyBorder="1" applyAlignment="1">
      <alignment horizontal="left" vertical="center"/>
    </xf>
    <xf numFmtId="164" fontId="146" fillId="30" borderId="0" xfId="0" applyNumberFormat="1" applyFont="1" applyFill="1" applyBorder="1" applyAlignment="1">
      <alignment horizontal="center" vertical="center"/>
    </xf>
    <xf numFmtId="0" fontId="147" fillId="30" borderId="0" xfId="0" applyFont="1" applyFill="1" applyAlignment="1">
      <alignment horizontal="center"/>
    </xf>
    <xf numFmtId="166" fontId="8" fillId="30" borderId="365" xfId="0" applyNumberFormat="1" applyFont="1" applyFill="1" applyBorder="1" applyAlignment="1">
      <alignment horizontal="center" textRotation="90"/>
    </xf>
    <xf numFmtId="2" fontId="91" fillId="30" borderId="12" xfId="0" applyNumberFormat="1" applyFont="1" applyFill="1" applyBorder="1" applyAlignment="1">
      <alignment vertical="center" wrapText="1"/>
    </xf>
    <xf numFmtId="0" fontId="64" fillId="30" borderId="67" xfId="0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0" borderId="79" xfId="0" applyNumberFormat="1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0" borderId="79" xfId="0" applyFont="1" applyFill="1" applyBorder="1" applyAlignment="1">
      <alignment horizontal="center"/>
    </xf>
    <xf numFmtId="0" fontId="45" fillId="30" borderId="72" xfId="0" applyFont="1" applyFill="1" applyBorder="1" applyAlignment="1">
      <alignment horizontal="center" vertical="center"/>
    </xf>
    <xf numFmtId="0" fontId="43" fillId="30" borderId="79" xfId="0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30" borderId="380" xfId="0" applyNumberFormat="1" applyFont="1" applyFill="1" applyBorder="1" applyAlignment="1">
      <alignment horizontal="center" vertical="center"/>
    </xf>
    <xf numFmtId="1" fontId="45" fillId="30" borderId="365" xfId="0" applyNumberFormat="1" applyFont="1" applyFill="1" applyBorder="1" applyAlignment="1">
      <alignment horizontal="center" vertical="center"/>
    </xf>
    <xf numFmtId="166" fontId="8" fillId="30" borderId="379" xfId="0" applyNumberFormat="1" applyFont="1" applyFill="1" applyBorder="1" applyAlignment="1">
      <alignment horizontal="center" textRotation="90"/>
    </xf>
    <xf numFmtId="0" fontId="64" fillId="30" borderId="381" xfId="0" applyFont="1" applyFill="1" applyBorder="1" applyAlignment="1">
      <alignment horizontal="center" vertical="center"/>
    </xf>
    <xf numFmtId="0" fontId="64" fillId="30" borderId="382" xfId="0" applyFont="1" applyFill="1" applyBorder="1" applyAlignment="1">
      <alignment horizontal="center" vertical="center"/>
    </xf>
    <xf numFmtId="0" fontId="152" fillId="12" borderId="366" xfId="0" applyFont="1" applyFill="1" applyBorder="1" applyAlignment="1" applyProtection="1">
      <alignment horizontal="center" vertical="center"/>
    </xf>
    <xf numFmtId="0" fontId="15" fillId="22" borderId="4" xfId="0" applyFont="1" applyFill="1" applyBorder="1" applyAlignment="1" applyProtection="1">
      <alignment vertical="top"/>
    </xf>
    <xf numFmtId="0" fontId="52" fillId="12" borderId="13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right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center" vertical="center" shrinkToFit="1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top" textRotation="90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1" fontId="42" fillId="43" borderId="369" xfId="0" applyNumberFormat="1" applyFont="1" applyFill="1" applyBorder="1" applyAlignment="1" applyProtection="1">
      <alignment horizontal="center" vertical="center" textRotation="90" wrapTex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0" fontId="50" fillId="0" borderId="0" xfId="0" applyFont="1" applyBorder="1" applyAlignment="1" applyProtection="1">
      <alignment horizontal="center"/>
    </xf>
    <xf numFmtId="0" fontId="50" fillId="0" borderId="0" xfId="0" applyFont="1" applyBorder="1" applyAlignment="1" applyProtection="1">
      <alignment horizontal="center" vertical="top"/>
    </xf>
    <xf numFmtId="0" fontId="150" fillId="0" borderId="44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center" vertical="center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68" fillId="16" borderId="4" xfId="0" applyFont="1" applyFill="1" applyBorder="1" applyAlignment="1" applyProtection="1">
      <alignment horizontal="center" vertical="center" wrapText="1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5" fillId="51" borderId="9" xfId="0" applyFont="1" applyFill="1" applyBorder="1" applyAlignment="1" applyProtection="1">
      <alignment horizontal="center" vertical="center"/>
    </xf>
    <xf numFmtId="0" fontId="5" fillId="51" borderId="8" xfId="0" applyFont="1" applyFill="1" applyBorder="1" applyAlignment="1" applyProtection="1">
      <alignment horizontal="center" vertical="center"/>
    </xf>
    <xf numFmtId="0" fontId="26" fillId="30" borderId="14" xfId="0" applyFont="1" applyFill="1" applyBorder="1" applyAlignment="1">
      <alignment horizontal="center" vertical="center" textRotation="90" wrapText="1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30" borderId="379" xfId="0" applyFont="1" applyFill="1" applyBorder="1" applyAlignment="1">
      <alignment horizontal="center" vertical="center"/>
    </xf>
    <xf numFmtId="0" fontId="61" fillId="30" borderId="12" xfId="0" applyFont="1" applyFill="1" applyBorder="1" applyAlignment="1">
      <alignment horizontal="center" vertical="center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61" fillId="15" borderId="0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61" fillId="30" borderId="65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0" fontId="90" fillId="44" borderId="0" xfId="0" applyFont="1" applyFill="1" applyBorder="1" applyAlignment="1">
      <alignment horizontal="center" vertical="center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0" fontId="140" fillId="24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164" fontId="89" fillId="42" borderId="0" xfId="0" applyNumberFormat="1" applyFont="1" applyFill="1" applyBorder="1" applyAlignment="1">
      <alignment horizontal="center" vertical="center"/>
    </xf>
    <xf numFmtId="0" fontId="89" fillId="42" borderId="0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0" fontId="61" fillId="29" borderId="66" xfId="0" applyFont="1" applyFill="1" applyBorder="1" applyAlignment="1">
      <alignment horizontal="center" vertical="center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2" fontId="91" fillId="29" borderId="0" xfId="0" applyNumberFormat="1" applyFont="1" applyFill="1" applyBorder="1" applyAlignment="1">
      <alignment horizontal="center" vertical="center" wrapText="1"/>
    </xf>
    <xf numFmtId="0" fontId="61" fillId="15" borderId="66" xfId="0" applyFont="1" applyFill="1" applyBorder="1" applyAlignment="1">
      <alignment horizontal="center" vertical="center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0" fontId="61" fillId="31" borderId="67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19" borderId="66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  <xf numFmtId="0" fontId="26" fillId="30" borderId="11" xfId="0" applyFont="1" applyFill="1" applyBorder="1" applyAlignment="1">
      <alignment horizontal="center" vertical="center" textRotation="90" wrapText="1"/>
    </xf>
    <xf numFmtId="0" fontId="29" fillId="30" borderId="8" xfId="0" applyFont="1" applyFill="1" applyBorder="1" applyAlignment="1">
      <alignment horizontal="right" vertical="center"/>
    </xf>
    <xf numFmtId="2" fontId="29" fillId="30" borderId="6" xfId="0" applyNumberFormat="1" applyFont="1" applyFill="1" applyBorder="1" applyAlignment="1">
      <alignment horizontal="center" vertical="center"/>
    </xf>
    <xf numFmtId="2" fontId="29" fillId="30" borderId="11" xfId="0" applyNumberFormat="1" applyFont="1" applyFill="1" applyBorder="1" applyAlignment="1">
      <alignment horizontal="center" vertical="center"/>
    </xf>
    <xf numFmtId="2" fontId="29" fillId="30" borderId="52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21" xfId="0" applyFont="1" applyFill="1" applyBorder="1" applyAlignment="1" applyProtection="1">
      <alignment horizontal="center" vertical="center"/>
      <protection locked="0"/>
    </xf>
    <xf numFmtId="0" fontId="26" fillId="66" borderId="21" xfId="0" applyFont="1" applyFill="1" applyBorder="1" applyAlignment="1" applyProtection="1">
      <alignment horizontal="center" vertical="center"/>
      <protection locked="0"/>
    </xf>
    <xf numFmtId="0" fontId="26" fillId="49" borderId="21" xfId="0" applyFont="1" applyFill="1" applyBorder="1" applyAlignment="1" applyProtection="1">
      <alignment horizontal="center" vertical="center"/>
    </xf>
    <xf numFmtId="0" fontId="26" fillId="12" borderId="21" xfId="0" applyFont="1" applyFill="1" applyBorder="1" applyAlignment="1" applyProtection="1">
      <alignment horizontal="center" vertical="center"/>
    </xf>
    <xf numFmtId="0" fontId="54" fillId="12" borderId="21" xfId="0" applyFont="1" applyFill="1" applyBorder="1" applyAlignment="1" applyProtection="1">
      <alignment horizontal="center" vertical="center"/>
    </xf>
    <xf numFmtId="0" fontId="26" fillId="12" borderId="383" xfId="0" applyFont="1" applyFill="1" applyBorder="1" applyAlignment="1" applyProtection="1">
      <alignment horizontal="center" vertical="center"/>
    </xf>
    <xf numFmtId="0" fontId="26" fillId="12" borderId="74" xfId="0" applyFont="1" applyFill="1" applyBorder="1" applyAlignment="1" applyProtection="1">
      <alignment horizontal="center" vertical="center"/>
    </xf>
    <xf numFmtId="0" fontId="156" fillId="65" borderId="21" xfId="0" applyFont="1" applyFill="1" applyBorder="1" applyAlignment="1" applyProtection="1">
      <alignment vertical="top" textRotation="90"/>
      <protection locked="0"/>
    </xf>
    <xf numFmtId="0" fontId="156" fillId="65" borderId="74" xfId="0" applyFont="1" applyFill="1" applyBorder="1" applyAlignment="1" applyProtection="1">
      <alignment vertical="top" textRotation="90"/>
      <protection locked="0"/>
    </xf>
    <xf numFmtId="0" fontId="157" fillId="65" borderId="21" xfId="0" applyFont="1" applyFill="1" applyBorder="1" applyAlignment="1" applyProtection="1">
      <alignment horizontal="center" vertical="center" textRotation="90"/>
      <protection locked="0"/>
    </xf>
    <xf numFmtId="0" fontId="157" fillId="65" borderId="13" xfId="0" applyFont="1" applyFill="1" applyBorder="1" applyAlignment="1" applyProtection="1">
      <alignment vertical="center" textRotation="90"/>
      <protection locked="0"/>
    </xf>
    <xf numFmtId="0" fontId="157" fillId="65" borderId="21" xfId="0" applyFont="1" applyFill="1" applyBorder="1" applyAlignment="1" applyProtection="1">
      <alignment vertical="center" textRotation="90"/>
      <protection locked="0"/>
    </xf>
  </cellXfs>
  <cellStyles count="2">
    <cellStyle name="Normal" xfId="0" builtinId="0"/>
    <cellStyle name="Normal_TRISYNTH" xfId="1" xr:uid="{00000000-0005-0000-0000-000001000000}"/>
  </cellStyles>
  <dxfs count="276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FFCC"/>
      <color rgb="FF920000"/>
      <color rgb="FF37A818"/>
      <color rgb="FF3BB61A"/>
      <color rgb="FFAC0000"/>
      <color rgb="FFFF5050"/>
      <color rgb="FFFF9933"/>
      <color rgb="FFFFAE37"/>
      <color rgb="FFFF9900"/>
      <color rgb="FFCE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696298A7-1371-4C37-8350-5E8E2D70CB03}"/>
            </a:ext>
          </a:extLst>
        </xdr:cNvPr>
        <xdr:cNvSpPr/>
      </xdr:nvSpPr>
      <xdr:spPr>
        <a:xfrm>
          <a:off x="137160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DD6A5784-E2D0-4296-8FFB-7F40E7958D45}"/>
            </a:ext>
          </a:extLst>
        </xdr:cNvPr>
        <xdr:cNvGrpSpPr/>
      </xdr:nvGrpSpPr>
      <xdr:grpSpPr>
        <a:xfrm>
          <a:off x="1485900" y="8001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FE2A2F1-4F2B-4E87-BCE5-5E2249989F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91CB73AC-8A4F-4920-B781-810FD30F2315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3FB813-02C6-4BE6-96B2-45685CA46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8C4B997D-DA80-4D21-8419-9475F4519B4B}"/>
            </a:ext>
          </a:extLst>
        </xdr:cNvPr>
        <xdr:cNvSpPr txBox="1"/>
      </xdr:nvSpPr>
      <xdr:spPr>
        <a:xfrm>
          <a:off x="2181226" y="914400"/>
          <a:ext cx="46672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2309D11B-FE74-4FCA-8134-D071420B3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1974532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8B0EACE9-C7DC-4DBB-99AF-6540329BE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05037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814B2BBE-7827-4E97-A6D6-6F8237FB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683192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7982F306-E501-4B36-8FD1-54EF40EFD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35542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126</xdr:row>
      <xdr:rowOff>28575</xdr:rowOff>
    </xdr:from>
    <xdr:to>
      <xdr:col>21</xdr:col>
      <xdr:colOff>180975</xdr:colOff>
      <xdr:row>138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138</xdr:row>
      <xdr:rowOff>47625</xdr:rowOff>
    </xdr:from>
    <xdr:to>
      <xdr:col>23</xdr:col>
      <xdr:colOff>0</xdr:colOff>
      <xdr:row>150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163</xdr:row>
      <xdr:rowOff>66675</xdr:rowOff>
    </xdr:from>
    <xdr:to>
      <xdr:col>24</xdr:col>
      <xdr:colOff>213491</xdr:colOff>
      <xdr:row>175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150</xdr:row>
      <xdr:rowOff>66675</xdr:rowOff>
    </xdr:from>
    <xdr:to>
      <xdr:col>22</xdr:col>
      <xdr:colOff>76200</xdr:colOff>
      <xdr:row>163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FF3FF1E-CBE2-4D05-95B4-63FF0470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97E2B0A-168C-4B41-9588-CF9CC050EC4C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F5E76-1B96-4287-92C3-18C2FDB96F9A}">
  <sheetPr>
    <pageSetUpPr fitToPage="1"/>
  </sheetPr>
  <dimension ref="A1:BB160"/>
  <sheetViews>
    <sheetView showGridLines="0" tabSelected="1" zoomScaleNormal="100" workbookViewId="0">
      <selection activeCell="Z2" sqref="Z2:AD3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0" width="5.7109375" style="319" customWidth="1"/>
    <col min="31" max="33" width="6.7109375" style="319" customWidth="1"/>
    <col min="34" max="34" width="6.7109375" style="208" customWidth="1"/>
    <col min="35" max="35" width="6.7109375" style="219" customWidth="1"/>
    <col min="36" max="37" width="7.28515625" style="219" customWidth="1"/>
    <col min="38" max="38" width="5.7109375" style="219" customWidth="1"/>
    <col min="39" max="39" width="5.7109375" style="355" customWidth="1"/>
    <col min="40" max="40" width="5.7109375" style="346" customWidth="1"/>
    <col min="41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4" thickBot="1" x14ac:dyDescent="0.4">
      <c r="L1" s="3867" t="s">
        <v>984</v>
      </c>
      <c r="M1" s="3867"/>
      <c r="N1" s="3867"/>
      <c r="O1" s="3867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872"/>
      <c r="AG1" s="3872"/>
      <c r="AH1" s="3872"/>
      <c r="AI1" s="3872"/>
      <c r="AJ1" s="3872"/>
      <c r="AL1" s="216"/>
      <c r="AM1" s="216"/>
      <c r="AN1" s="3775" t="s">
        <v>975</v>
      </c>
      <c r="AP1" s="208"/>
      <c r="AQ1" s="208"/>
      <c r="AR1" s="208"/>
      <c r="AS1" s="208"/>
      <c r="AT1" s="921"/>
      <c r="AU1" s="921"/>
      <c r="AV1" s="208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788" t="s">
        <v>25</v>
      </c>
      <c r="M2" s="3789"/>
      <c r="N2" s="3789"/>
      <c r="O2" s="3789"/>
      <c r="P2" s="3789"/>
      <c r="Q2" s="3789"/>
      <c r="R2" s="3789"/>
      <c r="S2" s="3789"/>
      <c r="T2" s="3789"/>
      <c r="U2" s="3789"/>
      <c r="V2" s="3789"/>
      <c r="W2" s="3789"/>
      <c r="X2" s="3789"/>
      <c r="Y2" s="3790"/>
      <c r="Z2" s="3886" t="s">
        <v>861</v>
      </c>
      <c r="AA2" s="3887"/>
      <c r="AB2" s="3887"/>
      <c r="AC2" s="3887"/>
      <c r="AD2" s="3888"/>
      <c r="AE2" s="3873" t="s">
        <v>324</v>
      </c>
      <c r="AF2" s="3874"/>
      <c r="AG2" s="3875" t="s">
        <v>49</v>
      </c>
      <c r="AH2" s="3876"/>
      <c r="AI2" s="3876"/>
      <c r="AJ2" s="3876"/>
      <c r="AK2" s="3840" t="s">
        <v>304</v>
      </c>
      <c r="AL2" s="3843" t="s">
        <v>321</v>
      </c>
      <c r="AM2" s="3844"/>
      <c r="AN2" s="3845"/>
      <c r="AP2" s="208"/>
      <c r="AQ2" s="208"/>
      <c r="AR2" s="208"/>
      <c r="AS2" s="921"/>
      <c r="AT2" s="921"/>
      <c r="AU2" s="208"/>
      <c r="AV2" s="208"/>
      <c r="AW2" s="208"/>
      <c r="AX2" s="208"/>
      <c r="AY2" s="208"/>
      <c r="AZ2" s="208"/>
      <c r="BA2" s="208"/>
      <c r="BB2" s="208"/>
    </row>
    <row r="3" spans="1:54" ht="14.25" customHeight="1" x14ac:dyDescent="0.2">
      <c r="E3" s="3852"/>
      <c r="F3" s="3865"/>
      <c r="G3" s="3865"/>
      <c r="H3" s="3865"/>
      <c r="I3" s="3825"/>
      <c r="L3" s="3791"/>
      <c r="M3" s="3792"/>
      <c r="N3" s="3792"/>
      <c r="O3" s="3792"/>
      <c r="P3" s="3792"/>
      <c r="Q3" s="3792"/>
      <c r="R3" s="3792"/>
      <c r="S3" s="3792"/>
      <c r="T3" s="3792"/>
      <c r="U3" s="3792"/>
      <c r="V3" s="3792"/>
      <c r="W3" s="3792"/>
      <c r="X3" s="3792"/>
      <c r="Y3" s="3793"/>
      <c r="Z3" s="3889"/>
      <c r="AA3" s="3890"/>
      <c r="AB3" s="3890"/>
      <c r="AC3" s="3890"/>
      <c r="AD3" s="3891"/>
      <c r="AE3" s="3741" t="s">
        <v>202</v>
      </c>
      <c r="AF3" s="220">
        <v>80000</v>
      </c>
      <c r="AG3" s="3877"/>
      <c r="AH3" s="3878"/>
      <c r="AI3" s="3878"/>
      <c r="AJ3" s="3878"/>
      <c r="AK3" s="3841"/>
      <c r="AL3" s="3846"/>
      <c r="AM3" s="3847"/>
      <c r="AN3" s="3848"/>
      <c r="AP3" s="208"/>
      <c r="AQ3" s="208"/>
      <c r="AR3" s="208"/>
      <c r="AS3" s="208"/>
      <c r="AT3" s="921"/>
      <c r="AU3" s="921"/>
      <c r="AV3" s="208"/>
      <c r="AW3" s="208"/>
      <c r="AX3" s="208"/>
      <c r="AY3" s="208"/>
      <c r="AZ3" s="208"/>
      <c r="BA3" s="208"/>
      <c r="BB3" s="208"/>
    </row>
    <row r="4" spans="1:54" ht="27" customHeight="1" x14ac:dyDescent="0.25">
      <c r="E4" s="3852"/>
      <c r="F4" s="3866"/>
      <c r="G4" s="3866"/>
      <c r="H4" s="3866"/>
      <c r="I4" s="3825"/>
      <c r="L4" s="3794"/>
      <c r="M4" s="3795"/>
      <c r="N4" s="3795"/>
      <c r="O4" s="3795"/>
      <c r="P4" s="3795"/>
      <c r="Q4" s="3795"/>
      <c r="R4" s="3795"/>
      <c r="S4" s="3795"/>
      <c r="T4" s="3795"/>
      <c r="U4" s="3795"/>
      <c r="V4" s="3795"/>
      <c r="W4" s="3795"/>
      <c r="X4" s="3795"/>
      <c r="Y4" s="3796"/>
      <c r="Z4" s="3826" t="s">
        <v>321</v>
      </c>
      <c r="AA4" s="3829" t="s">
        <v>50</v>
      </c>
      <c r="AB4" s="3832" t="s">
        <v>232</v>
      </c>
      <c r="AC4" s="3835" t="s">
        <v>322</v>
      </c>
      <c r="AD4" s="3869" t="s">
        <v>821</v>
      </c>
      <c r="AE4" s="670" t="s">
        <v>203</v>
      </c>
      <c r="AF4" s="222">
        <f>SUM(AF7:AF110)</f>
        <v>80025</v>
      </c>
      <c r="AG4" s="3879" t="s">
        <v>971</v>
      </c>
      <c r="AH4" s="3881" t="s">
        <v>972</v>
      </c>
      <c r="AI4" s="3856" t="s">
        <v>3</v>
      </c>
      <c r="AJ4" s="3883" t="s">
        <v>326</v>
      </c>
      <c r="AK4" s="3841"/>
      <c r="AL4" s="3853" t="s">
        <v>971</v>
      </c>
      <c r="AM4" s="3856" t="s">
        <v>190</v>
      </c>
      <c r="AN4" s="3859" t="s">
        <v>178</v>
      </c>
      <c r="AP4" s="208"/>
      <c r="AQ4" s="208"/>
      <c r="AR4" s="208"/>
      <c r="AS4" s="208"/>
      <c r="AT4" s="921"/>
      <c r="AU4" s="921"/>
      <c r="AV4" s="208"/>
      <c r="AW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852"/>
      <c r="F5" s="929"/>
      <c r="G5" s="3740"/>
      <c r="H5" s="3740"/>
      <c r="I5" s="3825"/>
      <c r="J5" s="3862" t="s">
        <v>44</v>
      </c>
      <c r="K5" s="225"/>
      <c r="L5" s="226" t="s">
        <v>87</v>
      </c>
      <c r="M5" s="227" t="s">
        <v>26</v>
      </c>
      <c r="N5" s="227" t="s">
        <v>27</v>
      </c>
      <c r="O5" s="2540" t="s">
        <v>28</v>
      </c>
      <c r="P5" s="2540" t="s">
        <v>328</v>
      </c>
      <c r="Q5" s="2540" t="s">
        <v>329</v>
      </c>
      <c r="R5" s="227" t="s">
        <v>330</v>
      </c>
      <c r="S5" s="2540" t="s">
        <v>32</v>
      </c>
      <c r="T5" s="2540" t="s">
        <v>331</v>
      </c>
      <c r="U5" s="2540" t="s">
        <v>34</v>
      </c>
      <c r="V5" s="2540" t="s">
        <v>64</v>
      </c>
      <c r="W5" s="228" t="s">
        <v>234</v>
      </c>
      <c r="X5" s="228" t="s">
        <v>234</v>
      </c>
      <c r="Y5" s="229" t="s">
        <v>109</v>
      </c>
      <c r="Z5" s="3827"/>
      <c r="AA5" s="3830"/>
      <c r="AB5" s="3833"/>
      <c r="AC5" s="3836"/>
      <c r="AD5" s="3870"/>
      <c r="AE5" s="3863" t="s">
        <v>323</v>
      </c>
      <c r="AF5" s="3838" t="s">
        <v>179</v>
      </c>
      <c r="AG5" s="3880"/>
      <c r="AH5" s="3882"/>
      <c r="AI5" s="3858"/>
      <c r="AJ5" s="3884"/>
      <c r="AK5" s="3841"/>
      <c r="AL5" s="3854"/>
      <c r="AM5" s="3857"/>
      <c r="AN5" s="3860"/>
      <c r="AT5" s="922"/>
      <c r="AU5" s="922"/>
    </row>
    <row r="6" spans="1:54" s="223" customFormat="1" ht="12" customHeight="1" x14ac:dyDescent="0.25">
      <c r="A6" s="657"/>
      <c r="B6" s="230"/>
      <c r="C6" s="231"/>
      <c r="D6" s="231"/>
      <c r="E6" s="3852"/>
      <c r="F6" s="929"/>
      <c r="G6" s="3740"/>
      <c r="H6" s="3740"/>
      <c r="I6" s="3825"/>
      <c r="J6" s="3862"/>
      <c r="K6" s="232"/>
      <c r="L6" s="233" t="s">
        <v>974</v>
      </c>
      <c r="M6" s="234" t="s">
        <v>487</v>
      </c>
      <c r="N6" s="234"/>
      <c r="O6" s="3514"/>
      <c r="P6" s="3514"/>
      <c r="Q6" s="3514"/>
      <c r="R6" s="234"/>
      <c r="S6" s="3514"/>
      <c r="T6" s="3514"/>
      <c r="U6" s="234"/>
      <c r="V6" s="234"/>
      <c r="W6" s="3513"/>
      <c r="X6" s="3513"/>
      <c r="Y6" s="235"/>
      <c r="Z6" s="3828"/>
      <c r="AA6" s="3831"/>
      <c r="AB6" s="3834"/>
      <c r="AC6" s="3837"/>
      <c r="AD6" s="3871"/>
      <c r="AE6" s="3864"/>
      <c r="AF6" s="3839"/>
      <c r="AG6" s="676">
        <v>156</v>
      </c>
      <c r="AH6" s="677">
        <f>COUNTIF(L112:X112,"&gt;0")</f>
        <v>1</v>
      </c>
      <c r="AI6" s="686">
        <f t="shared" ref="AI6" si="0">AG6+AH6</f>
        <v>157</v>
      </c>
      <c r="AJ6" s="3885"/>
      <c r="AK6" s="3842"/>
      <c r="AL6" s="3855"/>
      <c r="AM6" s="3858"/>
      <c r="AN6" s="3861"/>
      <c r="AT6" s="922"/>
      <c r="AU6" s="922"/>
    </row>
    <row r="7" spans="1:54" ht="11.1" customHeight="1" x14ac:dyDescent="0.25">
      <c r="A7" s="657">
        <v>1</v>
      </c>
      <c r="B7" s="244"/>
      <c r="C7" s="482" t="s">
        <v>133</v>
      </c>
      <c r="D7" s="3658" t="s">
        <v>878</v>
      </c>
      <c r="E7" s="1565">
        <f t="shared" ref="E7:E12" si="1">AK7</f>
        <v>16</v>
      </c>
      <c r="F7" s="930" t="s">
        <v>351</v>
      </c>
      <c r="G7" s="936" t="s">
        <v>177</v>
      </c>
      <c r="H7" s="933" t="s">
        <v>156</v>
      </c>
      <c r="I7" s="939"/>
      <c r="J7" s="374"/>
      <c r="K7" s="251"/>
      <c r="L7" s="3772">
        <v>14</v>
      </c>
      <c r="M7" s="3626"/>
      <c r="N7" s="3632"/>
      <c r="O7" s="3633"/>
      <c r="P7" s="187"/>
      <c r="Q7" s="187"/>
      <c r="R7" s="896"/>
      <c r="S7" s="3633"/>
      <c r="T7" s="3732"/>
      <c r="U7" s="3732"/>
      <c r="V7" s="3732"/>
      <c r="W7" s="3732"/>
      <c r="X7" s="3732"/>
      <c r="Y7" s="903" t="s">
        <v>664</v>
      </c>
      <c r="Z7" s="808">
        <f>IF(AH7&gt;7,SUM(LARGE(L7:X7,{1;2;3;4;5;6;7})),SUM(L7:X7))</f>
        <v>14</v>
      </c>
      <c r="AA7" s="667">
        <f t="shared" ref="AA7:AA34" si="2">IF(AB7&gt;0,IF(AB7&gt;7,Z7/7,Z7/AB7),"-")</f>
        <v>14</v>
      </c>
      <c r="AB7" s="806">
        <f t="shared" ref="AB7:AB34" si="3">COUNTIF(L7:X7,"&gt;=0")</f>
        <v>1</v>
      </c>
      <c r="AC7" s="810" t="str">
        <f t="shared" ref="AC7:AC34" si="4">IF((AB7&gt;=7),LARGE(L7:X7,7),"-")</f>
        <v>-</v>
      </c>
      <c r="AD7" s="3380" t="s">
        <v>985</v>
      </c>
      <c r="AE7" s="671">
        <f t="shared" ref="AE7:AE34" si="5">IF((Y7="x"),(IF(Z7&lt;(MAX(Z$7:Z$104)/2),(MAX(Z$7:Z$104)/2),Z7)),"-")</f>
        <v>14</v>
      </c>
      <c r="AF7" s="242">
        <f t="shared" ref="AF7:AF34" si="6">IF((Y7="x"),CEILING((AF$3/SUMIF($Y$7:$Y$110,"=x",$AE$7:$AE$110)*AE7),5),"-")</f>
        <v>13495</v>
      </c>
      <c r="AG7" s="913">
        <v>155</v>
      </c>
      <c r="AH7" s="243">
        <f t="shared" ref="AH7:AH47" si="7">COUNTIF(L7:X7,"&gt;=0")</f>
        <v>1</v>
      </c>
      <c r="AI7" s="256">
        <f t="shared" ref="AI7:AI38" si="8">AG7+AH7</f>
        <v>156</v>
      </c>
      <c r="AJ7" s="687">
        <f t="array" ref="AJ7">MAX(IF('INTEGRALE verrouillée'!$B$7:$B$110=C7,'INTEGRALE verrouillée'!$F$7:$F$110))</f>
        <v>44400</v>
      </c>
      <c r="AK7" s="681">
        <v>16</v>
      </c>
      <c r="AL7" s="678">
        <v>1195</v>
      </c>
      <c r="AM7" s="679">
        <f t="shared" ref="AM7:AM38" si="9">SUM(L7:X7)+AL7</f>
        <v>1209</v>
      </c>
      <c r="AN7" s="624">
        <f t="shared" ref="AN7:AN38" si="10">AM7/AI7</f>
        <v>7.75</v>
      </c>
      <c r="AP7" s="208"/>
      <c r="AQ7" s="208"/>
      <c r="AR7" s="208"/>
      <c r="AS7" s="208"/>
      <c r="AT7" s="921"/>
      <c r="AU7" s="921"/>
      <c r="AV7" s="208"/>
      <c r="AW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895" t="s">
        <v>131</v>
      </c>
      <c r="D8" s="3660"/>
      <c r="E8" s="1556">
        <f t="shared" si="1"/>
        <v>22</v>
      </c>
      <c r="F8" s="3661" t="s">
        <v>351</v>
      </c>
      <c r="G8" s="3662" t="s">
        <v>269</v>
      </c>
      <c r="H8" s="933"/>
      <c r="I8" s="939" t="s">
        <v>177</v>
      </c>
      <c r="J8" s="374"/>
      <c r="K8" s="251"/>
      <c r="L8" s="3618">
        <v>11</v>
      </c>
      <c r="M8" s="3626"/>
      <c r="N8" s="3632"/>
      <c r="O8" s="3633"/>
      <c r="P8" s="187"/>
      <c r="Q8" s="187"/>
      <c r="R8" s="896"/>
      <c r="S8" s="3633"/>
      <c r="T8" s="3732"/>
      <c r="U8" s="3732"/>
      <c r="V8" s="3732"/>
      <c r="W8" s="3732"/>
      <c r="X8" s="3732"/>
      <c r="Y8" s="903" t="s">
        <v>664</v>
      </c>
      <c r="Z8" s="808">
        <f>IF(AH8&gt;7,SUM(LARGE(L8:X8,{1;2;3;4;5;6;7})),SUM(L8:X8))</f>
        <v>11</v>
      </c>
      <c r="AA8" s="667">
        <f t="shared" si="2"/>
        <v>11</v>
      </c>
      <c r="AB8" s="806">
        <f t="shared" si="3"/>
        <v>1</v>
      </c>
      <c r="AC8" s="810" t="str">
        <f t="shared" si="4"/>
        <v>-</v>
      </c>
      <c r="AD8" s="3380">
        <v>107</v>
      </c>
      <c r="AE8" s="671">
        <f t="shared" si="5"/>
        <v>11</v>
      </c>
      <c r="AF8" s="242">
        <f t="shared" si="6"/>
        <v>10605</v>
      </c>
      <c r="AG8" s="913">
        <v>108</v>
      </c>
      <c r="AH8" s="243">
        <f t="shared" si="7"/>
        <v>1</v>
      </c>
      <c r="AI8" s="256">
        <f t="shared" si="8"/>
        <v>109</v>
      </c>
      <c r="AJ8" s="687">
        <f t="array" ref="AJ8">MAX(IF('INTEGRALE verrouillée'!$B$7:$B$110=C8,'INTEGRALE verrouillée'!$F$7:$F$110))</f>
        <v>44400</v>
      </c>
      <c r="AK8" s="681">
        <v>22</v>
      </c>
      <c r="AL8" s="678">
        <v>954</v>
      </c>
      <c r="AM8" s="679">
        <f t="shared" si="9"/>
        <v>965</v>
      </c>
      <c r="AN8" s="236">
        <f t="shared" si="10"/>
        <v>8.8532110091743128</v>
      </c>
      <c r="AO8" s="219"/>
      <c r="AT8" s="923"/>
      <c r="AU8" s="923"/>
    </row>
    <row r="9" spans="1:54" s="212" customFormat="1" ht="11.1" customHeight="1" x14ac:dyDescent="0.25">
      <c r="A9" s="657">
        <v>3</v>
      </c>
      <c r="B9" s="244"/>
      <c r="C9" s="900" t="s">
        <v>337</v>
      </c>
      <c r="D9" s="3635"/>
      <c r="E9" s="1557">
        <f t="shared" si="1"/>
        <v>2</v>
      </c>
      <c r="F9" s="930"/>
      <c r="G9" s="936"/>
      <c r="H9" s="933"/>
      <c r="I9" s="939"/>
      <c r="J9" s="374"/>
      <c r="K9" s="251"/>
      <c r="L9" s="3618">
        <v>9</v>
      </c>
      <c r="M9" s="3626"/>
      <c r="N9" s="187"/>
      <c r="O9" s="187"/>
      <c r="P9" s="187"/>
      <c r="Q9" s="882"/>
      <c r="R9" s="892"/>
      <c r="S9" s="892"/>
      <c r="T9" s="3732"/>
      <c r="U9" s="3732"/>
      <c r="V9" s="3732"/>
      <c r="W9" s="3732"/>
      <c r="X9" s="3732"/>
      <c r="Y9" s="903" t="s">
        <v>664</v>
      </c>
      <c r="Z9" s="808">
        <f>IF(AH9&gt;7,SUM(LARGE(L9:X9,{1;2;3;4;5;6;7})),SUM(L9:X9))</f>
        <v>9</v>
      </c>
      <c r="AA9" s="667">
        <f t="shared" si="2"/>
        <v>9</v>
      </c>
      <c r="AB9" s="806">
        <f t="shared" si="3"/>
        <v>1</v>
      </c>
      <c r="AC9" s="810" t="str">
        <f t="shared" si="4"/>
        <v>-</v>
      </c>
      <c r="AD9" s="3380">
        <v>59</v>
      </c>
      <c r="AE9" s="671">
        <f t="shared" si="5"/>
        <v>9</v>
      </c>
      <c r="AF9" s="242">
        <f t="shared" si="6"/>
        <v>8675</v>
      </c>
      <c r="AG9" s="913">
        <v>15</v>
      </c>
      <c r="AH9" s="243">
        <f t="shared" si="7"/>
        <v>1</v>
      </c>
      <c r="AI9" s="256">
        <f t="shared" si="8"/>
        <v>16</v>
      </c>
      <c r="AJ9" s="687">
        <f t="array" ref="AJ9">MAX(IF('INTEGRALE verrouillée'!$B$7:$B$110=C9,'INTEGRALE verrouillée'!$F$7:$F$110))</f>
        <v>44400</v>
      </c>
      <c r="AK9" s="681">
        <v>2</v>
      </c>
      <c r="AL9" s="678">
        <v>120</v>
      </c>
      <c r="AM9" s="679">
        <f t="shared" si="9"/>
        <v>129</v>
      </c>
      <c r="AN9" s="236">
        <f t="shared" si="10"/>
        <v>8.0625</v>
      </c>
      <c r="AT9" s="923"/>
      <c r="AU9" s="923"/>
    </row>
    <row r="10" spans="1:54" s="212" customFormat="1" ht="11.1" customHeight="1" x14ac:dyDescent="0.25">
      <c r="A10" s="657">
        <v>4</v>
      </c>
      <c r="B10" s="244"/>
      <c r="C10" s="891" t="s">
        <v>192</v>
      </c>
      <c r="D10" s="3773"/>
      <c r="E10" s="1559">
        <f t="shared" si="1"/>
        <v>14</v>
      </c>
      <c r="F10" s="931" t="s">
        <v>156</v>
      </c>
      <c r="G10" s="937" t="s">
        <v>269</v>
      </c>
      <c r="H10" s="934" t="s">
        <v>269</v>
      </c>
      <c r="I10" s="662" t="s">
        <v>156</v>
      </c>
      <c r="J10" s="374"/>
      <c r="K10" s="251"/>
      <c r="L10" s="3619">
        <v>6</v>
      </c>
      <c r="M10" s="3626"/>
      <c r="N10" s="3632"/>
      <c r="O10" s="3633"/>
      <c r="P10" s="187"/>
      <c r="Q10" s="187"/>
      <c r="R10" s="896"/>
      <c r="S10" s="3633"/>
      <c r="T10" s="3732"/>
      <c r="U10" s="3732"/>
      <c r="V10" s="3732"/>
      <c r="W10" s="3732"/>
      <c r="X10" s="3732"/>
      <c r="Y10" s="903" t="s">
        <v>664</v>
      </c>
      <c r="Z10" s="808">
        <f>IF(AH10&gt;7,SUM(LARGE(L10:X10,{1;2;3;4;5;6;7})),SUM(L10:X10))</f>
        <v>6</v>
      </c>
      <c r="AA10" s="667">
        <f t="shared" si="2"/>
        <v>6</v>
      </c>
      <c r="AB10" s="806">
        <f t="shared" si="3"/>
        <v>1</v>
      </c>
      <c r="AC10" s="810" t="str">
        <f t="shared" si="4"/>
        <v>-</v>
      </c>
      <c r="AD10" s="3380">
        <v>82</v>
      </c>
      <c r="AE10" s="671">
        <f t="shared" si="5"/>
        <v>7</v>
      </c>
      <c r="AF10" s="242">
        <f t="shared" si="6"/>
        <v>6750</v>
      </c>
      <c r="AG10" s="913">
        <v>121</v>
      </c>
      <c r="AH10" s="243">
        <f t="shared" si="7"/>
        <v>1</v>
      </c>
      <c r="AI10" s="256">
        <f t="shared" si="8"/>
        <v>122</v>
      </c>
      <c r="AJ10" s="687">
        <f t="array" ref="AJ10">MAX(IF('INTEGRALE verrouillée'!$B$7:$B$110=C10,'INTEGRALE verrouillée'!$F$7:$F$110))</f>
        <v>44400</v>
      </c>
      <c r="AK10" s="681">
        <v>14</v>
      </c>
      <c r="AL10" s="678">
        <v>869</v>
      </c>
      <c r="AM10" s="679">
        <f t="shared" si="9"/>
        <v>875</v>
      </c>
      <c r="AN10" s="236">
        <f t="shared" si="10"/>
        <v>7.1721311475409832</v>
      </c>
      <c r="AT10" s="923"/>
      <c r="AU10" s="923"/>
    </row>
    <row r="11" spans="1:54" s="212" customFormat="1" ht="11.1" customHeight="1" x14ac:dyDescent="0.25">
      <c r="A11" s="657">
        <v>5</v>
      </c>
      <c r="B11" s="244"/>
      <c r="C11" s="252" t="s">
        <v>138</v>
      </c>
      <c r="D11" s="3638"/>
      <c r="E11" s="1558">
        <f t="shared" si="1"/>
        <v>2</v>
      </c>
      <c r="F11" s="932"/>
      <c r="G11" s="938"/>
      <c r="H11" s="935"/>
      <c r="I11" s="662"/>
      <c r="J11" s="374"/>
      <c r="K11" s="251"/>
      <c r="L11" s="3619">
        <v>5</v>
      </c>
      <c r="M11" s="3626"/>
      <c r="N11" s="3632"/>
      <c r="O11" s="3633"/>
      <c r="P11" s="187"/>
      <c r="Q11" s="187"/>
      <c r="R11" s="896"/>
      <c r="S11" s="3633"/>
      <c r="T11" s="3732"/>
      <c r="U11" s="3732"/>
      <c r="V11" s="3732"/>
      <c r="W11" s="3732"/>
      <c r="X11" s="3732"/>
      <c r="Y11" s="903" t="s">
        <v>664</v>
      </c>
      <c r="Z11" s="808">
        <f>IF(AH11&gt;7,SUM(LARGE(L11:X11,{1;2;3;4;5;6;7})),SUM(L11:X11))</f>
        <v>5</v>
      </c>
      <c r="AA11" s="667">
        <f t="shared" si="2"/>
        <v>5</v>
      </c>
      <c r="AB11" s="806">
        <f t="shared" si="3"/>
        <v>1</v>
      </c>
      <c r="AC11" s="810" t="str">
        <f t="shared" si="4"/>
        <v>-</v>
      </c>
      <c r="AD11" s="3380">
        <v>74</v>
      </c>
      <c r="AE11" s="671">
        <f t="shared" si="5"/>
        <v>7</v>
      </c>
      <c r="AF11" s="242">
        <f t="shared" si="6"/>
        <v>6750</v>
      </c>
      <c r="AG11" s="913">
        <v>91</v>
      </c>
      <c r="AH11" s="243">
        <f t="shared" si="7"/>
        <v>1</v>
      </c>
      <c r="AI11" s="256">
        <f t="shared" si="8"/>
        <v>92</v>
      </c>
      <c r="AJ11" s="687">
        <f t="array" ref="AJ11">MAX(IF('INTEGRALE verrouillée'!$B$7:$B$110=C11,'INTEGRALE verrouillée'!$F$7:$F$110))</f>
        <v>44400</v>
      </c>
      <c r="AK11" s="681">
        <v>2</v>
      </c>
      <c r="AL11" s="678">
        <v>568</v>
      </c>
      <c r="AM11" s="679">
        <f t="shared" si="9"/>
        <v>573</v>
      </c>
      <c r="AN11" s="236">
        <f t="shared" si="10"/>
        <v>6.2282608695652177</v>
      </c>
      <c r="AT11" s="923"/>
      <c r="AU11" s="923"/>
    </row>
    <row r="12" spans="1:54" s="212" customFormat="1" ht="11.1" customHeight="1" x14ac:dyDescent="0.25">
      <c r="A12" s="657">
        <v>6</v>
      </c>
      <c r="B12" s="244"/>
      <c r="C12" s="246" t="s">
        <v>847</v>
      </c>
      <c r="D12" s="3676"/>
      <c r="E12" s="1564">
        <f t="shared" si="1"/>
        <v>1</v>
      </c>
      <c r="F12" s="941"/>
      <c r="G12" s="940"/>
      <c r="H12" s="3487"/>
      <c r="I12" s="662"/>
      <c r="J12" s="374"/>
      <c r="K12" s="251"/>
      <c r="L12" s="3619">
        <v>4</v>
      </c>
      <c r="M12" s="3626"/>
      <c r="N12" s="3632"/>
      <c r="O12" s="3633"/>
      <c r="P12" s="187"/>
      <c r="Q12" s="187"/>
      <c r="R12" s="896"/>
      <c r="S12" s="3633"/>
      <c r="T12" s="3732"/>
      <c r="U12" s="3732"/>
      <c r="V12" s="3732"/>
      <c r="W12" s="3732"/>
      <c r="X12" s="3732"/>
      <c r="Y12" s="903" t="s">
        <v>664</v>
      </c>
      <c r="Z12" s="808">
        <f>IF(AH12&gt;7,SUM(LARGE(L12:X12,{1;2;3;4;5;6;7})),SUM(L12:X12))</f>
        <v>4</v>
      </c>
      <c r="AA12" s="667">
        <f t="shared" si="2"/>
        <v>4</v>
      </c>
      <c r="AB12" s="806">
        <f t="shared" si="3"/>
        <v>1</v>
      </c>
      <c r="AC12" s="810" t="str">
        <f t="shared" si="4"/>
        <v>-</v>
      </c>
      <c r="AD12" s="3380">
        <v>77</v>
      </c>
      <c r="AE12" s="671">
        <f t="shared" si="5"/>
        <v>7</v>
      </c>
      <c r="AF12" s="242">
        <f t="shared" si="6"/>
        <v>6750</v>
      </c>
      <c r="AG12" s="913">
        <v>16</v>
      </c>
      <c r="AH12" s="243">
        <f t="shared" si="7"/>
        <v>1</v>
      </c>
      <c r="AI12" s="256">
        <f t="shared" si="8"/>
        <v>17</v>
      </c>
      <c r="AJ12" s="687">
        <f t="array" ref="AJ12">MAX(IF('INTEGRALE verrouillée'!$B$7:$B$110=C12,'INTEGRALE verrouillée'!$F$7:$F$110))</f>
        <v>44400</v>
      </c>
      <c r="AK12" s="681">
        <v>1</v>
      </c>
      <c r="AL12" s="678">
        <v>131</v>
      </c>
      <c r="AM12" s="679">
        <f t="shared" si="9"/>
        <v>135</v>
      </c>
      <c r="AN12" s="236">
        <f t="shared" si="10"/>
        <v>7.9411764705882355</v>
      </c>
      <c r="AT12" s="923"/>
      <c r="AU12" s="923"/>
    </row>
    <row r="13" spans="1:54" s="212" customFormat="1" ht="11.1" customHeight="1" x14ac:dyDescent="0.25">
      <c r="A13" s="657">
        <v>7</v>
      </c>
      <c r="B13" s="244"/>
      <c r="C13" s="250" t="s">
        <v>182</v>
      </c>
      <c r="D13" s="3639"/>
      <c r="E13" s="1560"/>
      <c r="F13" s="931"/>
      <c r="G13" s="937"/>
      <c r="H13" s="934" t="s">
        <v>156</v>
      </c>
      <c r="I13" s="662"/>
      <c r="J13" s="374"/>
      <c r="K13" s="251"/>
      <c r="L13" s="3619">
        <v>3</v>
      </c>
      <c r="M13" s="3626"/>
      <c r="N13" s="187"/>
      <c r="O13" s="187"/>
      <c r="P13" s="187"/>
      <c r="Q13" s="3632"/>
      <c r="R13" s="892"/>
      <c r="S13" s="892"/>
      <c r="T13" s="3732"/>
      <c r="U13" s="3732"/>
      <c r="V13" s="3732"/>
      <c r="W13" s="3732"/>
      <c r="X13" s="3732"/>
      <c r="Y13" s="903" t="s">
        <v>664</v>
      </c>
      <c r="Z13" s="808">
        <f>IF(AH13&gt;7,SUM(LARGE(L13:X13,{1;2;3;4;5;6;7})),SUM(L13:X13))</f>
        <v>3</v>
      </c>
      <c r="AA13" s="667">
        <f t="shared" si="2"/>
        <v>3</v>
      </c>
      <c r="AB13" s="806">
        <f t="shared" si="3"/>
        <v>1</v>
      </c>
      <c r="AC13" s="810" t="str">
        <f t="shared" si="4"/>
        <v>-</v>
      </c>
      <c r="AD13" s="3380">
        <v>74</v>
      </c>
      <c r="AE13" s="671">
        <f t="shared" si="5"/>
        <v>7</v>
      </c>
      <c r="AF13" s="242">
        <f t="shared" si="6"/>
        <v>6750</v>
      </c>
      <c r="AG13" s="913">
        <v>82</v>
      </c>
      <c r="AH13" s="243">
        <f t="shared" si="7"/>
        <v>1</v>
      </c>
      <c r="AI13" s="256">
        <f t="shared" si="8"/>
        <v>83</v>
      </c>
      <c r="AJ13" s="687">
        <f t="array" ref="AJ13">MAX(IF('INTEGRALE verrouillée'!$B$7:$B$110=C13,'INTEGRALE verrouillée'!$F$7:$F$110))</f>
        <v>44400</v>
      </c>
      <c r="AK13" s="681"/>
      <c r="AL13" s="678">
        <v>511</v>
      </c>
      <c r="AM13" s="679">
        <f t="shared" si="9"/>
        <v>514</v>
      </c>
      <c r="AN13" s="236">
        <f t="shared" si="10"/>
        <v>6.1927710843373491</v>
      </c>
      <c r="AT13" s="923"/>
      <c r="AU13" s="923"/>
    </row>
    <row r="14" spans="1:54" s="212" customFormat="1" ht="11.1" customHeight="1" x14ac:dyDescent="0.25">
      <c r="A14" s="657">
        <v>8</v>
      </c>
      <c r="B14" s="244"/>
      <c r="C14" s="660" t="s">
        <v>141</v>
      </c>
      <c r="D14" s="3636"/>
      <c r="E14" s="1561">
        <f>AK14</f>
        <v>9</v>
      </c>
      <c r="F14" s="931"/>
      <c r="G14" s="937" t="s">
        <v>156</v>
      </c>
      <c r="H14" s="934" t="s">
        <v>156</v>
      </c>
      <c r="I14" s="662" t="s">
        <v>156</v>
      </c>
      <c r="J14" s="374"/>
      <c r="K14" s="251"/>
      <c r="L14" s="3619">
        <v>2</v>
      </c>
      <c r="M14" s="3626"/>
      <c r="N14" s="3632"/>
      <c r="O14" s="3633"/>
      <c r="P14" s="187"/>
      <c r="Q14" s="187"/>
      <c r="R14" s="896"/>
      <c r="S14" s="3633"/>
      <c r="T14" s="3732"/>
      <c r="U14" s="3732"/>
      <c r="V14" s="3732"/>
      <c r="W14" s="3732"/>
      <c r="X14" s="3732"/>
      <c r="Y14" s="903" t="s">
        <v>664</v>
      </c>
      <c r="Z14" s="808">
        <f>IF(AH14&gt;7,SUM(LARGE(L14:X14,{1;2;3;4;5;6;7})),SUM(L14:X14))</f>
        <v>2</v>
      </c>
      <c r="AA14" s="667">
        <f t="shared" si="2"/>
        <v>2</v>
      </c>
      <c r="AB14" s="806">
        <f t="shared" si="3"/>
        <v>1</v>
      </c>
      <c r="AC14" s="810" t="str">
        <f t="shared" si="4"/>
        <v>-</v>
      </c>
      <c r="AD14" s="3380">
        <v>72</v>
      </c>
      <c r="AE14" s="671">
        <f t="shared" si="5"/>
        <v>7</v>
      </c>
      <c r="AF14" s="242">
        <f t="shared" si="6"/>
        <v>6750</v>
      </c>
      <c r="AG14" s="913">
        <v>85</v>
      </c>
      <c r="AH14" s="243">
        <f t="shared" si="7"/>
        <v>1</v>
      </c>
      <c r="AI14" s="256">
        <f t="shared" si="8"/>
        <v>86</v>
      </c>
      <c r="AJ14" s="687">
        <f t="array" ref="AJ14">MAX(IF('INTEGRALE verrouillée'!$B$7:$B$110=C14,'INTEGRALE verrouillée'!$F$7:$F$110))</f>
        <v>44400</v>
      </c>
      <c r="AK14" s="681">
        <v>9</v>
      </c>
      <c r="AL14" s="678">
        <v>700</v>
      </c>
      <c r="AM14" s="679">
        <f t="shared" si="9"/>
        <v>702</v>
      </c>
      <c r="AN14" s="236">
        <f t="shared" si="10"/>
        <v>8.1627906976744189</v>
      </c>
      <c r="AT14" s="923"/>
      <c r="AU14" s="923"/>
    </row>
    <row r="15" spans="1:54" ht="11.1" customHeight="1" x14ac:dyDescent="0.25">
      <c r="A15" s="657">
        <v>9</v>
      </c>
      <c r="B15" s="244"/>
      <c r="C15" s="705" t="s">
        <v>855</v>
      </c>
      <c r="D15" s="3642"/>
      <c r="E15" s="1563"/>
      <c r="F15" s="930"/>
      <c r="G15" s="936"/>
      <c r="H15" s="933"/>
      <c r="I15" s="939"/>
      <c r="J15" s="374"/>
      <c r="K15" s="251"/>
      <c r="L15" s="3619">
        <v>1</v>
      </c>
      <c r="M15" s="3630"/>
      <c r="N15" s="187"/>
      <c r="O15" s="187"/>
      <c r="P15" s="187"/>
      <c r="Q15" s="187"/>
      <c r="R15" s="892"/>
      <c r="S15" s="892"/>
      <c r="T15" s="3732"/>
      <c r="U15" s="3732"/>
      <c r="V15" s="3732"/>
      <c r="W15" s="3732"/>
      <c r="X15" s="3732"/>
      <c r="Y15" s="903" t="s">
        <v>664</v>
      </c>
      <c r="Z15" s="808">
        <f>IF(AH15&gt;7,SUM(LARGE(L15:X15,{1;2;3;4;5;6;7})),SUM(L15:X15))</f>
        <v>1</v>
      </c>
      <c r="AA15" s="667">
        <f t="shared" si="2"/>
        <v>1</v>
      </c>
      <c r="AB15" s="806">
        <f t="shared" si="3"/>
        <v>1</v>
      </c>
      <c r="AC15" s="810" t="str">
        <f t="shared" si="4"/>
        <v>-</v>
      </c>
      <c r="AD15" s="3380">
        <v>23</v>
      </c>
      <c r="AE15" s="671">
        <f t="shared" si="5"/>
        <v>7</v>
      </c>
      <c r="AF15" s="242">
        <f t="shared" si="6"/>
        <v>6750</v>
      </c>
      <c r="AG15" s="913">
        <v>9</v>
      </c>
      <c r="AH15" s="243">
        <f t="shared" si="7"/>
        <v>1</v>
      </c>
      <c r="AI15" s="256">
        <f t="shared" si="8"/>
        <v>10</v>
      </c>
      <c r="AJ15" s="687">
        <f t="array" ref="AJ15">MAX(IF('INTEGRALE verrouillée'!$B$7:$B$110=C15,'INTEGRALE verrouillée'!$F$7:$F$110))</f>
        <v>44400</v>
      </c>
      <c r="AK15" s="681"/>
      <c r="AL15" s="678">
        <v>36</v>
      </c>
      <c r="AM15" s="679">
        <f t="shared" si="9"/>
        <v>37</v>
      </c>
      <c r="AN15" s="236">
        <f t="shared" si="10"/>
        <v>3.7</v>
      </c>
      <c r="AP15" s="208"/>
      <c r="AQ15" s="208"/>
      <c r="AR15" s="208"/>
      <c r="AS15" s="208"/>
      <c r="AT15" s="923"/>
      <c r="AU15" s="923"/>
      <c r="AV15" s="208"/>
      <c r="AW15" s="208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891" t="s">
        <v>140</v>
      </c>
      <c r="D16" s="3637"/>
      <c r="E16" s="1559">
        <f t="shared" ref="E16:E24" si="11">AK16</f>
        <v>9</v>
      </c>
      <c r="F16" s="930" t="s">
        <v>177</v>
      </c>
      <c r="G16" s="936"/>
      <c r="H16" s="933" t="s">
        <v>269</v>
      </c>
      <c r="I16" s="939" t="s">
        <v>269</v>
      </c>
      <c r="J16" s="374"/>
      <c r="K16" s="251"/>
      <c r="L16" s="3619">
        <v>0</v>
      </c>
      <c r="M16" s="3626"/>
      <c r="N16" s="3632"/>
      <c r="O16" s="3633"/>
      <c r="P16" s="187"/>
      <c r="Q16" s="187"/>
      <c r="R16" s="896"/>
      <c r="S16" s="3633"/>
      <c r="T16" s="3732"/>
      <c r="U16" s="3732"/>
      <c r="V16" s="3732"/>
      <c r="W16" s="3732"/>
      <c r="X16" s="3732"/>
      <c r="Y16" s="903" t="s">
        <v>664</v>
      </c>
      <c r="Z16" s="808">
        <f>IF(AH16&gt;7,SUM(LARGE(L16:X16,{1;2;3;4;5;6;7})),SUM(L16:X16))</f>
        <v>0</v>
      </c>
      <c r="AA16" s="667">
        <f t="shared" si="2"/>
        <v>0</v>
      </c>
      <c r="AB16" s="806">
        <f t="shared" si="3"/>
        <v>1</v>
      </c>
      <c r="AC16" s="810" t="str">
        <f t="shared" si="4"/>
        <v>-</v>
      </c>
      <c r="AD16" s="3380">
        <v>111</v>
      </c>
      <c r="AE16" s="671">
        <f t="shared" si="5"/>
        <v>7</v>
      </c>
      <c r="AF16" s="242">
        <f t="shared" si="6"/>
        <v>6750</v>
      </c>
      <c r="AG16" s="913">
        <v>133</v>
      </c>
      <c r="AH16" s="243">
        <f t="shared" si="7"/>
        <v>1</v>
      </c>
      <c r="AI16" s="256">
        <f t="shared" si="8"/>
        <v>134</v>
      </c>
      <c r="AJ16" s="687">
        <f t="array" ref="AJ16">MAX(IF('INTEGRALE verrouillée'!$B$7:$B$110=C16,'INTEGRALE verrouillée'!$F$7:$F$110))</f>
        <v>44400</v>
      </c>
      <c r="AK16" s="681">
        <v>9</v>
      </c>
      <c r="AL16" s="678">
        <v>982</v>
      </c>
      <c r="AM16" s="679">
        <f t="shared" si="9"/>
        <v>982</v>
      </c>
      <c r="AN16" s="236">
        <f t="shared" si="10"/>
        <v>7.3283582089552235</v>
      </c>
      <c r="AT16" s="923"/>
      <c r="AU16" s="923"/>
    </row>
    <row r="17" spans="1:54" ht="11.1" customHeight="1" x14ac:dyDescent="0.25">
      <c r="A17" s="657">
        <v>11</v>
      </c>
      <c r="B17" s="244"/>
      <c r="C17" s="900" t="s">
        <v>284</v>
      </c>
      <c r="D17" s="3635"/>
      <c r="E17" s="1557">
        <f t="shared" si="11"/>
        <v>2</v>
      </c>
      <c r="F17" s="930"/>
      <c r="G17" s="936"/>
      <c r="H17" s="933"/>
      <c r="I17" s="939"/>
      <c r="J17" s="374"/>
      <c r="K17" s="251"/>
      <c r="L17" s="3619"/>
      <c r="M17" s="3626"/>
      <c r="N17" s="3632"/>
      <c r="O17" s="3633"/>
      <c r="P17" s="187"/>
      <c r="Q17" s="187"/>
      <c r="R17" s="896"/>
      <c r="S17" s="3633"/>
      <c r="T17" s="3732"/>
      <c r="U17" s="3732"/>
      <c r="V17" s="3732"/>
      <c r="W17" s="3732"/>
      <c r="X17" s="3732"/>
      <c r="Y17" s="903"/>
      <c r="Z17" s="808">
        <f>IF(AH17&gt;7,SUM(LARGE(L17:X17,{1;2;3;4;5;6;7})),SUM(L17:X17))</f>
        <v>0</v>
      </c>
      <c r="AA17" s="667" t="str">
        <f t="shared" si="2"/>
        <v>-</v>
      </c>
      <c r="AB17" s="806">
        <f t="shared" si="3"/>
        <v>0</v>
      </c>
      <c r="AC17" s="810" t="str">
        <f t="shared" si="4"/>
        <v>-</v>
      </c>
      <c r="AD17" s="3380">
        <v>82</v>
      </c>
      <c r="AE17" s="671" t="str">
        <f t="shared" si="5"/>
        <v>-</v>
      </c>
      <c r="AF17" s="242" t="str">
        <f t="shared" si="6"/>
        <v>-</v>
      </c>
      <c r="AG17" s="914">
        <v>40</v>
      </c>
      <c r="AH17" s="243">
        <f t="shared" si="7"/>
        <v>0</v>
      </c>
      <c r="AI17" s="256">
        <f t="shared" si="8"/>
        <v>40</v>
      </c>
      <c r="AJ17" s="687">
        <f t="array" ref="AJ17">MAX(IF('INTEGRALE verrouillée'!$B$7:$B$110=C17,'INTEGRALE verrouillée'!$F$7:$F$110))</f>
        <v>43889</v>
      </c>
      <c r="AK17" s="681">
        <v>2</v>
      </c>
      <c r="AL17" s="678">
        <v>337</v>
      </c>
      <c r="AM17" s="679">
        <f t="shared" si="9"/>
        <v>337</v>
      </c>
      <c r="AN17" s="236">
        <f t="shared" si="10"/>
        <v>8.4250000000000007</v>
      </c>
      <c r="AP17" s="208"/>
      <c r="AQ17" s="208"/>
      <c r="AR17" s="208"/>
      <c r="AS17" s="208"/>
      <c r="AT17" s="923"/>
      <c r="AU17" s="923"/>
      <c r="AV17" s="208"/>
      <c r="AW17" s="208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44"/>
      <c r="C18" s="252" t="s">
        <v>181</v>
      </c>
      <c r="D18" s="3638"/>
      <c r="E18" s="1558">
        <f t="shared" si="11"/>
        <v>4</v>
      </c>
      <c r="F18" s="931"/>
      <c r="G18" s="937"/>
      <c r="H18" s="934"/>
      <c r="I18" s="662"/>
      <c r="J18" s="374"/>
      <c r="K18" s="251"/>
      <c r="L18" s="3619"/>
      <c r="M18" s="3626"/>
      <c r="N18" s="187"/>
      <c r="O18" s="882"/>
      <c r="P18" s="187"/>
      <c r="Q18" s="187"/>
      <c r="R18" s="892"/>
      <c r="S18" s="892"/>
      <c r="T18" s="3633"/>
      <c r="U18" s="3633"/>
      <c r="V18" s="3633"/>
      <c r="W18" s="3633"/>
      <c r="X18" s="3633"/>
      <c r="Y18" s="903"/>
      <c r="Z18" s="808">
        <f>IF(AH18&gt;7,SUM(LARGE(L18:X18,{1;2;3;4;5;6;7})),SUM(L18:X18))</f>
        <v>0</v>
      </c>
      <c r="AA18" s="667" t="str">
        <f t="shared" si="2"/>
        <v>-</v>
      </c>
      <c r="AB18" s="806">
        <f t="shared" si="3"/>
        <v>0</v>
      </c>
      <c r="AC18" s="810" t="str">
        <f t="shared" si="4"/>
        <v>-</v>
      </c>
      <c r="AD18" s="3380">
        <v>47</v>
      </c>
      <c r="AE18" s="671" t="str">
        <f t="shared" si="5"/>
        <v>-</v>
      </c>
      <c r="AF18" s="242" t="str">
        <f t="shared" si="6"/>
        <v>-</v>
      </c>
      <c r="AG18" s="914">
        <v>48</v>
      </c>
      <c r="AH18" s="243">
        <f t="shared" si="7"/>
        <v>0</v>
      </c>
      <c r="AI18" s="256">
        <f t="shared" si="8"/>
        <v>48</v>
      </c>
      <c r="AJ18" s="687">
        <f t="array" ref="AJ18">MAX(IF('INTEGRALE verrouillée'!$B$7:$B$110=C18,'INTEGRALE verrouillée'!$F$7:$F$110))</f>
        <v>43889</v>
      </c>
      <c r="AK18" s="681">
        <v>4</v>
      </c>
      <c r="AL18" s="678">
        <v>312</v>
      </c>
      <c r="AM18" s="679">
        <f t="shared" si="9"/>
        <v>312</v>
      </c>
      <c r="AN18" s="236">
        <f t="shared" si="10"/>
        <v>6.5</v>
      </c>
      <c r="AP18" s="208"/>
      <c r="AQ18" s="208"/>
      <c r="AR18" s="208"/>
      <c r="AS18" s="208"/>
      <c r="AT18" s="923"/>
      <c r="AU18" s="923"/>
      <c r="AV18" s="208"/>
      <c r="AW18" s="208"/>
      <c r="AX18" s="208"/>
      <c r="AY18" s="208"/>
      <c r="AZ18" s="208"/>
      <c r="BA18" s="208"/>
      <c r="BB18" s="208"/>
    </row>
    <row r="19" spans="1:54" ht="11.1" customHeight="1" x14ac:dyDescent="0.25">
      <c r="A19" s="657">
        <v>13</v>
      </c>
      <c r="B19" s="244"/>
      <c r="C19" s="900" t="s">
        <v>194</v>
      </c>
      <c r="D19" s="3635"/>
      <c r="E19" s="1557">
        <f t="shared" si="11"/>
        <v>5</v>
      </c>
      <c r="F19" s="3521"/>
      <c r="G19" s="3522"/>
      <c r="H19" s="3523"/>
      <c r="I19" s="939"/>
      <c r="J19" s="374"/>
      <c r="K19" s="251"/>
      <c r="L19" s="3619"/>
      <c r="M19" s="3626"/>
      <c r="N19" s="3632"/>
      <c r="O19" s="3633"/>
      <c r="P19" s="187"/>
      <c r="Q19" s="187"/>
      <c r="R19" s="896"/>
      <c r="S19" s="3633"/>
      <c r="T19" s="3732"/>
      <c r="U19" s="3732"/>
      <c r="V19" s="3732"/>
      <c r="W19" s="3732"/>
      <c r="X19" s="3732"/>
      <c r="Y19" s="903"/>
      <c r="Z19" s="809">
        <f>IF(AH19&gt;7,SUM(LARGE(L19:X19,{1;2;3;4;5;6;7})),SUM(L19:X19))</f>
        <v>0</v>
      </c>
      <c r="AA19" s="667" t="str">
        <f t="shared" si="2"/>
        <v>-</v>
      </c>
      <c r="AB19" s="807">
        <f t="shared" si="3"/>
        <v>0</v>
      </c>
      <c r="AC19" s="810" t="str">
        <f t="shared" si="4"/>
        <v>-</v>
      </c>
      <c r="AD19" s="3381">
        <v>81</v>
      </c>
      <c r="AE19" s="682" t="str">
        <f t="shared" si="5"/>
        <v>-</v>
      </c>
      <c r="AF19" s="242" t="str">
        <f t="shared" si="6"/>
        <v>-</v>
      </c>
      <c r="AG19" s="914">
        <v>83</v>
      </c>
      <c r="AH19" s="243">
        <f t="shared" si="7"/>
        <v>0</v>
      </c>
      <c r="AI19" s="256">
        <f t="shared" si="8"/>
        <v>83</v>
      </c>
      <c r="AJ19" s="687">
        <f t="array" ref="AJ19">MAX(IF('INTEGRALE verrouillée'!$B$7:$B$110=C19,'INTEGRALE verrouillée'!$F$7:$F$110))</f>
        <v>43889</v>
      </c>
      <c r="AK19" s="681">
        <v>5</v>
      </c>
      <c r="AL19" s="678">
        <v>589</v>
      </c>
      <c r="AM19" s="679">
        <f t="shared" si="9"/>
        <v>589</v>
      </c>
      <c r="AN19" s="236">
        <f t="shared" si="10"/>
        <v>7.096385542168675</v>
      </c>
      <c r="AP19" s="208"/>
      <c r="AQ19" s="208"/>
      <c r="AR19" s="208"/>
      <c r="AS19" s="208"/>
      <c r="AT19" s="923"/>
      <c r="AU19" s="923"/>
      <c r="AV19" s="208"/>
      <c r="AW19" s="208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52" t="s">
        <v>221</v>
      </c>
      <c r="D20" s="3638"/>
      <c r="E20" s="1558">
        <f t="shared" si="11"/>
        <v>7</v>
      </c>
      <c r="F20" s="931"/>
      <c r="G20" s="937" t="s">
        <v>156</v>
      </c>
      <c r="H20" s="934" t="s">
        <v>269</v>
      </c>
      <c r="I20" s="662"/>
      <c r="J20" s="374"/>
      <c r="K20" s="251"/>
      <c r="L20" s="3619"/>
      <c r="M20" s="3626"/>
      <c r="N20" s="3632"/>
      <c r="O20" s="3633"/>
      <c r="P20" s="187"/>
      <c r="Q20" s="187"/>
      <c r="R20" s="896"/>
      <c r="S20" s="3633"/>
      <c r="T20" s="3732"/>
      <c r="U20" s="3732"/>
      <c r="V20" s="3732"/>
      <c r="W20" s="3732"/>
      <c r="X20" s="3732"/>
      <c r="Y20" s="903"/>
      <c r="Z20" s="809">
        <f>IF(AH20&gt;7,SUM(LARGE(L20:X20,{1;2;3;4;5;6;7})),SUM(L20:X20))</f>
        <v>0</v>
      </c>
      <c r="AA20" s="667" t="str">
        <f t="shared" si="2"/>
        <v>-</v>
      </c>
      <c r="AB20" s="807">
        <f t="shared" si="3"/>
        <v>0</v>
      </c>
      <c r="AC20" s="810" t="str">
        <f t="shared" si="4"/>
        <v>-</v>
      </c>
      <c r="AD20" s="3381">
        <v>102</v>
      </c>
      <c r="AE20" s="682" t="str">
        <f t="shared" si="5"/>
        <v>-</v>
      </c>
      <c r="AF20" s="242" t="str">
        <f t="shared" si="6"/>
        <v>-</v>
      </c>
      <c r="AG20" s="913">
        <v>52</v>
      </c>
      <c r="AH20" s="243">
        <f t="shared" si="7"/>
        <v>0</v>
      </c>
      <c r="AI20" s="256">
        <f t="shared" si="8"/>
        <v>52</v>
      </c>
      <c r="AJ20" s="687">
        <f t="array" ref="AJ20">MAX(IF('INTEGRALE verrouillée'!$B$7:$B$110=C20,'INTEGRALE verrouillée'!$F$7:$F$110))</f>
        <v>43889</v>
      </c>
      <c r="AK20" s="681">
        <v>7</v>
      </c>
      <c r="AL20" s="678">
        <v>483</v>
      </c>
      <c r="AM20" s="679">
        <f t="shared" si="9"/>
        <v>483</v>
      </c>
      <c r="AN20" s="236">
        <f t="shared" si="10"/>
        <v>9.2884615384615383</v>
      </c>
      <c r="AT20" s="921"/>
      <c r="AU20" s="921"/>
    </row>
    <row r="21" spans="1:54" s="247" customFormat="1" ht="11.1" customHeight="1" x14ac:dyDescent="0.25">
      <c r="A21" s="657">
        <v>15</v>
      </c>
      <c r="B21" s="253"/>
      <c r="C21" s="246" t="s">
        <v>206</v>
      </c>
      <c r="D21" s="3634"/>
      <c r="E21" s="1564">
        <f t="shared" si="11"/>
        <v>1</v>
      </c>
      <c r="F21" s="931"/>
      <c r="G21" s="937"/>
      <c r="H21" s="934"/>
      <c r="I21" s="662"/>
      <c r="J21" s="374"/>
      <c r="K21" s="251"/>
      <c r="L21" s="3619"/>
      <c r="M21" s="3626"/>
      <c r="N21" s="3632"/>
      <c r="O21" s="3633"/>
      <c r="P21" s="187"/>
      <c r="Q21" s="187"/>
      <c r="R21" s="896"/>
      <c r="S21" s="3633"/>
      <c r="T21" s="3732"/>
      <c r="U21" s="3732"/>
      <c r="V21" s="3732"/>
      <c r="W21" s="3732"/>
      <c r="X21" s="3732"/>
      <c r="Y21" s="903"/>
      <c r="Z21" s="808">
        <f>IF(AH21&gt;7,SUM(LARGE(L21:X21,{1;2;3;4;5;6;7})),SUM(L21:X21))</f>
        <v>0</v>
      </c>
      <c r="AA21" s="667" t="str">
        <f t="shared" si="2"/>
        <v>-</v>
      </c>
      <c r="AB21" s="806">
        <f t="shared" si="3"/>
        <v>0</v>
      </c>
      <c r="AC21" s="810" t="str">
        <f t="shared" si="4"/>
        <v>-</v>
      </c>
      <c r="AD21" s="3380">
        <v>67</v>
      </c>
      <c r="AE21" s="671" t="str">
        <f t="shared" si="5"/>
        <v>-</v>
      </c>
      <c r="AF21" s="242" t="str">
        <f t="shared" si="6"/>
        <v>-</v>
      </c>
      <c r="AG21" s="913">
        <v>42</v>
      </c>
      <c r="AH21" s="243">
        <f t="shared" si="7"/>
        <v>0</v>
      </c>
      <c r="AI21" s="256">
        <f t="shared" si="8"/>
        <v>42</v>
      </c>
      <c r="AJ21" s="687">
        <f t="array" ref="AJ21">MAX(IF('INTEGRALE verrouillée'!$B$7:$B$110=C21,'INTEGRALE verrouillée'!$F$7:$F$110))</f>
        <v>43889</v>
      </c>
      <c r="AK21" s="681">
        <v>1</v>
      </c>
      <c r="AL21" s="678">
        <v>286</v>
      </c>
      <c r="AM21" s="679">
        <f t="shared" si="9"/>
        <v>286</v>
      </c>
      <c r="AN21" s="236">
        <f t="shared" si="10"/>
        <v>6.8095238095238093</v>
      </c>
      <c r="AT21" s="921"/>
      <c r="AU21" s="921"/>
    </row>
    <row r="22" spans="1:54" s="247" customFormat="1" ht="11.1" customHeight="1" x14ac:dyDescent="0.25">
      <c r="A22" s="657">
        <v>16</v>
      </c>
      <c r="B22" s="244"/>
      <c r="C22" s="252" t="s">
        <v>45</v>
      </c>
      <c r="D22" s="3638"/>
      <c r="E22" s="1558">
        <f t="shared" si="11"/>
        <v>3</v>
      </c>
      <c r="F22" s="931"/>
      <c r="G22" s="937"/>
      <c r="H22" s="934"/>
      <c r="I22" s="662"/>
      <c r="J22" s="374"/>
      <c r="K22" s="251"/>
      <c r="L22" s="3619"/>
      <c r="M22" s="3626"/>
      <c r="N22" s="3632"/>
      <c r="O22" s="3633"/>
      <c r="P22" s="187"/>
      <c r="Q22" s="187"/>
      <c r="R22" s="896"/>
      <c r="S22" s="3774"/>
      <c r="T22" s="3732"/>
      <c r="U22" s="3732"/>
      <c r="V22" s="3732"/>
      <c r="W22" s="3732"/>
      <c r="X22" s="3732"/>
      <c r="Y22" s="903"/>
      <c r="Z22" s="808">
        <f>IF(AH22&gt;7,SUM(LARGE(L22:X22,{1;2;3;4;5;6;7})),SUM(L22:X22))</f>
        <v>0</v>
      </c>
      <c r="AA22" s="667" t="str">
        <f t="shared" si="2"/>
        <v>-</v>
      </c>
      <c r="AB22" s="806">
        <f t="shared" si="3"/>
        <v>0</v>
      </c>
      <c r="AC22" s="810" t="str">
        <f t="shared" si="4"/>
        <v>-</v>
      </c>
      <c r="AD22" s="3380">
        <v>92</v>
      </c>
      <c r="AE22" s="671" t="str">
        <f t="shared" si="5"/>
        <v>-</v>
      </c>
      <c r="AF22" s="242" t="str">
        <f t="shared" si="6"/>
        <v>-</v>
      </c>
      <c r="AG22" s="913">
        <v>87</v>
      </c>
      <c r="AH22" s="243">
        <f t="shared" si="7"/>
        <v>0</v>
      </c>
      <c r="AI22" s="256">
        <f t="shared" si="8"/>
        <v>87</v>
      </c>
      <c r="AJ22" s="687">
        <f t="array" ref="AJ22">MAX(IF('INTEGRALE verrouillée'!$B$7:$B$110=C22,'INTEGRALE verrouillée'!$F$7:$F$110))</f>
        <v>43889</v>
      </c>
      <c r="AK22" s="681">
        <v>3</v>
      </c>
      <c r="AL22" s="678">
        <v>632</v>
      </c>
      <c r="AM22" s="679">
        <f t="shared" si="9"/>
        <v>632</v>
      </c>
      <c r="AN22" s="236">
        <f t="shared" si="10"/>
        <v>7.264367816091954</v>
      </c>
      <c r="AT22" s="923"/>
      <c r="AU22" s="923"/>
    </row>
    <row r="23" spans="1:54" s="247" customFormat="1" ht="11.1" customHeight="1" x14ac:dyDescent="0.25">
      <c r="A23" s="657">
        <v>17</v>
      </c>
      <c r="B23" s="244"/>
      <c r="C23" s="660" t="s">
        <v>132</v>
      </c>
      <c r="D23" s="3636"/>
      <c r="E23" s="1561">
        <f t="shared" si="11"/>
        <v>10</v>
      </c>
      <c r="F23" s="931"/>
      <c r="G23" s="937" t="s">
        <v>156</v>
      </c>
      <c r="H23" s="934" t="s">
        <v>156</v>
      </c>
      <c r="I23" s="662" t="s">
        <v>269</v>
      </c>
      <c r="J23" s="374"/>
      <c r="K23" s="251"/>
      <c r="L23" s="3619"/>
      <c r="M23" s="3626"/>
      <c r="N23" s="3632"/>
      <c r="O23" s="3633"/>
      <c r="P23" s="187"/>
      <c r="Q23" s="187"/>
      <c r="R23" s="896"/>
      <c r="S23" s="3633"/>
      <c r="T23" s="3732"/>
      <c r="U23" s="3732"/>
      <c r="V23" s="3732"/>
      <c r="W23" s="3732"/>
      <c r="X23" s="3732"/>
      <c r="Y23" s="903"/>
      <c r="Z23" s="808">
        <f>IF(AH23&gt;7,SUM(LARGE(L23:X23,{1;2;3;4;5;6;7})),SUM(L23:X23))</f>
        <v>0</v>
      </c>
      <c r="AA23" s="667" t="str">
        <f t="shared" si="2"/>
        <v>-</v>
      </c>
      <c r="AB23" s="806">
        <f t="shared" si="3"/>
        <v>0</v>
      </c>
      <c r="AC23" s="810" t="str">
        <f t="shared" si="4"/>
        <v>-</v>
      </c>
      <c r="AD23" s="3380">
        <v>86</v>
      </c>
      <c r="AE23" s="671" t="str">
        <f t="shared" si="5"/>
        <v>-</v>
      </c>
      <c r="AF23" s="242" t="str">
        <f t="shared" si="6"/>
        <v>-</v>
      </c>
      <c r="AG23" s="913">
        <v>108</v>
      </c>
      <c r="AH23" s="243">
        <f t="shared" si="7"/>
        <v>0</v>
      </c>
      <c r="AI23" s="256">
        <f t="shared" si="8"/>
        <v>108</v>
      </c>
      <c r="AJ23" s="687">
        <f t="array" ref="AJ23">MAX(IF('INTEGRALE verrouillée'!$B$7:$B$110=C23,'INTEGRALE verrouillée'!$F$7:$F$110))</f>
        <v>43861</v>
      </c>
      <c r="AK23" s="681">
        <v>10</v>
      </c>
      <c r="AL23" s="678">
        <v>837</v>
      </c>
      <c r="AM23" s="679">
        <f t="shared" si="9"/>
        <v>837</v>
      </c>
      <c r="AN23" s="236">
        <f t="shared" si="10"/>
        <v>7.75</v>
      </c>
      <c r="AT23" s="923"/>
      <c r="AU23" s="923"/>
    </row>
    <row r="24" spans="1:54" s="247" customFormat="1" ht="11.1" customHeight="1" x14ac:dyDescent="0.25">
      <c r="A24" s="657">
        <v>18</v>
      </c>
      <c r="B24" s="244"/>
      <c r="C24" s="660" t="s">
        <v>193</v>
      </c>
      <c r="D24" s="3636"/>
      <c r="E24" s="1561">
        <f t="shared" si="11"/>
        <v>6</v>
      </c>
      <c r="F24" s="931"/>
      <c r="G24" s="937"/>
      <c r="H24" s="934" t="s">
        <v>269</v>
      </c>
      <c r="I24" s="662" t="s">
        <v>156</v>
      </c>
      <c r="J24" s="374"/>
      <c r="K24" s="251"/>
      <c r="L24" s="3619"/>
      <c r="M24" s="3626"/>
      <c r="N24" s="187"/>
      <c r="O24" s="187"/>
      <c r="P24" s="187"/>
      <c r="Q24" s="187"/>
      <c r="R24" s="892"/>
      <c r="S24" s="882"/>
      <c r="T24" s="3733"/>
      <c r="U24" s="3733"/>
      <c r="V24" s="3733"/>
      <c r="W24" s="3733"/>
      <c r="X24" s="3733"/>
      <c r="Y24" s="903"/>
      <c r="Z24" s="808">
        <f>IF(AH24&gt;7,SUM(LARGE(L24:X24,{1;2;3;4;5;6;7})),SUM(L24:X24))</f>
        <v>0</v>
      </c>
      <c r="AA24" s="667" t="str">
        <f t="shared" si="2"/>
        <v>-</v>
      </c>
      <c r="AB24" s="806">
        <f t="shared" si="3"/>
        <v>0</v>
      </c>
      <c r="AC24" s="810" t="str">
        <f t="shared" si="4"/>
        <v>-</v>
      </c>
      <c r="AD24" s="3380">
        <v>69</v>
      </c>
      <c r="AE24" s="671" t="str">
        <f t="shared" si="5"/>
        <v>-</v>
      </c>
      <c r="AF24" s="242" t="str">
        <f t="shared" si="6"/>
        <v>-</v>
      </c>
      <c r="AG24" s="913">
        <v>67</v>
      </c>
      <c r="AH24" s="243">
        <f t="shared" si="7"/>
        <v>0</v>
      </c>
      <c r="AI24" s="256">
        <f t="shared" si="8"/>
        <v>67</v>
      </c>
      <c r="AJ24" s="687">
        <f t="array" ref="AJ24">MAX(IF('INTEGRALE verrouillée'!$B$7:$B$110=C24,'INTEGRALE verrouillée'!$F$7:$F$110))</f>
        <v>43861</v>
      </c>
      <c r="AK24" s="681">
        <v>6</v>
      </c>
      <c r="AL24" s="678">
        <v>518</v>
      </c>
      <c r="AM24" s="679">
        <f t="shared" si="9"/>
        <v>518</v>
      </c>
      <c r="AN24" s="236">
        <f t="shared" si="10"/>
        <v>7.7313432835820892</v>
      </c>
      <c r="AT24" s="921"/>
      <c r="AU24" s="921"/>
    </row>
    <row r="25" spans="1:54" s="247" customFormat="1" ht="11.1" customHeight="1" x14ac:dyDescent="0.25">
      <c r="A25" s="657">
        <v>19</v>
      </c>
      <c r="B25" s="244"/>
      <c r="C25" s="250" t="s">
        <v>345</v>
      </c>
      <c r="D25" s="3639"/>
      <c r="E25" s="1560"/>
      <c r="F25" s="941"/>
      <c r="G25" s="940"/>
      <c r="H25" s="3487"/>
      <c r="I25" s="662"/>
      <c r="J25" s="374"/>
      <c r="K25" s="251"/>
      <c r="L25" s="3619"/>
      <c r="M25" s="3631"/>
      <c r="N25" s="187"/>
      <c r="O25" s="187"/>
      <c r="P25" s="187"/>
      <c r="Q25" s="187"/>
      <c r="R25" s="892"/>
      <c r="S25" s="892"/>
      <c r="T25" s="3732"/>
      <c r="U25" s="3732"/>
      <c r="V25" s="3732"/>
      <c r="W25" s="3732"/>
      <c r="X25" s="3732"/>
      <c r="Y25" s="903"/>
      <c r="Z25" s="808">
        <f>IF(AH25&gt;7,SUM(LARGE(L25:X25,{1;2;3;4;5;6;7})),SUM(L25:X25))</f>
        <v>0</v>
      </c>
      <c r="AA25" s="667" t="str">
        <f t="shared" si="2"/>
        <v>-</v>
      </c>
      <c r="AB25" s="806">
        <f t="shared" si="3"/>
        <v>0</v>
      </c>
      <c r="AC25" s="810" t="str">
        <f t="shared" si="4"/>
        <v>-</v>
      </c>
      <c r="AD25" s="3380">
        <v>23</v>
      </c>
      <c r="AE25" s="671" t="str">
        <f t="shared" si="5"/>
        <v>-</v>
      </c>
      <c r="AF25" s="242" t="str">
        <f t="shared" si="6"/>
        <v>-</v>
      </c>
      <c r="AG25" s="913">
        <v>9</v>
      </c>
      <c r="AH25" s="243">
        <f t="shared" si="7"/>
        <v>0</v>
      </c>
      <c r="AI25" s="256">
        <f t="shared" si="8"/>
        <v>9</v>
      </c>
      <c r="AJ25" s="687">
        <f t="array" ref="AJ25">MAX(IF('INTEGRALE verrouillée'!$B$7:$B$110=C25,'INTEGRALE verrouillée'!$F$7:$F$110))</f>
        <v>43861</v>
      </c>
      <c r="AK25" s="681"/>
      <c r="AL25" s="678">
        <v>48</v>
      </c>
      <c r="AM25" s="679">
        <f t="shared" si="9"/>
        <v>48</v>
      </c>
      <c r="AN25" s="663">
        <f t="shared" si="10"/>
        <v>5.333333333333333</v>
      </c>
      <c r="AT25" s="923"/>
      <c r="AU25" s="923"/>
    </row>
    <row r="26" spans="1:54" s="247" customFormat="1" ht="11.1" customHeight="1" x14ac:dyDescent="0.25">
      <c r="A26" s="657">
        <v>20</v>
      </c>
      <c r="B26" s="244"/>
      <c r="C26" s="246" t="s">
        <v>226</v>
      </c>
      <c r="D26" s="3634"/>
      <c r="E26" s="1564">
        <f>AK26</f>
        <v>1</v>
      </c>
      <c r="F26" s="931"/>
      <c r="G26" s="937"/>
      <c r="H26" s="934" t="s">
        <v>156</v>
      </c>
      <c r="I26" s="662"/>
      <c r="J26" s="374"/>
      <c r="K26" s="251"/>
      <c r="L26" s="3619"/>
      <c r="M26" s="3626"/>
      <c r="N26" s="187"/>
      <c r="O26" s="882"/>
      <c r="P26" s="187"/>
      <c r="Q26" s="3633"/>
      <c r="R26" s="892"/>
      <c r="S26" s="892"/>
      <c r="T26" s="3732"/>
      <c r="U26" s="3732"/>
      <c r="V26" s="3732"/>
      <c r="W26" s="3732"/>
      <c r="X26" s="3732"/>
      <c r="Y26" s="903"/>
      <c r="Z26" s="808">
        <f>IF(AH26&gt;7,SUM(LARGE(L26:X26,{1;2;3;4;5;6;7})),SUM(L26:X26))</f>
        <v>0</v>
      </c>
      <c r="AA26" s="667" t="str">
        <f t="shared" si="2"/>
        <v>-</v>
      </c>
      <c r="AB26" s="806">
        <f t="shared" si="3"/>
        <v>0</v>
      </c>
      <c r="AC26" s="810" t="str">
        <f t="shared" si="4"/>
        <v>-</v>
      </c>
      <c r="AD26" s="3380">
        <v>61</v>
      </c>
      <c r="AE26" s="671" t="str">
        <f t="shared" si="5"/>
        <v>-</v>
      </c>
      <c r="AF26" s="242" t="str">
        <f t="shared" si="6"/>
        <v>-</v>
      </c>
      <c r="AG26" s="913">
        <v>91</v>
      </c>
      <c r="AH26" s="243">
        <f t="shared" si="7"/>
        <v>0</v>
      </c>
      <c r="AI26" s="256">
        <f t="shared" si="8"/>
        <v>91</v>
      </c>
      <c r="AJ26" s="687">
        <f t="array" ref="AJ26">MAX(IF('INTEGRALE verrouillée'!$B$7:$B$110=C26,'INTEGRALE verrouillée'!$F$7:$F$110))</f>
        <v>43833</v>
      </c>
      <c r="AK26" s="681">
        <v>1</v>
      </c>
      <c r="AL26" s="678">
        <v>588</v>
      </c>
      <c r="AM26" s="679">
        <f t="shared" si="9"/>
        <v>588</v>
      </c>
      <c r="AN26" s="236">
        <f t="shared" si="10"/>
        <v>6.4615384615384617</v>
      </c>
      <c r="AT26" s="921"/>
      <c r="AU26" s="921"/>
    </row>
    <row r="27" spans="1:54" s="212" customFormat="1" ht="11.1" customHeight="1" x14ac:dyDescent="0.25">
      <c r="A27" s="657">
        <v>21</v>
      </c>
      <c r="B27" s="244"/>
      <c r="C27" s="246" t="s">
        <v>223</v>
      </c>
      <c r="D27" s="3634"/>
      <c r="E27" s="1564">
        <f>AK27</f>
        <v>1</v>
      </c>
      <c r="F27" s="931"/>
      <c r="G27" s="937"/>
      <c r="H27" s="934"/>
      <c r="I27" s="662"/>
      <c r="J27" s="374"/>
      <c r="K27" s="251"/>
      <c r="L27" s="3619"/>
      <c r="M27" s="3626"/>
      <c r="N27" s="187"/>
      <c r="O27" s="187"/>
      <c r="P27" s="187"/>
      <c r="Q27" s="187"/>
      <c r="R27" s="3633"/>
      <c r="S27" s="892"/>
      <c r="T27" s="3732"/>
      <c r="U27" s="3732"/>
      <c r="V27" s="3732"/>
      <c r="W27" s="3732"/>
      <c r="X27" s="3732"/>
      <c r="Y27" s="903"/>
      <c r="Z27" s="808">
        <f>IF(AH27&gt;7,SUM(LARGE(L27:X27,{1;2;3;4;5;6;7})),SUM(L27:X27))</f>
        <v>0</v>
      </c>
      <c r="AA27" s="667" t="str">
        <f t="shared" si="2"/>
        <v>-</v>
      </c>
      <c r="AB27" s="806">
        <f t="shared" si="3"/>
        <v>0</v>
      </c>
      <c r="AC27" s="810" t="str">
        <f t="shared" si="4"/>
        <v>-</v>
      </c>
      <c r="AD27" s="3380">
        <v>60</v>
      </c>
      <c r="AE27" s="671" t="str">
        <f t="shared" si="5"/>
        <v>-</v>
      </c>
      <c r="AF27" s="242" t="str">
        <f t="shared" si="6"/>
        <v>-</v>
      </c>
      <c r="AG27" s="913">
        <v>39</v>
      </c>
      <c r="AH27" s="243">
        <f t="shared" si="7"/>
        <v>0</v>
      </c>
      <c r="AI27" s="256">
        <f t="shared" si="8"/>
        <v>39</v>
      </c>
      <c r="AJ27" s="687">
        <f t="array" ref="AJ27">MAX(IF('INTEGRALE verrouillée'!$B$7:$B$110=C27,'INTEGRALE verrouillée'!$F$7:$F$110))</f>
        <v>43833</v>
      </c>
      <c r="AK27" s="681">
        <v>1</v>
      </c>
      <c r="AL27" s="678">
        <v>268</v>
      </c>
      <c r="AM27" s="679">
        <f t="shared" si="9"/>
        <v>268</v>
      </c>
      <c r="AN27" s="236">
        <f t="shared" si="10"/>
        <v>6.8717948717948714</v>
      </c>
      <c r="AT27" s="923"/>
      <c r="AU27" s="923"/>
    </row>
    <row r="28" spans="1:54" s="212" customFormat="1" ht="11.1" customHeight="1" x14ac:dyDescent="0.25">
      <c r="A28" s="657">
        <v>22</v>
      </c>
      <c r="B28" s="244"/>
      <c r="C28" s="250" t="s">
        <v>61</v>
      </c>
      <c r="D28" s="3639"/>
      <c r="E28" s="1560"/>
      <c r="F28" s="931"/>
      <c r="G28" s="937"/>
      <c r="H28" s="934"/>
      <c r="I28" s="662"/>
      <c r="J28" s="374"/>
      <c r="K28" s="251"/>
      <c r="L28" s="3619"/>
      <c r="M28" s="3626"/>
      <c r="N28" s="187"/>
      <c r="O28" s="187"/>
      <c r="P28" s="187"/>
      <c r="Q28" s="187"/>
      <c r="R28" s="187"/>
      <c r="S28" s="892"/>
      <c r="T28" s="3732"/>
      <c r="U28" s="3732"/>
      <c r="V28" s="3732"/>
      <c r="W28" s="3732"/>
      <c r="X28" s="3732"/>
      <c r="Y28" s="903"/>
      <c r="Z28" s="808">
        <f>IF(AH28&gt;7,SUM(LARGE(L28:X28,{1;2;3;4;5;6;7})),SUM(L28:X28))</f>
        <v>0</v>
      </c>
      <c r="AA28" s="667" t="str">
        <f t="shared" si="2"/>
        <v>-</v>
      </c>
      <c r="AB28" s="806">
        <f t="shared" si="3"/>
        <v>0</v>
      </c>
      <c r="AC28" s="810" t="str">
        <f t="shared" si="4"/>
        <v>-</v>
      </c>
      <c r="AD28" s="3380">
        <v>11</v>
      </c>
      <c r="AE28" s="671" t="str">
        <f t="shared" si="5"/>
        <v>-</v>
      </c>
      <c r="AF28" s="242" t="str">
        <f t="shared" si="6"/>
        <v>-</v>
      </c>
      <c r="AG28" s="913">
        <v>22</v>
      </c>
      <c r="AH28" s="243">
        <f t="shared" si="7"/>
        <v>0</v>
      </c>
      <c r="AI28" s="256">
        <f t="shared" si="8"/>
        <v>22</v>
      </c>
      <c r="AJ28" s="687">
        <f t="array" ref="AJ28">MAX(IF('INTEGRALE verrouillée'!$B$7:$B$110=C28,'INTEGRALE verrouillée'!$F$7:$F$110))</f>
        <v>43791</v>
      </c>
      <c r="AK28" s="681"/>
      <c r="AL28" s="678">
        <v>115</v>
      </c>
      <c r="AM28" s="679">
        <f t="shared" si="9"/>
        <v>115</v>
      </c>
      <c r="AN28" s="236">
        <f t="shared" si="10"/>
        <v>5.2272727272727275</v>
      </c>
      <c r="AT28" s="923"/>
      <c r="AU28" s="923"/>
    </row>
    <row r="29" spans="1:54" s="212" customFormat="1" ht="11.1" customHeight="1" x14ac:dyDescent="0.25">
      <c r="A29" s="657">
        <v>23</v>
      </c>
      <c r="B29" s="244"/>
      <c r="C29" s="252" t="s">
        <v>191</v>
      </c>
      <c r="D29" s="3638"/>
      <c r="E29" s="1558">
        <f>AK29</f>
        <v>3</v>
      </c>
      <c r="F29" s="931"/>
      <c r="G29" s="937"/>
      <c r="H29" s="934"/>
      <c r="I29" s="662"/>
      <c r="J29" s="374"/>
      <c r="K29" s="251"/>
      <c r="L29" s="3619"/>
      <c r="M29" s="3626"/>
      <c r="N29" s="187"/>
      <c r="O29" s="882"/>
      <c r="P29" s="187"/>
      <c r="Q29" s="187"/>
      <c r="R29" s="187"/>
      <c r="S29" s="892"/>
      <c r="T29" s="3732"/>
      <c r="U29" s="3732"/>
      <c r="V29" s="3732"/>
      <c r="W29" s="3732"/>
      <c r="X29" s="3732"/>
      <c r="Y29" s="903"/>
      <c r="Z29" s="808">
        <f>IF(AH29&gt;7,SUM(LARGE(L29:X29,{1;2;3;4;5;6;7})),SUM(L29:X29))</f>
        <v>0</v>
      </c>
      <c r="AA29" s="667" t="str">
        <f t="shared" si="2"/>
        <v>-</v>
      </c>
      <c r="AB29" s="806">
        <f t="shared" si="3"/>
        <v>0</v>
      </c>
      <c r="AC29" s="810" t="str">
        <f t="shared" si="4"/>
        <v>-</v>
      </c>
      <c r="AD29" s="3380">
        <v>15</v>
      </c>
      <c r="AE29" s="671" t="str">
        <f t="shared" si="5"/>
        <v>-</v>
      </c>
      <c r="AF29" s="242" t="str">
        <f t="shared" si="6"/>
        <v>-</v>
      </c>
      <c r="AG29" s="913">
        <v>18</v>
      </c>
      <c r="AH29" s="243">
        <f t="shared" si="7"/>
        <v>0</v>
      </c>
      <c r="AI29" s="256">
        <f t="shared" si="8"/>
        <v>18</v>
      </c>
      <c r="AJ29" s="687">
        <f t="array" ref="AJ29">MAX(IF('INTEGRALE verrouillée'!$B$7:$B$110=C29,'INTEGRALE verrouillée'!$F$7:$F$110))</f>
        <v>43770</v>
      </c>
      <c r="AK29" s="681">
        <v>3</v>
      </c>
      <c r="AL29" s="678">
        <v>136</v>
      </c>
      <c r="AM29" s="679">
        <f t="shared" si="9"/>
        <v>136</v>
      </c>
      <c r="AN29" s="236">
        <f t="shared" si="10"/>
        <v>7.5555555555555554</v>
      </c>
      <c r="AT29" s="923"/>
      <c r="AU29" s="923"/>
    </row>
    <row r="30" spans="1:54" s="290" customFormat="1" ht="11.1" customHeight="1" x14ac:dyDescent="0.25">
      <c r="A30" s="657">
        <v>24</v>
      </c>
      <c r="B30" s="244"/>
      <c r="C30" s="252" t="s">
        <v>211</v>
      </c>
      <c r="D30" s="3638"/>
      <c r="E30" s="1558">
        <f>AK30</f>
        <v>2</v>
      </c>
      <c r="F30" s="931"/>
      <c r="G30" s="937"/>
      <c r="H30" s="934"/>
      <c r="I30" s="662"/>
      <c r="J30" s="374"/>
      <c r="K30" s="251"/>
      <c r="L30" s="3618"/>
      <c r="M30" s="3626"/>
      <c r="N30" s="187"/>
      <c r="O30" s="187"/>
      <c r="P30" s="187"/>
      <c r="Q30" s="187"/>
      <c r="R30" s="892"/>
      <c r="S30" s="892"/>
      <c r="T30" s="3732"/>
      <c r="U30" s="3732"/>
      <c r="V30" s="3732"/>
      <c r="W30" s="3732"/>
      <c r="X30" s="3732"/>
      <c r="Y30" s="903"/>
      <c r="Z30" s="808">
        <f>IF(AH30&gt;7,SUM(LARGE(L30:X30,{1;2;3;4;5;6;7})),SUM(L30:X30))</f>
        <v>0</v>
      </c>
      <c r="AA30" s="667" t="str">
        <f t="shared" si="2"/>
        <v>-</v>
      </c>
      <c r="AB30" s="806">
        <f t="shared" si="3"/>
        <v>0</v>
      </c>
      <c r="AC30" s="810" t="str">
        <f t="shared" si="4"/>
        <v>-</v>
      </c>
      <c r="AD30" s="3380">
        <v>72</v>
      </c>
      <c r="AE30" s="671" t="str">
        <f t="shared" si="5"/>
        <v>-</v>
      </c>
      <c r="AF30" s="242" t="str">
        <f t="shared" si="6"/>
        <v>-</v>
      </c>
      <c r="AG30" s="913">
        <v>44</v>
      </c>
      <c r="AH30" s="243">
        <f t="shared" si="7"/>
        <v>0</v>
      </c>
      <c r="AI30" s="256">
        <f t="shared" si="8"/>
        <v>44</v>
      </c>
      <c r="AJ30" s="687">
        <f t="array" ref="AJ30">MAX(IF('INTEGRALE verrouillée'!$B$7:$B$110=C30,'INTEGRALE verrouillée'!$F$7:$F$110))</f>
        <v>43770</v>
      </c>
      <c r="AK30" s="681">
        <v>2</v>
      </c>
      <c r="AL30" s="678">
        <v>344</v>
      </c>
      <c r="AM30" s="679">
        <f t="shared" si="9"/>
        <v>344</v>
      </c>
      <c r="AN30" s="236">
        <f t="shared" si="10"/>
        <v>7.8181818181818183</v>
      </c>
      <c r="AT30" s="924"/>
      <c r="AU30" s="924"/>
    </row>
    <row r="31" spans="1:54" s="290" customFormat="1" ht="11.1" customHeight="1" x14ac:dyDescent="0.25">
      <c r="A31" s="657">
        <v>25</v>
      </c>
      <c r="B31" s="244"/>
      <c r="C31" s="684" t="s">
        <v>210</v>
      </c>
      <c r="D31" s="3640"/>
      <c r="E31" s="1566">
        <f>AK31</f>
        <v>1</v>
      </c>
      <c r="F31" s="932"/>
      <c r="G31" s="938"/>
      <c r="H31" s="935"/>
      <c r="I31" s="662"/>
      <c r="J31" s="374"/>
      <c r="K31" s="251"/>
      <c r="L31" s="3619"/>
      <c r="M31" s="3626"/>
      <c r="N31" s="187"/>
      <c r="O31" s="187"/>
      <c r="P31" s="187"/>
      <c r="Q31" s="187"/>
      <c r="R31" s="892"/>
      <c r="S31" s="892"/>
      <c r="T31" s="3732"/>
      <c r="U31" s="3732"/>
      <c r="V31" s="3732"/>
      <c r="W31" s="3732"/>
      <c r="X31" s="3732"/>
      <c r="Y31" s="903"/>
      <c r="Z31" s="808">
        <f>IF(AH31&gt;7,SUM(LARGE(L31:X31,{1;2;3;4;5;6;7})),SUM(L31:X31))</f>
        <v>0</v>
      </c>
      <c r="AA31" s="667" t="str">
        <f t="shared" si="2"/>
        <v>-</v>
      </c>
      <c r="AB31" s="806">
        <f t="shared" si="3"/>
        <v>0</v>
      </c>
      <c r="AC31" s="810" t="str">
        <f t="shared" si="4"/>
        <v>-</v>
      </c>
      <c r="AD31" s="3380">
        <v>8</v>
      </c>
      <c r="AE31" s="671" t="str">
        <f t="shared" si="5"/>
        <v>-</v>
      </c>
      <c r="AF31" s="242" t="str">
        <f t="shared" si="6"/>
        <v>-</v>
      </c>
      <c r="AG31" s="913">
        <v>10</v>
      </c>
      <c r="AH31" s="243">
        <f t="shared" si="7"/>
        <v>0</v>
      </c>
      <c r="AI31" s="256">
        <f t="shared" si="8"/>
        <v>10</v>
      </c>
      <c r="AJ31" s="687">
        <f t="array" ref="AJ31">MAX(IF('INTEGRALE verrouillée'!$B$7:$B$110=C31,'INTEGRALE verrouillée'!$F$7:$F$110))</f>
        <v>43756</v>
      </c>
      <c r="AK31" s="681">
        <v>1</v>
      </c>
      <c r="AL31" s="678">
        <v>61</v>
      </c>
      <c r="AM31" s="679">
        <f t="shared" si="9"/>
        <v>61</v>
      </c>
      <c r="AN31" s="236">
        <f t="shared" si="10"/>
        <v>6.1</v>
      </c>
      <c r="AT31" s="924"/>
      <c r="AU31" s="924"/>
    </row>
    <row r="32" spans="1:54" s="254" customFormat="1" ht="11.1" customHeight="1" x14ac:dyDescent="0.25">
      <c r="A32" s="657">
        <v>26</v>
      </c>
      <c r="B32" s="244"/>
      <c r="C32" s="252" t="s">
        <v>134</v>
      </c>
      <c r="D32" s="3638"/>
      <c r="E32" s="1558">
        <f>AK32</f>
        <v>2</v>
      </c>
      <c r="F32" s="931"/>
      <c r="G32" s="937" t="s">
        <v>156</v>
      </c>
      <c r="H32" s="934"/>
      <c r="I32" s="662"/>
      <c r="J32" s="374"/>
      <c r="K32" s="251"/>
      <c r="L32" s="239"/>
      <c r="M32" s="3629"/>
      <c r="N32" s="187"/>
      <c r="O32" s="240"/>
      <c r="P32" s="240"/>
      <c r="Q32" s="240"/>
      <c r="R32" s="240"/>
      <c r="S32" s="892"/>
      <c r="T32" s="3734"/>
      <c r="U32" s="3734"/>
      <c r="V32" s="3734"/>
      <c r="W32" s="3734"/>
      <c r="X32" s="3734"/>
      <c r="Y32" s="903"/>
      <c r="Z32" s="808">
        <f>IF(AH32&gt;7,SUM(LARGE(L32:X32,{1;2;3;4;5;6;7})),SUM(L32:X32))</f>
        <v>0</v>
      </c>
      <c r="AA32" s="667" t="str">
        <f t="shared" si="2"/>
        <v>-</v>
      </c>
      <c r="AB32" s="806">
        <f t="shared" si="3"/>
        <v>0</v>
      </c>
      <c r="AC32" s="810" t="str">
        <f t="shared" si="4"/>
        <v>-</v>
      </c>
      <c r="AD32" s="3380">
        <v>5</v>
      </c>
      <c r="AE32" s="671" t="str">
        <f t="shared" si="5"/>
        <v>-</v>
      </c>
      <c r="AF32" s="242" t="str">
        <f t="shared" si="6"/>
        <v>-</v>
      </c>
      <c r="AG32" s="913">
        <v>9</v>
      </c>
      <c r="AH32" s="243">
        <f t="shared" si="7"/>
        <v>0</v>
      </c>
      <c r="AI32" s="256">
        <f t="shared" si="8"/>
        <v>9</v>
      </c>
      <c r="AJ32" s="687">
        <f t="array" ref="AJ32">MAX(IF('INTEGRALE verrouillée'!$B$7:$B$110=C32,'INTEGRALE verrouillée'!$F$7:$F$110))</f>
        <v>43756</v>
      </c>
      <c r="AK32" s="681">
        <v>2</v>
      </c>
      <c r="AL32" s="678">
        <v>45</v>
      </c>
      <c r="AM32" s="679">
        <f t="shared" si="9"/>
        <v>45</v>
      </c>
      <c r="AN32" s="236">
        <f t="shared" si="10"/>
        <v>5</v>
      </c>
      <c r="AT32" s="925"/>
      <c r="AU32" s="925"/>
    </row>
    <row r="33" spans="1:47" s="212" customFormat="1" ht="11.1" customHeight="1" x14ac:dyDescent="0.25">
      <c r="A33" s="657">
        <v>27</v>
      </c>
      <c r="B33" s="244"/>
      <c r="C33" s="250" t="s">
        <v>201</v>
      </c>
      <c r="D33" s="3639"/>
      <c r="E33" s="1560"/>
      <c r="F33" s="931"/>
      <c r="G33" s="937"/>
      <c r="H33" s="934"/>
      <c r="I33" s="662"/>
      <c r="J33" s="374"/>
      <c r="K33" s="251"/>
      <c r="L33" s="239"/>
      <c r="M33" s="3629"/>
      <c r="N33" s="187"/>
      <c r="O33" s="187"/>
      <c r="P33" s="187"/>
      <c r="Q33" s="187"/>
      <c r="R33" s="892"/>
      <c r="S33" s="892"/>
      <c r="T33" s="3732"/>
      <c r="U33" s="3732"/>
      <c r="V33" s="3732"/>
      <c r="W33" s="3732"/>
      <c r="X33" s="3732"/>
      <c r="Y33" s="903"/>
      <c r="Z33" s="808">
        <f>IF(AH33&gt;7,SUM(LARGE(L33:X33,{1;2;3;4;5;6;7})),SUM(L33:X33))</f>
        <v>0</v>
      </c>
      <c r="AA33" s="667" t="str">
        <f t="shared" si="2"/>
        <v>-</v>
      </c>
      <c r="AB33" s="806">
        <f t="shared" si="3"/>
        <v>0</v>
      </c>
      <c r="AC33" s="810" t="str">
        <f t="shared" si="4"/>
        <v>-</v>
      </c>
      <c r="AD33" s="3380">
        <v>19</v>
      </c>
      <c r="AE33" s="671" t="str">
        <f t="shared" si="5"/>
        <v>-</v>
      </c>
      <c r="AF33" s="242" t="str">
        <f t="shared" si="6"/>
        <v>-</v>
      </c>
      <c r="AG33" s="913">
        <v>34</v>
      </c>
      <c r="AH33" s="243">
        <f t="shared" si="7"/>
        <v>0</v>
      </c>
      <c r="AI33" s="256">
        <f t="shared" si="8"/>
        <v>34</v>
      </c>
      <c r="AJ33" s="687">
        <f t="array" ref="AJ33">MAX(IF('INTEGRALE verrouillée'!$B$7:$B$110=C33,'INTEGRALE verrouillée'!$F$7:$F$110))</f>
        <v>43756</v>
      </c>
      <c r="AK33" s="681"/>
      <c r="AL33" s="678">
        <v>229</v>
      </c>
      <c r="AM33" s="679">
        <f t="shared" si="9"/>
        <v>229</v>
      </c>
      <c r="AN33" s="236">
        <f t="shared" si="10"/>
        <v>6.7352941176470589</v>
      </c>
      <c r="AT33" s="923"/>
      <c r="AU33" s="923"/>
    </row>
    <row r="34" spans="1:47" s="212" customFormat="1" ht="11.1" customHeight="1" x14ac:dyDescent="0.25">
      <c r="A34" s="657">
        <v>28</v>
      </c>
      <c r="B34" s="244"/>
      <c r="C34" s="250" t="s">
        <v>58</v>
      </c>
      <c r="D34" s="3639"/>
      <c r="E34" s="1560"/>
      <c r="F34" s="941"/>
      <c r="G34" s="940"/>
      <c r="H34" s="3487"/>
      <c r="I34" s="662"/>
      <c r="J34" s="374"/>
      <c r="K34" s="251"/>
      <c r="L34" s="239"/>
      <c r="M34" s="3629"/>
      <c r="N34" s="187"/>
      <c r="O34" s="187"/>
      <c r="P34" s="187"/>
      <c r="Q34" s="187"/>
      <c r="R34" s="892"/>
      <c r="S34" s="892"/>
      <c r="T34" s="3732"/>
      <c r="U34" s="3732"/>
      <c r="V34" s="3732"/>
      <c r="W34" s="3732"/>
      <c r="X34" s="3732"/>
      <c r="Y34" s="903"/>
      <c r="Z34" s="808">
        <f>IF(AH34&gt;7,SUM(LARGE(L34:X34,{1;2;3;4;5;6;7})),SUM(L34:X34))</f>
        <v>0</v>
      </c>
      <c r="AA34" s="667" t="str">
        <f t="shared" si="2"/>
        <v>-</v>
      </c>
      <c r="AB34" s="806">
        <f t="shared" si="3"/>
        <v>0</v>
      </c>
      <c r="AC34" s="810" t="str">
        <f t="shared" si="4"/>
        <v>-</v>
      </c>
      <c r="AD34" s="3380">
        <v>27</v>
      </c>
      <c r="AE34" s="671" t="str">
        <f t="shared" si="5"/>
        <v>-</v>
      </c>
      <c r="AF34" s="242" t="str">
        <f t="shared" si="6"/>
        <v>-</v>
      </c>
      <c r="AG34" s="913">
        <v>28</v>
      </c>
      <c r="AH34" s="243">
        <f t="shared" si="7"/>
        <v>0</v>
      </c>
      <c r="AI34" s="256">
        <f t="shared" si="8"/>
        <v>28</v>
      </c>
      <c r="AJ34" s="687">
        <f t="array" ref="AJ34">MAX(IF('INTEGRALE verrouillée'!$B$7:$B$110=C34,'INTEGRALE verrouillée'!$F$7:$F$110))</f>
        <v>43749</v>
      </c>
      <c r="AK34" s="681"/>
      <c r="AL34" s="678">
        <v>134</v>
      </c>
      <c r="AM34" s="679">
        <f t="shared" si="9"/>
        <v>134</v>
      </c>
      <c r="AN34" s="236">
        <f t="shared" si="10"/>
        <v>4.7857142857142856</v>
      </c>
      <c r="AT34" s="923"/>
      <c r="AU34" s="923"/>
    </row>
    <row r="35" spans="1:47" s="212" customFormat="1" ht="11.1" customHeight="1" x14ac:dyDescent="0.25">
      <c r="A35" s="657">
        <v>29</v>
      </c>
      <c r="B35" s="244"/>
      <c r="C35" s="252" t="s">
        <v>142</v>
      </c>
      <c r="D35" s="3638"/>
      <c r="E35" s="1558">
        <f>AK35</f>
        <v>4</v>
      </c>
      <c r="F35" s="931"/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892"/>
      <c r="S35" s="892"/>
      <c r="T35" s="892"/>
      <c r="U35" s="892"/>
      <c r="V35" s="892"/>
      <c r="W35" s="892"/>
      <c r="X35" s="892"/>
      <c r="Y35" s="903"/>
      <c r="Z35" s="808"/>
      <c r="AA35" s="667"/>
      <c r="AB35" s="806"/>
      <c r="AC35" s="810"/>
      <c r="AD35" s="3380"/>
      <c r="AE35" s="671"/>
      <c r="AF35" s="242"/>
      <c r="AG35" s="913">
        <v>41</v>
      </c>
      <c r="AH35" s="243">
        <f t="shared" si="7"/>
        <v>0</v>
      </c>
      <c r="AI35" s="256">
        <f t="shared" si="8"/>
        <v>41</v>
      </c>
      <c r="AJ35" s="687">
        <f t="array" ref="AJ35">MAX(IF('INTEGRALE verrouillée'!$B$7:$B$110=C35,'INTEGRALE verrouillée'!$F$7:$F$110))</f>
        <v>43602</v>
      </c>
      <c r="AK35" s="681">
        <v>4</v>
      </c>
      <c r="AL35" s="678">
        <v>261</v>
      </c>
      <c r="AM35" s="679">
        <f t="shared" si="9"/>
        <v>261</v>
      </c>
      <c r="AN35" s="236">
        <f t="shared" si="10"/>
        <v>6.3658536585365857</v>
      </c>
      <c r="AT35" s="923"/>
      <c r="AU35" s="923"/>
    </row>
    <row r="36" spans="1:47" s="212" customFormat="1" ht="11.1" customHeight="1" x14ac:dyDescent="0.25">
      <c r="A36" s="657">
        <v>30</v>
      </c>
      <c r="B36" s="244"/>
      <c r="C36" s="482" t="s">
        <v>135</v>
      </c>
      <c r="D36" s="3641"/>
      <c r="E36" s="1565">
        <f>AK36</f>
        <v>5</v>
      </c>
      <c r="F36" s="931" t="s">
        <v>156</v>
      </c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892"/>
      <c r="S36" s="892"/>
      <c r="T36" s="892"/>
      <c r="U36" s="892"/>
      <c r="V36" s="892"/>
      <c r="W36" s="892"/>
      <c r="X36" s="892"/>
      <c r="Y36" s="903"/>
      <c r="Z36" s="808"/>
      <c r="AA36" s="667"/>
      <c r="AB36" s="806"/>
      <c r="AC36" s="810"/>
      <c r="AD36" s="3380"/>
      <c r="AE36" s="671"/>
      <c r="AF36" s="242"/>
      <c r="AG36" s="913">
        <v>31</v>
      </c>
      <c r="AH36" s="243">
        <f t="shared" si="7"/>
        <v>0</v>
      </c>
      <c r="AI36" s="256">
        <f t="shared" si="8"/>
        <v>31</v>
      </c>
      <c r="AJ36" s="687">
        <f t="array" ref="AJ36">MAX(IF('INTEGRALE verrouillée'!$B$7:$B$110=C36,'INTEGRALE verrouillée'!$F$7:$F$110))</f>
        <v>43455</v>
      </c>
      <c r="AK36" s="681">
        <v>5</v>
      </c>
      <c r="AL36" s="678">
        <v>205</v>
      </c>
      <c r="AM36" s="679">
        <f t="shared" si="9"/>
        <v>205</v>
      </c>
      <c r="AN36" s="236">
        <f t="shared" si="10"/>
        <v>6.612903225806452</v>
      </c>
      <c r="AT36" s="923"/>
      <c r="AU36" s="923"/>
    </row>
    <row r="37" spans="1:47" s="212" customFormat="1" ht="11.1" customHeight="1" x14ac:dyDescent="0.25">
      <c r="A37" s="657">
        <v>31</v>
      </c>
      <c r="B37" s="244"/>
      <c r="C37" s="250" t="s">
        <v>606</v>
      </c>
      <c r="D37" s="3639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892"/>
      <c r="S37" s="892"/>
      <c r="T37" s="892"/>
      <c r="U37" s="892"/>
      <c r="V37" s="892"/>
      <c r="W37" s="892"/>
      <c r="X37" s="892"/>
      <c r="Y37" s="903"/>
      <c r="Z37" s="808"/>
      <c r="AA37" s="667"/>
      <c r="AB37" s="806"/>
      <c r="AC37" s="810"/>
      <c r="AD37" s="3380"/>
      <c r="AE37" s="671"/>
      <c r="AF37" s="242"/>
      <c r="AG37" s="913">
        <v>2</v>
      </c>
      <c r="AH37" s="243">
        <f t="shared" si="7"/>
        <v>0</v>
      </c>
      <c r="AI37" s="256">
        <f t="shared" si="8"/>
        <v>2</v>
      </c>
      <c r="AJ37" s="687">
        <f t="array" ref="AJ37">MAX(IF('INTEGRALE verrouillée'!$B$7:$B$110=C37,'INTEGRALE verrouillée'!$F$7:$F$110))</f>
        <v>43434</v>
      </c>
      <c r="AK37" s="681"/>
      <c r="AL37" s="678">
        <v>19</v>
      </c>
      <c r="AM37" s="679">
        <f t="shared" si="9"/>
        <v>19</v>
      </c>
      <c r="AN37" s="236">
        <f t="shared" si="10"/>
        <v>9.5</v>
      </c>
      <c r="AT37" s="923"/>
      <c r="AU37" s="923"/>
    </row>
    <row r="38" spans="1:47" s="212" customFormat="1" ht="11.1" customHeight="1" x14ac:dyDescent="0.25">
      <c r="A38" s="657">
        <v>32</v>
      </c>
      <c r="B38" s="244"/>
      <c r="C38" s="250" t="s">
        <v>340</v>
      </c>
      <c r="D38" s="3639"/>
      <c r="E38" s="1560"/>
      <c r="F38" s="931"/>
      <c r="G38" s="937"/>
      <c r="H38" s="934"/>
      <c r="I38" s="662"/>
      <c r="J38" s="374"/>
      <c r="K38" s="251"/>
      <c r="L38" s="239"/>
      <c r="M38" s="240"/>
      <c r="N38" s="187"/>
      <c r="O38" s="187"/>
      <c r="P38" s="187"/>
      <c r="Q38" s="187"/>
      <c r="R38" s="892"/>
      <c r="S38" s="892"/>
      <c r="T38" s="892"/>
      <c r="U38" s="892"/>
      <c r="V38" s="892"/>
      <c r="W38" s="892"/>
      <c r="X38" s="892"/>
      <c r="Y38" s="912"/>
      <c r="Z38" s="808"/>
      <c r="AA38" s="667"/>
      <c r="AB38" s="806"/>
      <c r="AC38" s="810"/>
      <c r="AD38" s="3380"/>
      <c r="AE38" s="671"/>
      <c r="AF38" s="242"/>
      <c r="AG38" s="913">
        <v>1</v>
      </c>
      <c r="AH38" s="243">
        <f t="shared" si="7"/>
        <v>0</v>
      </c>
      <c r="AI38" s="256">
        <f t="shared" si="8"/>
        <v>1</v>
      </c>
      <c r="AJ38" s="687">
        <f t="array" ref="AJ38">MAX(IF('INTEGRALE verrouillée'!$B$7:$B$110=C38,'INTEGRALE verrouillée'!$F$7:$F$110))</f>
        <v>43147</v>
      </c>
      <c r="AK38" s="681"/>
      <c r="AL38" s="678">
        <v>12</v>
      </c>
      <c r="AM38" s="679">
        <f t="shared" si="9"/>
        <v>12</v>
      </c>
      <c r="AN38" s="236">
        <f t="shared" si="10"/>
        <v>12</v>
      </c>
      <c r="AT38" s="923"/>
      <c r="AU38" s="923"/>
    </row>
    <row r="39" spans="1:47" s="212" customFormat="1" ht="11.1" customHeight="1" x14ac:dyDescent="0.25">
      <c r="A39" s="657">
        <v>33</v>
      </c>
      <c r="B39" s="253"/>
      <c r="C39" s="250" t="s">
        <v>313</v>
      </c>
      <c r="D39" s="3639"/>
      <c r="E39" s="1560"/>
      <c r="F39" s="941"/>
      <c r="G39" s="940"/>
      <c r="H39" s="3487"/>
      <c r="I39" s="662"/>
      <c r="J39" s="374"/>
      <c r="K39" s="251"/>
      <c r="L39" s="239"/>
      <c r="M39" s="240"/>
      <c r="N39" s="187"/>
      <c r="O39" s="187"/>
      <c r="P39" s="187"/>
      <c r="Q39" s="187"/>
      <c r="R39" s="892"/>
      <c r="S39" s="892"/>
      <c r="T39" s="892"/>
      <c r="U39" s="892"/>
      <c r="V39" s="892"/>
      <c r="W39" s="892"/>
      <c r="X39" s="892"/>
      <c r="Y39" s="912"/>
      <c r="Z39" s="808"/>
      <c r="AA39" s="667"/>
      <c r="AB39" s="806"/>
      <c r="AC39" s="810"/>
      <c r="AD39" s="3380"/>
      <c r="AE39" s="671"/>
      <c r="AF39" s="242"/>
      <c r="AG39" s="913">
        <v>5</v>
      </c>
      <c r="AH39" s="243">
        <f t="shared" si="7"/>
        <v>0</v>
      </c>
      <c r="AI39" s="256">
        <f t="shared" ref="AI39:AI70" si="12">AG39+AH39</f>
        <v>5</v>
      </c>
      <c r="AJ39" s="687">
        <f t="array" ref="AJ39">MAX(IF('INTEGRALE verrouillée'!$B$7:$B$110=C39,'INTEGRALE verrouillée'!$F$7:$F$110))</f>
        <v>43105</v>
      </c>
      <c r="AK39" s="681"/>
      <c r="AL39" s="678">
        <v>25</v>
      </c>
      <c r="AM39" s="679">
        <f t="shared" ref="AM39:AM70" si="13">SUM(L39:X39)+AL39</f>
        <v>25</v>
      </c>
      <c r="AN39" s="236">
        <f t="shared" ref="AN39:AN70" si="14">AM39/AI39</f>
        <v>5</v>
      </c>
      <c r="AT39" s="923"/>
      <c r="AU39" s="923"/>
    </row>
    <row r="40" spans="1:47" s="212" customFormat="1" ht="11.1" customHeight="1" x14ac:dyDescent="0.25">
      <c r="A40" s="657">
        <v>34</v>
      </c>
      <c r="B40" s="244"/>
      <c r="C40" s="250" t="s">
        <v>157</v>
      </c>
      <c r="D40" s="3639"/>
      <c r="E40" s="1560"/>
      <c r="F40" s="941"/>
      <c r="G40" s="940"/>
      <c r="H40" s="3487"/>
      <c r="I40" s="662"/>
      <c r="J40" s="374"/>
      <c r="K40" s="248"/>
      <c r="L40" s="239"/>
      <c r="M40" s="240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912"/>
      <c r="Z40" s="808"/>
      <c r="AA40" s="667"/>
      <c r="AB40" s="806"/>
      <c r="AC40" s="810"/>
      <c r="AD40" s="3380"/>
      <c r="AE40" s="671"/>
      <c r="AF40" s="242"/>
      <c r="AG40" s="691">
        <v>2</v>
      </c>
      <c r="AH40" s="243">
        <f t="shared" si="7"/>
        <v>0</v>
      </c>
      <c r="AI40" s="256">
        <f t="shared" si="12"/>
        <v>2</v>
      </c>
      <c r="AJ40" s="687">
        <f t="array" ref="AJ40">MAX(IF('INTEGRALE verrouillée'!$B$7:$B$110=C40,'INTEGRALE verrouillée'!$F$7:$F$110))</f>
        <v>43105</v>
      </c>
      <c r="AK40" s="700"/>
      <c r="AL40" s="701">
        <v>8</v>
      </c>
      <c r="AM40" s="679">
        <f t="shared" si="13"/>
        <v>8</v>
      </c>
      <c r="AN40" s="236">
        <f t="shared" si="14"/>
        <v>4</v>
      </c>
      <c r="AT40" s="923"/>
      <c r="AU40" s="923"/>
    </row>
    <row r="41" spans="1:47" s="212" customFormat="1" ht="11.1" customHeight="1" x14ac:dyDescent="0.25">
      <c r="A41" s="657">
        <v>35</v>
      </c>
      <c r="B41" s="244"/>
      <c r="C41" s="250" t="s">
        <v>279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892"/>
      <c r="S41" s="892"/>
      <c r="T41" s="892"/>
      <c r="U41" s="892"/>
      <c r="V41" s="892"/>
      <c r="W41" s="892"/>
      <c r="X41" s="892"/>
      <c r="Y41" s="912"/>
      <c r="Z41" s="808"/>
      <c r="AA41" s="667"/>
      <c r="AB41" s="806"/>
      <c r="AC41" s="810"/>
      <c r="AD41" s="3380"/>
      <c r="AE41" s="671"/>
      <c r="AF41" s="242"/>
      <c r="AG41" s="913">
        <v>13</v>
      </c>
      <c r="AH41" s="243">
        <f t="shared" si="7"/>
        <v>0</v>
      </c>
      <c r="AI41" s="256">
        <f t="shared" si="12"/>
        <v>13</v>
      </c>
      <c r="AJ41" s="687">
        <f t="array" ref="AJ41">MAX(IF('INTEGRALE verrouillée'!$B$7:$B$110=C41,'INTEGRALE verrouillée'!$F$7:$F$110))</f>
        <v>43007</v>
      </c>
      <c r="AK41" s="681"/>
      <c r="AL41" s="678">
        <v>103</v>
      </c>
      <c r="AM41" s="679">
        <f t="shared" si="13"/>
        <v>103</v>
      </c>
      <c r="AN41" s="236">
        <f t="shared" si="14"/>
        <v>7.9230769230769234</v>
      </c>
      <c r="AT41" s="923"/>
      <c r="AU41" s="923"/>
    </row>
    <row r="42" spans="1:47" s="212" customFormat="1" ht="11.1" customHeight="1" x14ac:dyDescent="0.25">
      <c r="A42" s="657">
        <v>36</v>
      </c>
      <c r="B42" s="244"/>
      <c r="C42" s="250" t="s">
        <v>333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892"/>
      <c r="S42" s="892"/>
      <c r="T42" s="892"/>
      <c r="U42" s="892"/>
      <c r="V42" s="892"/>
      <c r="W42" s="892"/>
      <c r="X42" s="892"/>
      <c r="Y42" s="912"/>
      <c r="Z42" s="808"/>
      <c r="AA42" s="667"/>
      <c r="AB42" s="806"/>
      <c r="AC42" s="810"/>
      <c r="AD42" s="3380"/>
      <c r="AE42" s="671"/>
      <c r="AF42" s="242"/>
      <c r="AG42" s="913">
        <v>2</v>
      </c>
      <c r="AH42" s="243">
        <f t="shared" si="7"/>
        <v>0</v>
      </c>
      <c r="AI42" s="256">
        <f t="shared" si="12"/>
        <v>2</v>
      </c>
      <c r="AJ42" s="687">
        <f t="array" ref="AJ42">MAX(IF('INTEGRALE verrouillée'!$B$7:$B$110=C42,'INTEGRALE verrouillée'!$F$7:$F$110))</f>
        <v>43007</v>
      </c>
      <c r="AK42" s="681"/>
      <c r="AL42" s="678">
        <v>11</v>
      </c>
      <c r="AM42" s="679">
        <f t="shared" si="13"/>
        <v>11</v>
      </c>
      <c r="AN42" s="236">
        <f t="shared" si="14"/>
        <v>5.5</v>
      </c>
      <c r="AT42" s="923"/>
      <c r="AU42" s="923"/>
    </row>
    <row r="43" spans="1:47" s="212" customFormat="1" ht="11.1" customHeight="1" x14ac:dyDescent="0.25">
      <c r="A43" s="657">
        <v>37</v>
      </c>
      <c r="B43" s="244"/>
      <c r="C43" s="250" t="s">
        <v>315</v>
      </c>
      <c r="D43" s="3639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903"/>
      <c r="Z43" s="808"/>
      <c r="AA43" s="667"/>
      <c r="AB43" s="806"/>
      <c r="AC43" s="810"/>
      <c r="AD43" s="3373"/>
      <c r="AE43" s="671"/>
      <c r="AF43" s="242"/>
      <c r="AG43" s="913">
        <v>1</v>
      </c>
      <c r="AH43" s="243">
        <f t="shared" si="7"/>
        <v>0</v>
      </c>
      <c r="AI43" s="256">
        <f t="shared" si="12"/>
        <v>1</v>
      </c>
      <c r="AJ43" s="687">
        <f t="array" ref="AJ43">MAX(IF('INTEGRALE verrouillée'!$B$7:$B$110=C43,'INTEGRALE verrouillée'!$F$7:$F$110))</f>
        <v>42902</v>
      </c>
      <c r="AK43" s="681"/>
      <c r="AL43" s="678">
        <v>4</v>
      </c>
      <c r="AM43" s="679">
        <f t="shared" si="13"/>
        <v>4</v>
      </c>
      <c r="AN43" s="236">
        <f t="shared" si="14"/>
        <v>4</v>
      </c>
      <c r="AT43" s="923"/>
      <c r="AU43" s="923"/>
    </row>
    <row r="44" spans="1:47" s="212" customFormat="1" ht="11.1" customHeight="1" x14ac:dyDescent="0.25">
      <c r="A44" s="657">
        <v>38</v>
      </c>
      <c r="B44" s="244"/>
      <c r="C44" s="705" t="s">
        <v>57</v>
      </c>
      <c r="D44" s="3642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883"/>
      <c r="X44" s="883"/>
      <c r="Y44" s="904"/>
      <c r="Z44" s="809"/>
      <c r="AA44" s="813"/>
      <c r="AB44" s="807"/>
      <c r="AC44" s="811"/>
      <c r="AD44" s="3374"/>
      <c r="AE44" s="682"/>
      <c r="AF44" s="664"/>
      <c r="AG44" s="914">
        <v>9</v>
      </c>
      <c r="AH44" s="716">
        <f t="shared" si="7"/>
        <v>0</v>
      </c>
      <c r="AI44" s="717">
        <f t="shared" si="12"/>
        <v>9</v>
      </c>
      <c r="AJ44" s="687">
        <f t="array" ref="AJ44">MAX(IF('INTEGRALE verrouillée'!$B$7:$B$110=C44,'INTEGRALE verrouillée'!$F$7:$F$110))</f>
        <v>42797</v>
      </c>
      <c r="AK44" s="719"/>
      <c r="AL44" s="720">
        <v>40</v>
      </c>
      <c r="AM44" s="679">
        <f t="shared" si="13"/>
        <v>40</v>
      </c>
      <c r="AN44" s="722">
        <f t="shared" si="14"/>
        <v>4.4444444444444446</v>
      </c>
      <c r="AT44" s="923"/>
      <c r="AU44" s="923"/>
    </row>
    <row r="45" spans="1:47" s="212" customFormat="1" ht="11.1" customHeight="1" x14ac:dyDescent="0.25">
      <c r="A45" s="657">
        <v>39</v>
      </c>
      <c r="B45" s="244"/>
      <c r="C45" s="2606" t="s">
        <v>297</v>
      </c>
      <c r="D45" s="3643"/>
      <c r="E45" s="3392">
        <f>AK45</f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93"/>
      <c r="S45" s="893"/>
      <c r="T45" s="893"/>
      <c r="U45" s="893"/>
      <c r="V45" s="893"/>
      <c r="W45" s="893"/>
      <c r="X45" s="893"/>
      <c r="Y45" s="904"/>
      <c r="Z45" s="809"/>
      <c r="AA45" s="813"/>
      <c r="AB45" s="807"/>
      <c r="AC45" s="811"/>
      <c r="AD45" s="3374"/>
      <c r="AE45" s="682"/>
      <c r="AF45" s="664"/>
      <c r="AG45" s="914">
        <v>6</v>
      </c>
      <c r="AH45" s="716">
        <f t="shared" si="7"/>
        <v>0</v>
      </c>
      <c r="AI45" s="717">
        <f t="shared" si="12"/>
        <v>6</v>
      </c>
      <c r="AJ45" s="687">
        <f t="array" ref="AJ45">MAX(IF('INTEGRALE verrouillée'!$B$7:$B$110=C45,'INTEGRALE verrouillée'!$F$7:$F$110))</f>
        <v>42720</v>
      </c>
      <c r="AK45" s="719">
        <v>1</v>
      </c>
      <c r="AL45" s="720">
        <v>52</v>
      </c>
      <c r="AM45" s="679">
        <f t="shared" si="13"/>
        <v>52</v>
      </c>
      <c r="AN45" s="722">
        <f t="shared" si="14"/>
        <v>8.6666666666666661</v>
      </c>
      <c r="AT45" s="923"/>
      <c r="AU45" s="923"/>
    </row>
    <row r="46" spans="1:47" s="212" customFormat="1" ht="11.1" customHeight="1" x14ac:dyDescent="0.25">
      <c r="A46" s="657">
        <v>40</v>
      </c>
      <c r="B46" s="244"/>
      <c r="C46" s="705" t="s">
        <v>310</v>
      </c>
      <c r="D46" s="3642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93"/>
      <c r="S46" s="893"/>
      <c r="T46" s="893"/>
      <c r="U46" s="893"/>
      <c r="V46" s="893"/>
      <c r="W46" s="893"/>
      <c r="X46" s="893"/>
      <c r="Y46" s="904"/>
      <c r="Z46" s="809"/>
      <c r="AA46" s="813"/>
      <c r="AB46" s="807"/>
      <c r="AC46" s="811"/>
      <c r="AD46" s="3374"/>
      <c r="AE46" s="682"/>
      <c r="AF46" s="664"/>
      <c r="AG46" s="914">
        <v>1</v>
      </c>
      <c r="AH46" s="716">
        <f t="shared" si="7"/>
        <v>0</v>
      </c>
      <c r="AI46" s="717">
        <f t="shared" si="12"/>
        <v>1</v>
      </c>
      <c r="AJ46" s="687">
        <f t="array" ref="AJ46">MAX(IF('INTEGRALE verrouillée'!$B$7:$B$110=C46,'INTEGRALE verrouillée'!$F$7:$F$110))</f>
        <v>42643</v>
      </c>
      <c r="AK46" s="719"/>
      <c r="AL46" s="720">
        <v>3</v>
      </c>
      <c r="AM46" s="679">
        <f t="shared" si="13"/>
        <v>3</v>
      </c>
      <c r="AN46" s="722">
        <f t="shared" si="14"/>
        <v>3</v>
      </c>
      <c r="AT46" s="923"/>
      <c r="AU46" s="923"/>
    </row>
    <row r="47" spans="1:47" s="212" customFormat="1" ht="11.1" customHeight="1" x14ac:dyDescent="0.25">
      <c r="A47" s="657">
        <v>41</v>
      </c>
      <c r="B47" s="244"/>
      <c r="C47" s="250" t="s">
        <v>311</v>
      </c>
      <c r="D47" s="3639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892"/>
      <c r="S47" s="892"/>
      <c r="T47" s="892"/>
      <c r="U47" s="892"/>
      <c r="V47" s="892"/>
      <c r="W47" s="892"/>
      <c r="X47" s="892"/>
      <c r="Y47" s="903"/>
      <c r="Z47" s="808"/>
      <c r="AA47" s="667"/>
      <c r="AB47" s="806"/>
      <c r="AC47" s="810"/>
      <c r="AD47" s="3373"/>
      <c r="AE47" s="671"/>
      <c r="AF47" s="242"/>
      <c r="AG47" s="913">
        <v>1</v>
      </c>
      <c r="AH47" s="243">
        <f t="shared" si="7"/>
        <v>0</v>
      </c>
      <c r="AI47" s="256">
        <f t="shared" si="12"/>
        <v>1</v>
      </c>
      <c r="AJ47" s="687">
        <f t="array" ref="AJ47">MAX(IF('INTEGRALE verrouillée'!$B$7:$B$110=C47,'INTEGRALE verrouillée'!$F$7:$F$110))</f>
        <v>42643</v>
      </c>
      <c r="AK47" s="681"/>
      <c r="AL47" s="678">
        <v>0</v>
      </c>
      <c r="AM47" s="679">
        <f t="shared" si="13"/>
        <v>0</v>
      </c>
      <c r="AN47" s="236">
        <f t="shared" si="14"/>
        <v>0</v>
      </c>
      <c r="AT47" s="923"/>
      <c r="AU47" s="923"/>
    </row>
    <row r="48" spans="1:47" s="212" customFormat="1" ht="11.1" customHeight="1" x14ac:dyDescent="0.25">
      <c r="A48" s="657">
        <v>42</v>
      </c>
      <c r="B48" s="244"/>
      <c r="C48" s="250" t="s">
        <v>293</v>
      </c>
      <c r="D48" s="3639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376"/>
      <c r="Z48" s="666"/>
      <c r="AA48" s="667"/>
      <c r="AB48" s="668"/>
      <c r="AC48" s="669"/>
      <c r="AD48" s="3376"/>
      <c r="AE48" s="241"/>
      <c r="AF48" s="672"/>
      <c r="AG48" s="913">
        <v>1</v>
      </c>
      <c r="AH48" s="243"/>
      <c r="AI48" s="256">
        <f t="shared" si="12"/>
        <v>1</v>
      </c>
      <c r="AJ48" s="687">
        <f t="array" ref="AJ48">MAX(IF('INTEGRALE verrouillée'!$B$7:$B$110=C48,'INTEGRALE verrouillée'!$F$7:$F$110))</f>
        <v>42367</v>
      </c>
      <c r="AK48" s="681"/>
      <c r="AL48" s="678">
        <v>3</v>
      </c>
      <c r="AM48" s="679">
        <f t="shared" si="13"/>
        <v>3</v>
      </c>
      <c r="AN48" s="236">
        <f t="shared" si="14"/>
        <v>3</v>
      </c>
      <c r="AT48" s="923"/>
      <c r="AU48" s="923"/>
    </row>
    <row r="49" spans="1:47" s="254" customFormat="1" ht="11.1" customHeight="1" x14ac:dyDescent="0.25">
      <c r="A49" s="657">
        <v>43</v>
      </c>
      <c r="B49" s="244"/>
      <c r="C49" s="250" t="s">
        <v>126</v>
      </c>
      <c r="D49" s="3639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376"/>
      <c r="Z49" s="666"/>
      <c r="AA49" s="667"/>
      <c r="AB49" s="668"/>
      <c r="AC49" s="669"/>
      <c r="AD49" s="3376"/>
      <c r="AE49" s="241"/>
      <c r="AF49" s="242"/>
      <c r="AG49" s="913">
        <v>5</v>
      </c>
      <c r="AH49" s="243"/>
      <c r="AI49" s="256">
        <f t="shared" si="12"/>
        <v>5</v>
      </c>
      <c r="AJ49" s="687">
        <f t="array" ref="AJ49">MAX(IF('INTEGRALE verrouillée'!$B$7:$B$110=C49,'INTEGRALE verrouillée'!$F$7:$F$110))</f>
        <v>42356</v>
      </c>
      <c r="AK49" s="681"/>
      <c r="AL49" s="678">
        <v>24</v>
      </c>
      <c r="AM49" s="679">
        <f t="shared" si="13"/>
        <v>24</v>
      </c>
      <c r="AN49" s="236">
        <f t="shared" si="14"/>
        <v>4.8</v>
      </c>
      <c r="AT49" s="925"/>
      <c r="AU49" s="925"/>
    </row>
    <row r="50" spans="1:47" s="254" customFormat="1" ht="11.1" customHeight="1" x14ac:dyDescent="0.25">
      <c r="A50" s="657">
        <v>44</v>
      </c>
      <c r="B50" s="253"/>
      <c r="C50" s="259" t="s">
        <v>86</v>
      </c>
      <c r="D50" s="3644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376"/>
      <c r="Z50" s="666"/>
      <c r="AA50" s="667"/>
      <c r="AB50" s="668"/>
      <c r="AC50" s="669"/>
      <c r="AD50" s="3376"/>
      <c r="AE50" s="241"/>
      <c r="AF50" s="242"/>
      <c r="AG50" s="913">
        <v>8</v>
      </c>
      <c r="AH50" s="243"/>
      <c r="AI50" s="256">
        <f t="shared" si="12"/>
        <v>8</v>
      </c>
      <c r="AJ50" s="687">
        <f t="array" ref="AJ50">MAX(IF('INTEGRALE verrouillée'!$B$7:$B$110=C50,'INTEGRALE verrouillée'!$F$7:$F$110))</f>
        <v>42174</v>
      </c>
      <c r="AK50" s="681"/>
      <c r="AL50" s="678">
        <v>51</v>
      </c>
      <c r="AM50" s="679">
        <f t="shared" si="13"/>
        <v>51</v>
      </c>
      <c r="AN50" s="236">
        <f t="shared" si="14"/>
        <v>6.375</v>
      </c>
      <c r="AT50" s="925"/>
      <c r="AU50" s="925"/>
    </row>
    <row r="51" spans="1:47" s="254" customFormat="1" ht="11.1" customHeight="1" x14ac:dyDescent="0.25">
      <c r="A51" s="657">
        <v>45</v>
      </c>
      <c r="B51" s="244"/>
      <c r="C51" s="3401" t="s">
        <v>139</v>
      </c>
      <c r="D51" s="3645"/>
      <c r="E51" s="1558">
        <f>AK51</f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376"/>
      <c r="Z51" s="666"/>
      <c r="AA51" s="667"/>
      <c r="AB51" s="668"/>
      <c r="AC51" s="669"/>
      <c r="AD51" s="3376"/>
      <c r="AE51" s="241"/>
      <c r="AF51" s="242"/>
      <c r="AG51" s="913">
        <v>28</v>
      </c>
      <c r="AH51" s="243"/>
      <c r="AI51" s="256">
        <f t="shared" si="12"/>
        <v>28</v>
      </c>
      <c r="AJ51" s="687">
        <f t="array" ref="AJ51">MAX(IF('INTEGRALE verrouillée'!$B$7:$B$110=C51,'INTEGRALE verrouillée'!$F$7:$F$110))</f>
        <v>42104</v>
      </c>
      <c r="AK51" s="681">
        <v>4</v>
      </c>
      <c r="AL51" s="678">
        <v>199</v>
      </c>
      <c r="AM51" s="679">
        <f t="shared" si="13"/>
        <v>199</v>
      </c>
      <c r="AN51" s="236">
        <f t="shared" si="14"/>
        <v>7.1071428571428568</v>
      </c>
      <c r="AT51" s="925"/>
      <c r="AU51" s="925"/>
    </row>
    <row r="52" spans="1:47" s="254" customFormat="1" ht="11.1" customHeight="1" x14ac:dyDescent="0.25">
      <c r="A52" s="657">
        <v>46</v>
      </c>
      <c r="B52" s="244"/>
      <c r="C52" s="259" t="s">
        <v>264</v>
      </c>
      <c r="D52" s="3644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376"/>
      <c r="Z52" s="666"/>
      <c r="AA52" s="667"/>
      <c r="AB52" s="668"/>
      <c r="AC52" s="669"/>
      <c r="AD52" s="3376"/>
      <c r="AE52" s="241"/>
      <c r="AF52" s="242"/>
      <c r="AG52" s="913">
        <v>1</v>
      </c>
      <c r="AH52" s="243"/>
      <c r="AI52" s="256">
        <f t="shared" si="12"/>
        <v>1</v>
      </c>
      <c r="AJ52" s="687">
        <f t="array" ref="AJ52">MAX(IF('INTEGRALE verrouillée'!$B$7:$B$110=C52,'INTEGRALE verrouillée'!$F$7:$F$110))</f>
        <v>42062</v>
      </c>
      <c r="AK52" s="681"/>
      <c r="AL52" s="678">
        <v>6</v>
      </c>
      <c r="AM52" s="679">
        <f t="shared" si="13"/>
        <v>6</v>
      </c>
      <c r="AN52" s="236">
        <f t="shared" si="14"/>
        <v>6</v>
      </c>
      <c r="AT52" s="925"/>
      <c r="AU52" s="925"/>
    </row>
    <row r="53" spans="1:47" s="254" customFormat="1" ht="11.1" customHeight="1" x14ac:dyDescent="0.25">
      <c r="A53" s="657">
        <v>47</v>
      </c>
      <c r="B53" s="244"/>
      <c r="C53" s="274" t="s">
        <v>153</v>
      </c>
      <c r="D53" s="3646"/>
      <c r="E53" s="1564">
        <f>AK53</f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376"/>
      <c r="Z53" s="666"/>
      <c r="AA53" s="667"/>
      <c r="AB53" s="668"/>
      <c r="AC53" s="669"/>
      <c r="AD53" s="3376"/>
      <c r="AE53" s="241"/>
      <c r="AF53" s="242"/>
      <c r="AG53" s="913">
        <v>15</v>
      </c>
      <c r="AH53" s="243"/>
      <c r="AI53" s="256">
        <f t="shared" si="12"/>
        <v>15</v>
      </c>
      <c r="AJ53" s="687">
        <f t="array" ref="AJ53">MAX(IF('INTEGRALE verrouillée'!$B$7:$B$110=C53,'INTEGRALE verrouillée'!$F$7:$F$110))</f>
        <v>42034</v>
      </c>
      <c r="AK53" s="681">
        <v>1</v>
      </c>
      <c r="AL53" s="678">
        <v>87</v>
      </c>
      <c r="AM53" s="679">
        <f t="shared" si="13"/>
        <v>87</v>
      </c>
      <c r="AN53" s="282">
        <f t="shared" si="14"/>
        <v>5.8</v>
      </c>
      <c r="AT53" s="925"/>
      <c r="AU53" s="925"/>
    </row>
    <row r="54" spans="1:47" s="254" customFormat="1" ht="11.1" customHeight="1" x14ac:dyDescent="0.25">
      <c r="A54" s="657">
        <v>48</v>
      </c>
      <c r="B54" s="244"/>
      <c r="C54" s="259" t="s">
        <v>262</v>
      </c>
      <c r="D54" s="3644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376"/>
      <c r="Z54" s="666"/>
      <c r="AA54" s="667"/>
      <c r="AB54" s="668"/>
      <c r="AC54" s="669"/>
      <c r="AD54" s="3376"/>
      <c r="AE54" s="241"/>
      <c r="AF54" s="242"/>
      <c r="AG54" s="913">
        <v>1</v>
      </c>
      <c r="AH54" s="243"/>
      <c r="AI54" s="256">
        <f t="shared" si="12"/>
        <v>1</v>
      </c>
      <c r="AJ54" s="687">
        <f t="array" ref="AJ54">MAX(IF('INTEGRALE verrouillée'!$B$7:$B$110=C54,'INTEGRALE verrouillée'!$F$7:$F$110))</f>
        <v>41996</v>
      </c>
      <c r="AK54" s="681"/>
      <c r="AL54" s="678">
        <v>2</v>
      </c>
      <c r="AM54" s="679">
        <f t="shared" si="13"/>
        <v>2</v>
      </c>
      <c r="AN54" s="264">
        <f t="shared" si="14"/>
        <v>2</v>
      </c>
      <c r="AT54" s="925"/>
      <c r="AU54" s="925"/>
    </row>
    <row r="55" spans="1:47" s="254" customFormat="1" ht="11.1" customHeight="1" x14ac:dyDescent="0.25">
      <c r="A55" s="657">
        <v>49</v>
      </c>
      <c r="B55" s="237"/>
      <c r="C55" s="3402" t="s">
        <v>196</v>
      </c>
      <c r="D55" s="3647"/>
      <c r="E55" s="1565">
        <f>AK55</f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376"/>
      <c r="Z55" s="666"/>
      <c r="AA55" s="667"/>
      <c r="AB55" s="668"/>
      <c r="AC55" s="669"/>
      <c r="AD55" s="3376"/>
      <c r="AE55" s="241"/>
      <c r="AF55" s="242"/>
      <c r="AG55" s="913">
        <v>13</v>
      </c>
      <c r="AH55" s="243"/>
      <c r="AI55" s="256">
        <f t="shared" si="12"/>
        <v>13</v>
      </c>
      <c r="AJ55" s="687">
        <f t="array" ref="AJ55">MAX(IF('INTEGRALE verrouillée'!$B$7:$B$110=C55,'INTEGRALE verrouillée'!$F$7:$F$110))</f>
        <v>41996</v>
      </c>
      <c r="AK55" s="681">
        <v>3</v>
      </c>
      <c r="AL55" s="678">
        <v>128</v>
      </c>
      <c r="AM55" s="679">
        <f t="shared" si="13"/>
        <v>128</v>
      </c>
      <c r="AN55" s="236">
        <f t="shared" si="14"/>
        <v>9.8461538461538467</v>
      </c>
      <c r="AT55" s="925"/>
      <c r="AU55" s="925"/>
    </row>
    <row r="56" spans="1:47" s="254" customFormat="1" ht="11.1" customHeight="1" x14ac:dyDescent="0.25">
      <c r="A56" s="657">
        <v>50</v>
      </c>
      <c r="B56" s="244"/>
      <c r="C56" s="259" t="s">
        <v>236</v>
      </c>
      <c r="D56" s="3644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376"/>
      <c r="Z56" s="666"/>
      <c r="AA56" s="667"/>
      <c r="AB56" s="668"/>
      <c r="AC56" s="669"/>
      <c r="AD56" s="3376"/>
      <c r="AE56" s="241"/>
      <c r="AF56" s="242"/>
      <c r="AG56" s="913">
        <v>1</v>
      </c>
      <c r="AH56" s="243"/>
      <c r="AI56" s="256">
        <f t="shared" si="12"/>
        <v>1</v>
      </c>
      <c r="AJ56" s="687">
        <f t="array" ref="AJ56">MAX(IF('INTEGRALE verrouillée'!$B$7:$B$110=C56,'INTEGRALE verrouillée'!$F$7:$F$110))</f>
        <v>41943</v>
      </c>
      <c r="AK56" s="681"/>
      <c r="AL56" s="678">
        <v>12</v>
      </c>
      <c r="AM56" s="679">
        <f t="shared" si="13"/>
        <v>12</v>
      </c>
      <c r="AN56" s="236">
        <f t="shared" si="14"/>
        <v>12</v>
      </c>
      <c r="AT56" s="925"/>
      <c r="AU56" s="925"/>
    </row>
    <row r="57" spans="1:47" s="254" customFormat="1" ht="11.1" customHeight="1" x14ac:dyDescent="0.25">
      <c r="A57" s="657">
        <v>51</v>
      </c>
      <c r="B57" s="244"/>
      <c r="C57" s="259" t="s">
        <v>218</v>
      </c>
      <c r="D57" s="3644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376"/>
      <c r="Z57" s="666"/>
      <c r="AA57" s="667"/>
      <c r="AB57" s="668"/>
      <c r="AC57" s="669"/>
      <c r="AD57" s="3376"/>
      <c r="AE57" s="241"/>
      <c r="AF57" s="672"/>
      <c r="AG57" s="913">
        <v>1</v>
      </c>
      <c r="AH57" s="243"/>
      <c r="AI57" s="256">
        <f t="shared" si="12"/>
        <v>1</v>
      </c>
      <c r="AJ57" s="687">
        <f t="array" ref="AJ57">MAX(IF('INTEGRALE verrouillée'!$B$7:$B$110=C57,'INTEGRALE verrouillée'!$F$7:$F$110))</f>
        <v>41880</v>
      </c>
      <c r="AK57" s="681"/>
      <c r="AL57" s="678">
        <v>2</v>
      </c>
      <c r="AM57" s="679">
        <f t="shared" si="13"/>
        <v>2</v>
      </c>
      <c r="AN57" s="236">
        <f t="shared" si="14"/>
        <v>2</v>
      </c>
      <c r="AT57" s="925"/>
      <c r="AU57" s="925"/>
    </row>
    <row r="58" spans="1:47" s="254" customFormat="1" ht="11.1" customHeight="1" x14ac:dyDescent="0.25">
      <c r="A58" s="657">
        <v>52</v>
      </c>
      <c r="B58" s="253"/>
      <c r="C58" s="3403" t="s">
        <v>222</v>
      </c>
      <c r="D58" s="3648"/>
      <c r="E58" s="1564">
        <f>AK58</f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3385"/>
      <c r="Z58" s="666"/>
      <c r="AA58" s="667"/>
      <c r="AB58" s="668"/>
      <c r="AC58" s="669"/>
      <c r="AD58" s="3376"/>
      <c r="AE58" s="262"/>
      <c r="AF58" s="267"/>
      <c r="AG58" s="913">
        <v>1</v>
      </c>
      <c r="AH58" s="243"/>
      <c r="AI58" s="256">
        <f t="shared" si="12"/>
        <v>1</v>
      </c>
      <c r="AJ58" s="687">
        <f t="array" ref="AJ58">MAX(IF('INTEGRALE verrouillée'!$B$7:$B$110=C58,'INTEGRALE verrouillée'!$F$7:$F$110))</f>
        <v>41782</v>
      </c>
      <c r="AK58" s="681">
        <v>1</v>
      </c>
      <c r="AL58" s="678">
        <v>12</v>
      </c>
      <c r="AM58" s="679">
        <f t="shared" si="13"/>
        <v>12</v>
      </c>
      <c r="AN58" s="236">
        <f t="shared" si="14"/>
        <v>12</v>
      </c>
      <c r="AT58" s="925"/>
      <c r="AU58" s="925"/>
    </row>
    <row r="59" spans="1:47" s="254" customFormat="1" ht="11.1" customHeight="1" x14ac:dyDescent="0.25">
      <c r="A59" s="657">
        <v>53</v>
      </c>
      <c r="B59" s="244"/>
      <c r="C59" s="269" t="s">
        <v>227</v>
      </c>
      <c r="D59" s="3649"/>
      <c r="E59" s="1567">
        <f>AK59</f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376"/>
      <c r="Z59" s="666"/>
      <c r="AA59" s="667"/>
      <c r="AB59" s="668"/>
      <c r="AC59" s="669"/>
      <c r="AD59" s="3376"/>
      <c r="AE59" s="241"/>
      <c r="AF59" s="672"/>
      <c r="AG59" s="913">
        <v>29</v>
      </c>
      <c r="AH59" s="243"/>
      <c r="AI59" s="256">
        <f t="shared" si="12"/>
        <v>29</v>
      </c>
      <c r="AJ59" s="687">
        <f t="array" ref="AJ59">MAX(IF('INTEGRALE verrouillée'!$B$7:$B$110=C59,'INTEGRALE verrouillée'!$F$7:$F$110))</f>
        <v>41698</v>
      </c>
      <c r="AK59" s="681">
        <v>1</v>
      </c>
      <c r="AL59" s="678">
        <v>163</v>
      </c>
      <c r="AM59" s="679">
        <f t="shared" si="13"/>
        <v>163</v>
      </c>
      <c r="AN59" s="236">
        <f t="shared" si="14"/>
        <v>5.6206896551724137</v>
      </c>
      <c r="AT59" s="925"/>
      <c r="AU59" s="925"/>
    </row>
    <row r="60" spans="1:47" s="254" customFormat="1" ht="11.1" customHeight="1" x14ac:dyDescent="0.25">
      <c r="A60" s="657">
        <v>54</v>
      </c>
      <c r="B60" s="244"/>
      <c r="C60" s="628" t="s">
        <v>136</v>
      </c>
      <c r="D60" s="3650"/>
      <c r="E60" s="1561">
        <f>AK60</f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376"/>
      <c r="Z60" s="666"/>
      <c r="AA60" s="667"/>
      <c r="AB60" s="668"/>
      <c r="AC60" s="669"/>
      <c r="AD60" s="3376"/>
      <c r="AE60" s="241"/>
      <c r="AF60" s="672"/>
      <c r="AG60" s="913">
        <v>21</v>
      </c>
      <c r="AH60" s="243"/>
      <c r="AI60" s="256">
        <f t="shared" si="12"/>
        <v>21</v>
      </c>
      <c r="AJ60" s="687">
        <f t="array" ref="AJ60">MAX(IF('INTEGRALE verrouillée'!$B$7:$B$110=C60,'INTEGRALE verrouillée'!$F$7:$F$110))</f>
        <v>41670</v>
      </c>
      <c r="AK60" s="681">
        <v>4</v>
      </c>
      <c r="AL60" s="678">
        <v>134</v>
      </c>
      <c r="AM60" s="679">
        <f t="shared" si="13"/>
        <v>134</v>
      </c>
      <c r="AN60" s="663">
        <f t="shared" si="14"/>
        <v>6.3809523809523814</v>
      </c>
      <c r="AT60" s="925"/>
      <c r="AU60" s="925"/>
    </row>
    <row r="61" spans="1:47" s="212" customFormat="1" ht="11.1" customHeight="1" x14ac:dyDescent="0.25">
      <c r="A61" s="657">
        <v>55</v>
      </c>
      <c r="B61" s="237"/>
      <c r="C61" s="274" t="s">
        <v>137</v>
      </c>
      <c r="D61" s="3646"/>
      <c r="E61" s="1564">
        <f>AK61</f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376"/>
      <c r="Z61" s="666"/>
      <c r="AA61" s="667"/>
      <c r="AB61" s="668"/>
      <c r="AC61" s="669"/>
      <c r="AD61" s="3376"/>
      <c r="AE61" s="241"/>
      <c r="AF61" s="672"/>
      <c r="AG61" s="913">
        <v>4</v>
      </c>
      <c r="AH61" s="243"/>
      <c r="AI61" s="256">
        <f t="shared" si="12"/>
        <v>4</v>
      </c>
      <c r="AJ61" s="687">
        <f t="array" ref="AJ61">MAX(IF('INTEGRALE verrouillée'!$B$7:$B$110=C61,'INTEGRALE verrouillée'!$F$7:$F$110))</f>
        <v>41607</v>
      </c>
      <c r="AK61" s="681">
        <v>1</v>
      </c>
      <c r="AL61" s="678">
        <v>24</v>
      </c>
      <c r="AM61" s="679">
        <f t="shared" si="13"/>
        <v>24</v>
      </c>
      <c r="AN61" s="663">
        <f t="shared" si="14"/>
        <v>6</v>
      </c>
      <c r="AT61" s="923"/>
      <c r="AU61" s="923"/>
    </row>
    <row r="62" spans="1:47" s="212" customFormat="1" ht="11.1" customHeight="1" x14ac:dyDescent="0.2">
      <c r="A62" s="657">
        <v>56</v>
      </c>
      <c r="B62" s="253"/>
      <c r="C62" s="259" t="s">
        <v>205</v>
      </c>
      <c r="D62" s="3644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3383"/>
      <c r="Z62" s="666"/>
      <c r="AA62" s="667"/>
      <c r="AB62" s="668"/>
      <c r="AC62" s="669"/>
      <c r="AD62" s="3376"/>
      <c r="AE62" s="241"/>
      <c r="AF62" s="672"/>
      <c r="AG62" s="913">
        <v>1</v>
      </c>
      <c r="AH62" s="243"/>
      <c r="AI62" s="256">
        <f t="shared" si="12"/>
        <v>1</v>
      </c>
      <c r="AJ62" s="687">
        <f t="array" ref="AJ62">MAX(IF('INTEGRALE verrouillée'!$B$7:$B$110=C62,'INTEGRALE verrouillée'!$F$7:$F$110))</f>
        <v>41607</v>
      </c>
      <c r="AK62" s="681"/>
      <c r="AL62" s="678">
        <v>5</v>
      </c>
      <c r="AM62" s="679">
        <f t="shared" si="13"/>
        <v>5</v>
      </c>
      <c r="AN62" s="663">
        <f t="shared" si="14"/>
        <v>5</v>
      </c>
      <c r="AT62" s="923"/>
      <c r="AU62" s="923"/>
    </row>
    <row r="63" spans="1:47" s="212" customFormat="1" ht="11.1" customHeight="1" x14ac:dyDescent="0.25">
      <c r="A63" s="657">
        <v>57</v>
      </c>
      <c r="B63" s="253"/>
      <c r="C63" s="257" t="s">
        <v>169</v>
      </c>
      <c r="D63" s="3651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3387"/>
      <c r="Z63" s="797"/>
      <c r="AA63" s="798"/>
      <c r="AB63" s="799"/>
      <c r="AC63" s="683"/>
      <c r="AD63" s="3375"/>
      <c r="AE63" s="3397"/>
      <c r="AF63" s="3398"/>
      <c r="AG63" s="3400">
        <v>1</v>
      </c>
      <c r="AH63" s="692"/>
      <c r="AI63" s="256">
        <f t="shared" si="12"/>
        <v>1</v>
      </c>
      <c r="AJ63" s="687">
        <f t="array" ref="AJ63">MAX(IF('INTEGRALE verrouillée'!$B$7:$B$110=C63,'INTEGRALE verrouillée'!$F$7:$F$110))</f>
        <v>41432</v>
      </c>
      <c r="AK63" s="700"/>
      <c r="AL63" s="701">
        <v>4</v>
      </c>
      <c r="AM63" s="679">
        <f t="shared" si="13"/>
        <v>4</v>
      </c>
      <c r="AN63" s="236">
        <f t="shared" si="14"/>
        <v>4</v>
      </c>
      <c r="AT63" s="923"/>
      <c r="AU63" s="923"/>
    </row>
    <row r="64" spans="1:47" s="212" customFormat="1" ht="11.1" customHeight="1" x14ac:dyDescent="0.25">
      <c r="A64" s="657">
        <v>58</v>
      </c>
      <c r="B64" s="253"/>
      <c r="C64" s="259" t="s">
        <v>65</v>
      </c>
      <c r="D64" s="3644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3385"/>
      <c r="Z64" s="666"/>
      <c r="AA64" s="667"/>
      <c r="AB64" s="668"/>
      <c r="AC64" s="669"/>
      <c r="AD64" s="3376"/>
      <c r="AE64" s="262"/>
      <c r="AF64" s="263"/>
      <c r="AG64" s="913">
        <v>2</v>
      </c>
      <c r="AH64" s="243"/>
      <c r="AI64" s="256">
        <f t="shared" si="12"/>
        <v>2</v>
      </c>
      <c r="AJ64" s="687">
        <f t="array" ref="AJ64">MAX(IF('INTEGRALE verrouillée'!$B$7:$B$110=C64,'INTEGRALE verrouillée'!$F$7:$F$110))</f>
        <v>41432</v>
      </c>
      <c r="AK64" s="681"/>
      <c r="AL64" s="678">
        <v>10</v>
      </c>
      <c r="AM64" s="679">
        <f t="shared" si="13"/>
        <v>10</v>
      </c>
      <c r="AN64" s="282">
        <f t="shared" si="14"/>
        <v>5</v>
      </c>
      <c r="AT64" s="923"/>
      <c r="AU64" s="923"/>
    </row>
    <row r="65" spans="1:47" s="212" customFormat="1" ht="11.1" customHeight="1" x14ac:dyDescent="0.25">
      <c r="A65" s="657">
        <v>59</v>
      </c>
      <c r="B65" s="253"/>
      <c r="C65" s="259" t="s">
        <v>160</v>
      </c>
      <c r="D65" s="3644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3385"/>
      <c r="Z65" s="666"/>
      <c r="AA65" s="667"/>
      <c r="AB65" s="668"/>
      <c r="AC65" s="669"/>
      <c r="AD65" s="3376"/>
      <c r="AE65" s="674"/>
      <c r="AF65" s="242"/>
      <c r="AG65" s="913">
        <v>2</v>
      </c>
      <c r="AH65" s="243"/>
      <c r="AI65" s="256">
        <f t="shared" si="12"/>
        <v>2</v>
      </c>
      <c r="AJ65" s="687">
        <f t="array" ref="AJ65">MAX(IF('INTEGRALE verrouillée'!$B$7:$B$110=C65,'INTEGRALE verrouillée'!$F$7:$F$110))</f>
        <v>41397</v>
      </c>
      <c r="AK65" s="681"/>
      <c r="AL65" s="678">
        <v>6</v>
      </c>
      <c r="AM65" s="679">
        <f t="shared" si="13"/>
        <v>6</v>
      </c>
      <c r="AN65" s="236">
        <f t="shared" si="14"/>
        <v>3</v>
      </c>
      <c r="AT65" s="923"/>
      <c r="AU65" s="923"/>
    </row>
    <row r="66" spans="1:47" s="254" customFormat="1" ht="11.1" customHeight="1" x14ac:dyDescent="0.25">
      <c r="A66" s="657">
        <v>60</v>
      </c>
      <c r="B66" s="253"/>
      <c r="C66" s="278" t="s">
        <v>149</v>
      </c>
      <c r="D66" s="3652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3384"/>
      <c r="Z66" s="666"/>
      <c r="AA66" s="667"/>
      <c r="AB66" s="668"/>
      <c r="AC66" s="669"/>
      <c r="AD66" s="3377"/>
      <c r="AE66" s="673"/>
      <c r="AF66" s="796"/>
      <c r="AG66" s="913">
        <v>2</v>
      </c>
      <c r="AH66" s="243"/>
      <c r="AI66" s="256">
        <f t="shared" si="12"/>
        <v>2</v>
      </c>
      <c r="AJ66" s="687">
        <f t="array" ref="AJ66">MAX(IF('INTEGRALE verrouillée'!$B$7:$B$110=C66,'INTEGRALE verrouillée'!$F$7:$F$110))</f>
        <v>41397</v>
      </c>
      <c r="AK66" s="681"/>
      <c r="AL66" s="678">
        <v>5</v>
      </c>
      <c r="AM66" s="679">
        <f t="shared" si="13"/>
        <v>5</v>
      </c>
      <c r="AN66" s="268">
        <f t="shared" si="14"/>
        <v>2.5</v>
      </c>
      <c r="AT66" s="925"/>
      <c r="AU66" s="925"/>
    </row>
    <row r="67" spans="1:47" s="254" customFormat="1" ht="11.1" customHeight="1" x14ac:dyDescent="0.25">
      <c r="A67" s="657">
        <v>61</v>
      </c>
      <c r="B67" s="244"/>
      <c r="C67" s="278" t="s">
        <v>168</v>
      </c>
      <c r="D67" s="3652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2745"/>
      <c r="Z67" s="666"/>
      <c r="AA67" s="667"/>
      <c r="AB67" s="668"/>
      <c r="AC67" s="669"/>
      <c r="AD67" s="3377"/>
      <c r="AE67" s="792"/>
      <c r="AF67" s="3399"/>
      <c r="AG67" s="691">
        <v>1</v>
      </c>
      <c r="AH67" s="692"/>
      <c r="AI67" s="256">
        <f t="shared" si="12"/>
        <v>1</v>
      </c>
      <c r="AJ67" s="687">
        <f t="array" ref="AJ67">MAX(IF('INTEGRALE verrouillée'!$B$7:$B$110=C67,'INTEGRALE verrouillée'!$F$7:$F$110))</f>
        <v>41397</v>
      </c>
      <c r="AK67" s="700"/>
      <c r="AL67" s="701">
        <v>7</v>
      </c>
      <c r="AM67" s="679">
        <f t="shared" si="13"/>
        <v>7</v>
      </c>
      <c r="AN67" s="236">
        <f t="shared" si="14"/>
        <v>7</v>
      </c>
      <c r="AT67" s="925"/>
      <c r="AU67" s="925"/>
    </row>
    <row r="68" spans="1:47" s="254" customFormat="1" ht="11.1" customHeight="1" x14ac:dyDescent="0.25">
      <c r="A68" s="657">
        <v>62</v>
      </c>
      <c r="B68" s="244"/>
      <c r="C68" s="259" t="s">
        <v>37</v>
      </c>
      <c r="D68" s="3644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3385"/>
      <c r="Z68" s="666"/>
      <c r="AA68" s="667"/>
      <c r="AB68" s="668"/>
      <c r="AC68" s="669"/>
      <c r="AD68" s="3376"/>
      <c r="AE68" s="262"/>
      <c r="AF68" s="267"/>
      <c r="AG68" s="913">
        <v>4</v>
      </c>
      <c r="AH68" s="243"/>
      <c r="AI68" s="256">
        <f t="shared" si="12"/>
        <v>4</v>
      </c>
      <c r="AJ68" s="687">
        <f t="array" ref="AJ68">MAX(IF('INTEGRALE verrouillée'!$B$7:$B$110=C68,'INTEGRALE verrouillée'!$F$7:$F$110))</f>
        <v>41397</v>
      </c>
      <c r="AK68" s="681"/>
      <c r="AL68" s="678">
        <v>28</v>
      </c>
      <c r="AM68" s="679">
        <f t="shared" si="13"/>
        <v>28</v>
      </c>
      <c r="AN68" s="236">
        <f t="shared" si="14"/>
        <v>7</v>
      </c>
      <c r="AT68" s="925"/>
      <c r="AU68" s="925"/>
    </row>
    <row r="69" spans="1:47" s="254" customFormat="1" ht="11.1" customHeight="1" x14ac:dyDescent="0.25">
      <c r="A69" s="657">
        <v>63</v>
      </c>
      <c r="B69" s="253"/>
      <c r="C69" s="704" t="s">
        <v>167</v>
      </c>
      <c r="D69" s="3653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2730"/>
      <c r="Z69" s="666"/>
      <c r="AA69" s="667"/>
      <c r="AB69" s="668"/>
      <c r="AC69" s="669"/>
      <c r="AD69" s="3378"/>
      <c r="AE69" s="791"/>
      <c r="AF69" s="794"/>
      <c r="AG69" s="691">
        <v>1</v>
      </c>
      <c r="AH69" s="692"/>
      <c r="AI69" s="256">
        <f t="shared" si="12"/>
        <v>1</v>
      </c>
      <c r="AJ69" s="687">
        <f t="array" ref="AJ69">MAX(IF('INTEGRALE verrouillée'!$B$7:$B$110=C69,'INTEGRALE verrouillée'!$F$7:$F$110))</f>
        <v>41397</v>
      </c>
      <c r="AK69" s="700"/>
      <c r="AL69" s="701">
        <v>10</v>
      </c>
      <c r="AM69" s="679">
        <f t="shared" si="13"/>
        <v>10</v>
      </c>
      <c r="AN69" s="282">
        <f t="shared" si="14"/>
        <v>10</v>
      </c>
      <c r="AT69" s="925"/>
      <c r="AU69" s="925"/>
    </row>
    <row r="70" spans="1:47" s="254" customFormat="1" ht="11.1" customHeight="1" x14ac:dyDescent="0.25">
      <c r="A70" s="657">
        <v>64</v>
      </c>
      <c r="B70" s="244"/>
      <c r="C70" s="269" t="s">
        <v>238</v>
      </c>
      <c r="D70" s="3649"/>
      <c r="E70" s="1570">
        <f>AK70</f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376"/>
      <c r="Z70" s="666"/>
      <c r="AA70" s="667"/>
      <c r="AB70" s="668"/>
      <c r="AC70" s="669"/>
      <c r="AD70" s="3376"/>
      <c r="AE70" s="241"/>
      <c r="AF70" s="242"/>
      <c r="AG70" s="913">
        <v>8</v>
      </c>
      <c r="AH70" s="243"/>
      <c r="AI70" s="256">
        <f t="shared" si="12"/>
        <v>8</v>
      </c>
      <c r="AJ70" s="687">
        <f t="array" ref="AJ70">MAX(IF('INTEGRALE verrouillée'!$B$7:$B$110=C70,'INTEGRALE verrouillée'!$F$7:$F$110))</f>
        <v>41397</v>
      </c>
      <c r="AK70" s="681">
        <v>1</v>
      </c>
      <c r="AL70" s="678">
        <v>50</v>
      </c>
      <c r="AM70" s="679">
        <f t="shared" si="13"/>
        <v>50</v>
      </c>
      <c r="AN70" s="282">
        <f t="shared" si="14"/>
        <v>6.25</v>
      </c>
      <c r="AT70" s="925"/>
      <c r="AU70" s="925"/>
    </row>
    <row r="71" spans="1:47" s="254" customFormat="1" ht="11.1" customHeight="1" x14ac:dyDescent="0.25">
      <c r="A71" s="657">
        <v>65</v>
      </c>
      <c r="B71" s="253"/>
      <c r="C71" s="259" t="s">
        <v>63</v>
      </c>
      <c r="D71" s="3644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3385"/>
      <c r="Z71" s="666"/>
      <c r="AA71" s="667"/>
      <c r="AB71" s="668"/>
      <c r="AC71" s="669"/>
      <c r="AD71" s="3376"/>
      <c r="AE71" s="262"/>
      <c r="AF71" s="263"/>
      <c r="AG71" s="913">
        <v>4</v>
      </c>
      <c r="AH71" s="243"/>
      <c r="AI71" s="256">
        <f t="shared" ref="AI71:AI102" si="15">AG71+AH71</f>
        <v>4</v>
      </c>
      <c r="AJ71" s="687">
        <f t="array" ref="AJ71">MAX(IF('INTEGRALE verrouillée'!$B$7:$B$110=C71,'INTEGRALE verrouillée'!$F$7:$F$110))</f>
        <v>41117</v>
      </c>
      <c r="AK71" s="681"/>
      <c r="AL71" s="678">
        <v>7</v>
      </c>
      <c r="AM71" s="679">
        <f t="shared" ref="AM71:AM102" si="16">SUM(L71:X71)+AL71</f>
        <v>7</v>
      </c>
      <c r="AN71" s="236">
        <f t="shared" ref="AN71:AN102" si="17">AM71/AI71</f>
        <v>1.75</v>
      </c>
      <c r="AT71" s="925"/>
      <c r="AU71" s="925"/>
    </row>
    <row r="72" spans="1:47" s="254" customFormat="1" ht="11.1" customHeight="1" x14ac:dyDescent="0.25">
      <c r="A72" s="657">
        <v>66</v>
      </c>
      <c r="B72" s="253"/>
      <c r="C72" s="259" t="s">
        <v>118</v>
      </c>
      <c r="D72" s="3644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376"/>
      <c r="Z72" s="666"/>
      <c r="AA72" s="667"/>
      <c r="AB72" s="668"/>
      <c r="AC72" s="669"/>
      <c r="AD72" s="3376"/>
      <c r="AE72" s="262"/>
      <c r="AF72" s="284"/>
      <c r="AG72" s="691">
        <v>1</v>
      </c>
      <c r="AH72" s="692"/>
      <c r="AI72" s="256">
        <f t="shared" si="15"/>
        <v>1</v>
      </c>
      <c r="AJ72" s="687">
        <f t="array" ref="AJ72">MAX(IF('INTEGRALE verrouillée'!$B$7:$B$110=C72,'INTEGRALE verrouillée'!$F$7:$F$110))</f>
        <v>41040</v>
      </c>
      <c r="AK72" s="700"/>
      <c r="AL72" s="701">
        <v>5</v>
      </c>
      <c r="AM72" s="679">
        <f t="shared" si="16"/>
        <v>5</v>
      </c>
      <c r="AN72" s="236">
        <f t="shared" si="17"/>
        <v>5</v>
      </c>
      <c r="AT72" s="925"/>
      <c r="AU72" s="925"/>
    </row>
    <row r="73" spans="1:47" s="254" customFormat="1" ht="11.1" customHeight="1" x14ac:dyDescent="0.25">
      <c r="A73" s="657">
        <v>67</v>
      </c>
      <c r="B73" s="253"/>
      <c r="C73" s="259" t="s">
        <v>117</v>
      </c>
      <c r="D73" s="3644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376"/>
      <c r="Z73" s="666"/>
      <c r="AA73" s="667"/>
      <c r="AB73" s="668"/>
      <c r="AC73" s="669"/>
      <c r="AD73" s="3376"/>
      <c r="AE73" s="262"/>
      <c r="AF73" s="284"/>
      <c r="AG73" s="691">
        <v>1</v>
      </c>
      <c r="AH73" s="692"/>
      <c r="AI73" s="256">
        <f t="shared" si="15"/>
        <v>1</v>
      </c>
      <c r="AJ73" s="687">
        <f t="array" ref="AJ73">MAX(IF('INTEGRALE verrouillée'!$B$7:$B$110=C73,'INTEGRALE verrouillée'!$F$7:$F$110))</f>
        <v>41040</v>
      </c>
      <c r="AK73" s="700"/>
      <c r="AL73" s="701">
        <v>2</v>
      </c>
      <c r="AM73" s="679">
        <f t="shared" si="16"/>
        <v>2</v>
      </c>
      <c r="AN73" s="282">
        <f t="shared" si="17"/>
        <v>2</v>
      </c>
      <c r="AT73" s="925"/>
      <c r="AU73" s="925"/>
    </row>
    <row r="74" spans="1:47" s="254" customFormat="1" ht="11.1" customHeight="1" x14ac:dyDescent="0.25">
      <c r="A74" s="657">
        <v>68</v>
      </c>
      <c r="B74" s="253"/>
      <c r="C74" s="269" t="s">
        <v>144</v>
      </c>
      <c r="D74" s="3649"/>
      <c r="E74" s="1570">
        <f>AK74</f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376"/>
      <c r="Z74" s="666"/>
      <c r="AA74" s="667"/>
      <c r="AB74" s="668"/>
      <c r="AC74" s="669"/>
      <c r="AD74" s="3376"/>
      <c r="AE74" s="241"/>
      <c r="AF74" s="242"/>
      <c r="AG74" s="913">
        <v>3</v>
      </c>
      <c r="AH74" s="243"/>
      <c r="AI74" s="256">
        <f t="shared" si="15"/>
        <v>3</v>
      </c>
      <c r="AJ74" s="687">
        <f t="array" ref="AJ74">MAX(IF('INTEGRALE verrouillée'!$B$7:$B$110=C74,'INTEGRALE verrouillée'!$F$7:$F$110))</f>
        <v>41040</v>
      </c>
      <c r="AK74" s="681">
        <v>1</v>
      </c>
      <c r="AL74" s="678">
        <v>19</v>
      </c>
      <c r="AM74" s="679">
        <f t="shared" si="16"/>
        <v>19</v>
      </c>
      <c r="AN74" s="282">
        <f t="shared" si="17"/>
        <v>6.333333333333333</v>
      </c>
      <c r="AT74" s="925"/>
      <c r="AU74" s="925"/>
    </row>
    <row r="75" spans="1:47" s="254" customFormat="1" ht="11.1" customHeight="1" x14ac:dyDescent="0.25">
      <c r="A75" s="657">
        <v>69</v>
      </c>
      <c r="B75" s="253"/>
      <c r="C75" s="259" t="s">
        <v>83</v>
      </c>
      <c r="D75" s="3644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3385"/>
      <c r="Z75" s="666"/>
      <c r="AA75" s="667"/>
      <c r="AB75" s="668"/>
      <c r="AC75" s="669"/>
      <c r="AD75" s="3376"/>
      <c r="AE75" s="262"/>
      <c r="AF75" s="263"/>
      <c r="AG75" s="913">
        <v>2</v>
      </c>
      <c r="AH75" s="243"/>
      <c r="AI75" s="256">
        <f t="shared" si="15"/>
        <v>2</v>
      </c>
      <c r="AJ75" s="687">
        <f t="array" ref="AJ75">MAX(IF('INTEGRALE verrouillée'!$B$7:$B$110=C75,'INTEGRALE verrouillée'!$F$7:$F$110))</f>
        <v>40962</v>
      </c>
      <c r="AK75" s="699"/>
      <c r="AL75" s="678">
        <v>7</v>
      </c>
      <c r="AM75" s="679">
        <f t="shared" si="16"/>
        <v>7</v>
      </c>
      <c r="AN75" s="236">
        <f t="shared" si="17"/>
        <v>3.5</v>
      </c>
      <c r="AT75" s="925"/>
      <c r="AU75" s="925"/>
    </row>
    <row r="76" spans="1:47" s="254" customFormat="1" ht="11.1" customHeight="1" x14ac:dyDescent="0.25">
      <c r="A76" s="657">
        <v>70</v>
      </c>
      <c r="B76" s="253"/>
      <c r="C76" s="259" t="s">
        <v>36</v>
      </c>
      <c r="D76" s="3644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3385"/>
      <c r="Z76" s="666"/>
      <c r="AA76" s="667"/>
      <c r="AB76" s="668"/>
      <c r="AC76" s="669"/>
      <c r="AD76" s="3376"/>
      <c r="AE76" s="262"/>
      <c r="AF76" s="263"/>
      <c r="AG76" s="913">
        <v>6</v>
      </c>
      <c r="AH76" s="243"/>
      <c r="AI76" s="256">
        <f t="shared" si="15"/>
        <v>6</v>
      </c>
      <c r="AJ76" s="687">
        <f t="array" ref="AJ76">MAX(IF('INTEGRALE verrouillée'!$B$7:$B$110=C76,'INTEGRALE verrouillée'!$F$7:$F$110))</f>
        <v>40879</v>
      </c>
      <c r="AK76" s="681"/>
      <c r="AL76" s="678">
        <v>29</v>
      </c>
      <c r="AM76" s="679">
        <f t="shared" si="16"/>
        <v>29</v>
      </c>
      <c r="AN76" s="236">
        <f t="shared" si="17"/>
        <v>4.833333333333333</v>
      </c>
      <c r="AT76" s="925"/>
      <c r="AU76" s="925"/>
    </row>
    <row r="77" spans="1:47" s="254" customFormat="1" ht="11.1" customHeight="1" x14ac:dyDescent="0.25">
      <c r="A77" s="657">
        <v>71</v>
      </c>
      <c r="B77" s="244"/>
      <c r="C77" s="257" t="s">
        <v>43</v>
      </c>
      <c r="D77" s="3651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3387"/>
      <c r="Z77" s="666"/>
      <c r="AA77" s="667"/>
      <c r="AB77" s="668"/>
      <c r="AC77" s="669"/>
      <c r="AD77" s="3375"/>
      <c r="AE77" s="793"/>
      <c r="AF77" s="795"/>
      <c r="AG77" s="913">
        <v>15</v>
      </c>
      <c r="AH77" s="243"/>
      <c r="AI77" s="256">
        <f t="shared" si="15"/>
        <v>15</v>
      </c>
      <c r="AJ77" s="687">
        <f t="array" ref="AJ77">MAX(IF('INTEGRALE verrouillée'!$B$7:$B$110=C77,'INTEGRALE verrouillée'!$F$7:$F$110))</f>
        <v>40782</v>
      </c>
      <c r="AK77" s="681"/>
      <c r="AL77" s="678">
        <v>66</v>
      </c>
      <c r="AM77" s="679">
        <f t="shared" si="16"/>
        <v>66</v>
      </c>
      <c r="AN77" s="236">
        <f t="shared" si="17"/>
        <v>4.4000000000000004</v>
      </c>
      <c r="AT77" s="925"/>
      <c r="AU77" s="925"/>
    </row>
    <row r="78" spans="1:47" s="254" customFormat="1" ht="11.1" customHeight="1" x14ac:dyDescent="0.25">
      <c r="A78" s="657">
        <v>72</v>
      </c>
      <c r="B78" s="253"/>
      <c r="C78" s="274" t="s">
        <v>143</v>
      </c>
      <c r="D78" s="3646"/>
      <c r="E78" s="1573">
        <f>AK78</f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3385"/>
      <c r="Z78" s="666"/>
      <c r="AA78" s="667"/>
      <c r="AB78" s="668"/>
      <c r="AC78" s="669"/>
      <c r="AD78" s="3376"/>
      <c r="AE78" s="262"/>
      <c r="AF78" s="263"/>
      <c r="AG78" s="913">
        <v>2</v>
      </c>
      <c r="AH78" s="243"/>
      <c r="AI78" s="256">
        <f t="shared" si="15"/>
        <v>2</v>
      </c>
      <c r="AJ78" s="687">
        <f t="array" ref="AJ78">MAX(IF('INTEGRALE verrouillée'!$B$7:$B$110=C78,'INTEGRALE verrouillée'!$F$7:$F$110))</f>
        <v>40697</v>
      </c>
      <c r="AK78" s="681">
        <v>1</v>
      </c>
      <c r="AL78" s="678">
        <v>19</v>
      </c>
      <c r="AM78" s="679">
        <f t="shared" si="16"/>
        <v>19</v>
      </c>
      <c r="AN78" s="264">
        <f t="shared" si="17"/>
        <v>9.5</v>
      </c>
      <c r="AT78" s="925"/>
      <c r="AU78" s="925"/>
    </row>
    <row r="79" spans="1:47" s="254" customFormat="1" ht="11.1" customHeight="1" x14ac:dyDescent="0.25">
      <c r="A79" s="657">
        <v>73</v>
      </c>
      <c r="B79" s="244"/>
      <c r="C79" s="259" t="s">
        <v>82</v>
      </c>
      <c r="D79" s="3644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376"/>
      <c r="Z79" s="666"/>
      <c r="AA79" s="667"/>
      <c r="AB79" s="668"/>
      <c r="AC79" s="669"/>
      <c r="AD79" s="3376"/>
      <c r="AE79" s="262"/>
      <c r="AF79" s="284"/>
      <c r="AG79" s="691">
        <v>1</v>
      </c>
      <c r="AH79" s="692"/>
      <c r="AI79" s="256">
        <f t="shared" si="15"/>
        <v>1</v>
      </c>
      <c r="AJ79" s="687">
        <f t="array" ref="AJ79">MAX(IF('INTEGRALE verrouillée'!$B$7:$B$110=C79,'INTEGRALE verrouillée'!$F$7:$F$110))</f>
        <v>40663</v>
      </c>
      <c r="AK79" s="700"/>
      <c r="AL79" s="701">
        <v>2</v>
      </c>
      <c r="AM79" s="679">
        <f t="shared" si="16"/>
        <v>2</v>
      </c>
      <c r="AN79" s="286">
        <f t="shared" si="17"/>
        <v>2</v>
      </c>
      <c r="AT79" s="925"/>
      <c r="AU79" s="925"/>
    </row>
    <row r="80" spans="1:47" s="254" customFormat="1" ht="11.1" customHeight="1" x14ac:dyDescent="0.25">
      <c r="A80" s="657">
        <v>74</v>
      </c>
      <c r="B80" s="253"/>
      <c r="C80" s="259" t="s">
        <v>31</v>
      </c>
      <c r="D80" s="3644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3385"/>
      <c r="Z80" s="666"/>
      <c r="AA80" s="667"/>
      <c r="AB80" s="668"/>
      <c r="AC80" s="669"/>
      <c r="AD80" s="3376"/>
      <c r="AE80" s="262"/>
      <c r="AF80" s="263"/>
      <c r="AG80" s="913">
        <v>3</v>
      </c>
      <c r="AH80" s="243"/>
      <c r="AI80" s="256">
        <f t="shared" si="15"/>
        <v>3</v>
      </c>
      <c r="AJ80" s="687">
        <f t="array" ref="AJ80">MAX(IF('INTEGRALE verrouillée'!$B$7:$B$110=C80,'INTEGRALE verrouillée'!$F$7:$F$110))</f>
        <v>40620</v>
      </c>
      <c r="AK80" s="681"/>
      <c r="AL80" s="678">
        <v>16</v>
      </c>
      <c r="AM80" s="679">
        <f t="shared" si="16"/>
        <v>16</v>
      </c>
      <c r="AN80" s="264">
        <f t="shared" si="17"/>
        <v>5.333333333333333</v>
      </c>
      <c r="AT80" s="925"/>
      <c r="AU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44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376"/>
      <c r="Z81" s="666"/>
      <c r="AA81" s="667"/>
      <c r="AB81" s="668"/>
      <c r="AC81" s="669"/>
      <c r="AD81" s="3376"/>
      <c r="AE81" s="262"/>
      <c r="AF81" s="284"/>
      <c r="AG81" s="691">
        <v>1</v>
      </c>
      <c r="AH81" s="692"/>
      <c r="AI81" s="256">
        <f t="shared" si="15"/>
        <v>1</v>
      </c>
      <c r="AJ81" s="687">
        <f t="array" ref="AJ81">MAX(IF('INTEGRALE verrouillée'!$B$7:$B$110=C81,'INTEGRALE verrouillée'!$F$7:$F$110))</f>
        <v>40571</v>
      </c>
      <c r="AK81" s="700"/>
      <c r="AL81" s="701">
        <v>5</v>
      </c>
      <c r="AM81" s="679">
        <f t="shared" si="16"/>
        <v>5</v>
      </c>
      <c r="AN81" s="286">
        <f t="shared" si="17"/>
        <v>5</v>
      </c>
      <c r="AT81" s="925"/>
      <c r="AU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44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3385"/>
      <c r="Z82" s="666"/>
      <c r="AA82" s="667"/>
      <c r="AB82" s="668"/>
      <c r="AC82" s="669"/>
      <c r="AD82" s="3376"/>
      <c r="AE82" s="262"/>
      <c r="AF82" s="263"/>
      <c r="AG82" s="913">
        <v>7</v>
      </c>
      <c r="AH82" s="243"/>
      <c r="AI82" s="256">
        <f t="shared" si="15"/>
        <v>7</v>
      </c>
      <c r="AJ82" s="687">
        <f t="array" ref="AJ82">MAX(IF('INTEGRALE verrouillée'!$B$7:$B$110=C82,'INTEGRALE verrouillée'!$F$7:$F$110))</f>
        <v>40522</v>
      </c>
      <c r="AK82" s="681"/>
      <c r="AL82" s="678">
        <v>34</v>
      </c>
      <c r="AM82" s="679">
        <f t="shared" si="16"/>
        <v>34</v>
      </c>
      <c r="AN82" s="264">
        <f t="shared" si="17"/>
        <v>4.8571428571428568</v>
      </c>
      <c r="AT82" s="925"/>
      <c r="AU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44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3141"/>
      <c r="Z83" s="666"/>
      <c r="AA83" s="667"/>
      <c r="AB83" s="668"/>
      <c r="AC83" s="669"/>
      <c r="AD83" s="3376"/>
      <c r="AE83" s="262"/>
      <c r="AF83" s="263"/>
      <c r="AG83" s="913">
        <v>12</v>
      </c>
      <c r="AH83" s="243"/>
      <c r="AI83" s="256">
        <f t="shared" si="15"/>
        <v>12</v>
      </c>
      <c r="AJ83" s="687">
        <f t="array" ref="AJ83">MAX(IF('INTEGRALE verrouillée'!$B$7:$B$110=C83,'INTEGRALE verrouillée'!$F$7:$F$110))</f>
        <v>40480</v>
      </c>
      <c r="AK83" s="681"/>
      <c r="AL83" s="678">
        <v>29</v>
      </c>
      <c r="AM83" s="679">
        <f t="shared" si="16"/>
        <v>29</v>
      </c>
      <c r="AN83" s="264">
        <f t="shared" si="17"/>
        <v>2.4166666666666665</v>
      </c>
      <c r="AT83" s="923"/>
      <c r="AU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54"/>
      <c r="E84" s="1574">
        <f>AK84</f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3388"/>
      <c r="Z84" s="666"/>
      <c r="AA84" s="667"/>
      <c r="AB84" s="668"/>
      <c r="AC84" s="669"/>
      <c r="AD84" s="3377"/>
      <c r="AE84" s="673"/>
      <c r="AF84" s="796"/>
      <c r="AG84" s="913">
        <v>9</v>
      </c>
      <c r="AH84" s="243"/>
      <c r="AI84" s="256">
        <f t="shared" si="15"/>
        <v>9</v>
      </c>
      <c r="AJ84" s="687">
        <f t="array" ref="AJ84">MAX(IF('INTEGRALE verrouillée'!$B$7:$B$110=C84,'INTEGRALE verrouillée'!$F$7:$F$110))</f>
        <v>40466</v>
      </c>
      <c r="AK84" s="681">
        <v>1</v>
      </c>
      <c r="AL84" s="678">
        <v>71</v>
      </c>
      <c r="AM84" s="679">
        <f t="shared" si="16"/>
        <v>71</v>
      </c>
      <c r="AN84" s="264">
        <f t="shared" si="17"/>
        <v>7.8888888888888893</v>
      </c>
      <c r="AT84" s="923"/>
      <c r="AU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52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3384"/>
      <c r="Z85" s="666"/>
      <c r="AA85" s="667"/>
      <c r="AB85" s="668"/>
      <c r="AC85" s="669"/>
      <c r="AD85" s="3377"/>
      <c r="AE85" s="673"/>
      <c r="AF85" s="796"/>
      <c r="AG85" s="913">
        <v>9</v>
      </c>
      <c r="AH85" s="243"/>
      <c r="AI85" s="256">
        <f t="shared" si="15"/>
        <v>9</v>
      </c>
      <c r="AJ85" s="687">
        <f t="array" ref="AJ85">MAX(IF('INTEGRALE verrouillée'!$B$7:$B$110=C85,'INTEGRALE verrouillée'!$F$7:$F$110))</f>
        <v>40466</v>
      </c>
      <c r="AK85" s="681"/>
      <c r="AL85" s="678">
        <v>45</v>
      </c>
      <c r="AM85" s="679">
        <f t="shared" si="16"/>
        <v>45</v>
      </c>
      <c r="AN85" s="264">
        <f t="shared" si="17"/>
        <v>5</v>
      </c>
      <c r="AT85" s="923"/>
      <c r="AU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55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3621"/>
      <c r="Z86" s="666"/>
      <c r="AA86" s="667"/>
      <c r="AB86" s="668"/>
      <c r="AC86" s="669"/>
      <c r="AD86" s="3378"/>
      <c r="AE86" s="675"/>
      <c r="AF86" s="715"/>
      <c r="AG86" s="913">
        <v>3</v>
      </c>
      <c r="AH86" s="690"/>
      <c r="AI86" s="256">
        <f t="shared" si="15"/>
        <v>3</v>
      </c>
      <c r="AJ86" s="687">
        <f t="array" ref="AJ86">MAX(IF('INTEGRALE verrouillée'!$B$7:$B$110=C86,'INTEGRALE verrouillée'!$F$7:$F$110))</f>
        <v>40271</v>
      </c>
      <c r="AK86" s="696"/>
      <c r="AL86" s="697">
        <v>11</v>
      </c>
      <c r="AM86" s="679">
        <f t="shared" si="16"/>
        <v>11</v>
      </c>
      <c r="AN86" s="268">
        <f t="shared" si="17"/>
        <v>3.6666666666666665</v>
      </c>
      <c r="AT86" s="923"/>
      <c r="AU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46"/>
      <c r="E87" s="1573">
        <f>AK87</f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3385"/>
      <c r="Z87" s="666"/>
      <c r="AA87" s="667"/>
      <c r="AB87" s="668"/>
      <c r="AC87" s="669"/>
      <c r="AD87" s="3376"/>
      <c r="AE87" s="262"/>
      <c r="AF87" s="267"/>
      <c r="AG87" s="913">
        <v>6</v>
      </c>
      <c r="AH87" s="690"/>
      <c r="AI87" s="256">
        <f t="shared" si="15"/>
        <v>6</v>
      </c>
      <c r="AJ87" s="687">
        <f t="array" ref="AJ87">MAX(IF('INTEGRALE verrouillée'!$B$7:$B$110=C87,'INTEGRALE verrouillée'!$F$7:$F$110))</f>
        <v>40215</v>
      </c>
      <c r="AK87" s="696">
        <v>1</v>
      </c>
      <c r="AL87" s="697">
        <v>41</v>
      </c>
      <c r="AM87" s="679">
        <f t="shared" si="16"/>
        <v>41</v>
      </c>
      <c r="AN87" s="268">
        <f t="shared" si="17"/>
        <v>6.833333333333333</v>
      </c>
      <c r="AT87" s="923"/>
      <c r="AU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51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3385"/>
      <c r="Z88" s="666"/>
      <c r="AA88" s="667"/>
      <c r="AB88" s="668"/>
      <c r="AC88" s="669"/>
      <c r="AD88" s="3376"/>
      <c r="AE88" s="262"/>
      <c r="AF88" s="267"/>
      <c r="AG88" s="913">
        <v>2</v>
      </c>
      <c r="AH88" s="690"/>
      <c r="AI88" s="256">
        <f t="shared" si="15"/>
        <v>2</v>
      </c>
      <c r="AJ88" s="687">
        <f t="array" ref="AJ88">MAX(IF('INTEGRALE verrouillée'!$B$7:$B$110=C88,'INTEGRALE verrouillée'!$F$7:$F$110))</f>
        <v>40138</v>
      </c>
      <c r="AK88" s="696"/>
      <c r="AL88" s="697">
        <v>8</v>
      </c>
      <c r="AM88" s="679">
        <f t="shared" si="16"/>
        <v>8</v>
      </c>
      <c r="AN88" s="268">
        <f t="shared" si="17"/>
        <v>4</v>
      </c>
      <c r="AT88" s="923"/>
      <c r="AU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0"/>
      <c r="E89" s="1576">
        <f>AK89</f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3385"/>
      <c r="Z89" s="666"/>
      <c r="AA89" s="667"/>
      <c r="AB89" s="668"/>
      <c r="AC89" s="669"/>
      <c r="AD89" s="3376"/>
      <c r="AE89" s="262"/>
      <c r="AF89" s="267"/>
      <c r="AG89" s="913">
        <v>8</v>
      </c>
      <c r="AH89" s="690"/>
      <c r="AI89" s="256">
        <f t="shared" si="15"/>
        <v>8</v>
      </c>
      <c r="AJ89" s="687">
        <f t="array" ref="AJ89">MAX(IF('INTEGRALE verrouillée'!$B$7:$B$110=C89,'INTEGRALE verrouillée'!$F$7:$F$110))</f>
        <v>40082</v>
      </c>
      <c r="AK89" s="696">
        <v>1</v>
      </c>
      <c r="AL89" s="697">
        <v>52</v>
      </c>
      <c r="AM89" s="679">
        <f t="shared" si="16"/>
        <v>52</v>
      </c>
      <c r="AN89" s="268">
        <f t="shared" si="17"/>
        <v>6.5</v>
      </c>
      <c r="AT89" s="923"/>
      <c r="AU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44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376"/>
      <c r="Z90" s="666"/>
      <c r="AA90" s="667"/>
      <c r="AB90" s="668"/>
      <c r="AC90" s="669"/>
      <c r="AD90" s="3376"/>
      <c r="AE90" s="262"/>
      <c r="AF90" s="288"/>
      <c r="AG90" s="691">
        <v>1</v>
      </c>
      <c r="AH90" s="692"/>
      <c r="AI90" s="256">
        <f t="shared" si="15"/>
        <v>1</v>
      </c>
      <c r="AJ90" s="687">
        <f t="array" ref="AJ90">MAX(IF('INTEGRALE verrouillée'!$B$7:$B$110=C90,'INTEGRALE verrouillée'!$F$7:$F$110))</f>
        <v>39963</v>
      </c>
      <c r="AK90" s="700"/>
      <c r="AL90" s="701">
        <v>4</v>
      </c>
      <c r="AM90" s="679">
        <f t="shared" si="16"/>
        <v>4</v>
      </c>
      <c r="AN90" s="286">
        <f t="shared" si="17"/>
        <v>4</v>
      </c>
      <c r="AT90" s="923"/>
      <c r="AU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44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376"/>
      <c r="Z91" s="666"/>
      <c r="AA91" s="667"/>
      <c r="AB91" s="668"/>
      <c r="AC91" s="669"/>
      <c r="AD91" s="3376"/>
      <c r="AE91" s="262"/>
      <c r="AF91" s="288"/>
      <c r="AG91" s="691">
        <v>1</v>
      </c>
      <c r="AH91" s="692"/>
      <c r="AI91" s="256">
        <f t="shared" si="15"/>
        <v>1</v>
      </c>
      <c r="AJ91" s="687">
        <f t="array" ref="AJ91">MAX(IF('INTEGRALE verrouillée'!$B$7:$B$110=C91,'INTEGRALE verrouillée'!$F$7:$F$110))</f>
        <v>39934</v>
      </c>
      <c r="AK91" s="700"/>
      <c r="AL91" s="701">
        <v>10</v>
      </c>
      <c r="AM91" s="679">
        <f t="shared" si="16"/>
        <v>10</v>
      </c>
      <c r="AN91" s="268">
        <f t="shared" si="17"/>
        <v>10</v>
      </c>
      <c r="AT91" s="923"/>
      <c r="AU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44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3385"/>
      <c r="Z92" s="666"/>
      <c r="AA92" s="667"/>
      <c r="AB92" s="668"/>
      <c r="AC92" s="669"/>
      <c r="AD92" s="3376"/>
      <c r="AE92" s="262"/>
      <c r="AF92" s="267"/>
      <c r="AG92" s="913">
        <v>8</v>
      </c>
      <c r="AH92" s="690"/>
      <c r="AI92" s="256">
        <f t="shared" si="15"/>
        <v>8</v>
      </c>
      <c r="AJ92" s="687">
        <f t="array" ref="AJ92">MAX(IF('INTEGRALE verrouillée'!$B$7:$B$110=C92,'INTEGRALE verrouillée'!$F$7:$F$110))</f>
        <v>39934</v>
      </c>
      <c r="AK92" s="696"/>
      <c r="AL92" s="697">
        <v>61</v>
      </c>
      <c r="AM92" s="679">
        <f t="shared" si="16"/>
        <v>61</v>
      </c>
      <c r="AN92" s="286">
        <f t="shared" si="17"/>
        <v>7.625</v>
      </c>
      <c r="AT92" s="923"/>
      <c r="AU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49"/>
      <c r="E93" s="1570">
        <f>AK93</f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376"/>
      <c r="Z93" s="666"/>
      <c r="AA93" s="667"/>
      <c r="AB93" s="668"/>
      <c r="AC93" s="669"/>
      <c r="AD93" s="3376"/>
      <c r="AE93" s="262"/>
      <c r="AF93" s="288"/>
      <c r="AG93" s="691">
        <v>1</v>
      </c>
      <c r="AH93" s="692"/>
      <c r="AI93" s="256">
        <f t="shared" si="15"/>
        <v>1</v>
      </c>
      <c r="AJ93" s="687">
        <f t="array" ref="AJ93">MAX(IF('INTEGRALE verrouillée'!$B$7:$B$110=C93,'INTEGRALE verrouillée'!$F$7:$F$110))</f>
        <v>39879</v>
      </c>
      <c r="AK93" s="700">
        <v>1</v>
      </c>
      <c r="AL93" s="701">
        <v>13</v>
      </c>
      <c r="AM93" s="679">
        <f t="shared" si="16"/>
        <v>13</v>
      </c>
      <c r="AN93" s="268">
        <f t="shared" si="17"/>
        <v>13</v>
      </c>
      <c r="AT93" s="923"/>
      <c r="AU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44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3385"/>
      <c r="Z94" s="666"/>
      <c r="AA94" s="667"/>
      <c r="AB94" s="668"/>
      <c r="AC94" s="669"/>
      <c r="AD94" s="3376"/>
      <c r="AE94" s="262"/>
      <c r="AF94" s="267"/>
      <c r="AG94" s="913">
        <v>10</v>
      </c>
      <c r="AH94" s="690"/>
      <c r="AI94" s="256">
        <f t="shared" si="15"/>
        <v>10</v>
      </c>
      <c r="AJ94" s="687">
        <f t="array" ref="AJ94">MAX(IF('INTEGRALE verrouillée'!$B$7:$B$110=C94,'INTEGRALE verrouillée'!$F$7:$F$110))</f>
        <v>39879</v>
      </c>
      <c r="AK94" s="696"/>
      <c r="AL94" s="697">
        <v>54</v>
      </c>
      <c r="AM94" s="679">
        <f t="shared" si="16"/>
        <v>54</v>
      </c>
      <c r="AN94" s="286">
        <f t="shared" si="17"/>
        <v>5.4</v>
      </c>
      <c r="AT94" s="923"/>
      <c r="AU94" s="923"/>
    </row>
    <row r="95" spans="1:54" ht="11.1" customHeight="1" x14ac:dyDescent="0.25">
      <c r="A95" s="657">
        <v>89</v>
      </c>
      <c r="B95" s="237"/>
      <c r="C95" s="269" t="s">
        <v>146</v>
      </c>
      <c r="D95" s="3649"/>
      <c r="E95" s="1570">
        <f>AK95</f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376"/>
      <c r="Z95" s="666"/>
      <c r="AA95" s="667"/>
      <c r="AB95" s="668"/>
      <c r="AC95" s="669"/>
      <c r="AD95" s="3376"/>
      <c r="AE95" s="262"/>
      <c r="AF95" s="288"/>
      <c r="AG95" s="691">
        <v>1</v>
      </c>
      <c r="AH95" s="692"/>
      <c r="AI95" s="256">
        <f t="shared" si="15"/>
        <v>1</v>
      </c>
      <c r="AJ95" s="687">
        <f t="array" ref="AJ95">MAX(IF('INTEGRALE verrouillée'!$B$7:$B$110=C95,'INTEGRALE verrouillée'!$F$7:$F$110))</f>
        <v>39809</v>
      </c>
      <c r="AK95" s="700">
        <v>1</v>
      </c>
      <c r="AL95" s="701">
        <v>13</v>
      </c>
      <c r="AM95" s="679">
        <f t="shared" si="16"/>
        <v>13</v>
      </c>
      <c r="AN95" s="286">
        <f t="shared" si="17"/>
        <v>13</v>
      </c>
      <c r="AP95" s="208"/>
      <c r="AQ95" s="208"/>
      <c r="AR95" s="208"/>
      <c r="AS95" s="208"/>
      <c r="AT95" s="921"/>
      <c r="AU95" s="921"/>
      <c r="AV95" s="208"/>
      <c r="AW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44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376"/>
      <c r="Z96" s="666"/>
      <c r="AA96" s="667"/>
      <c r="AB96" s="668"/>
      <c r="AC96" s="669"/>
      <c r="AD96" s="3376"/>
      <c r="AE96" s="262"/>
      <c r="AF96" s="288"/>
      <c r="AG96" s="691">
        <v>1</v>
      </c>
      <c r="AH96" s="692"/>
      <c r="AI96" s="256">
        <f t="shared" si="15"/>
        <v>1</v>
      </c>
      <c r="AJ96" s="687">
        <f t="array" ref="AJ96">MAX(IF('INTEGRALE verrouillée'!$B$7:$B$110=C96,'INTEGRALE verrouillée'!$F$7:$F$110))</f>
        <v>39781</v>
      </c>
      <c r="AK96" s="700"/>
      <c r="AL96" s="701">
        <v>0</v>
      </c>
      <c r="AM96" s="679">
        <f t="shared" si="16"/>
        <v>0</v>
      </c>
      <c r="AN96" s="286">
        <f t="shared" si="17"/>
        <v>0</v>
      </c>
      <c r="AT96" s="923"/>
      <c r="AU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44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376"/>
      <c r="Z97" s="666"/>
      <c r="AA97" s="667"/>
      <c r="AB97" s="668"/>
      <c r="AC97" s="669"/>
      <c r="AD97" s="3376"/>
      <c r="AE97" s="262"/>
      <c r="AF97" s="288"/>
      <c r="AG97" s="691">
        <v>1</v>
      </c>
      <c r="AH97" s="692"/>
      <c r="AI97" s="256">
        <f t="shared" si="15"/>
        <v>1</v>
      </c>
      <c r="AJ97" s="687">
        <f t="array" ref="AJ97">MAX(IF('INTEGRALE verrouillée'!$B$7:$B$110=C97,'INTEGRALE verrouillée'!$F$7:$F$110))</f>
        <v>39745</v>
      </c>
      <c r="AK97" s="700"/>
      <c r="AL97" s="701">
        <v>0</v>
      </c>
      <c r="AM97" s="679">
        <f t="shared" si="16"/>
        <v>0</v>
      </c>
      <c r="AN97" s="286">
        <f t="shared" si="17"/>
        <v>0</v>
      </c>
      <c r="AT97" s="923"/>
      <c r="AU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49"/>
      <c r="E98" s="1570">
        <f>AK98</f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3385"/>
      <c r="Z98" s="666"/>
      <c r="AA98" s="667"/>
      <c r="AB98" s="668"/>
      <c r="AC98" s="669"/>
      <c r="AD98" s="3376"/>
      <c r="AE98" s="262"/>
      <c r="AF98" s="267"/>
      <c r="AG98" s="913">
        <v>8</v>
      </c>
      <c r="AH98" s="690"/>
      <c r="AI98" s="256">
        <f t="shared" si="15"/>
        <v>8</v>
      </c>
      <c r="AJ98" s="687">
        <f t="array" ref="AJ98">MAX(IF('INTEGRALE verrouillée'!$B$7:$B$110=C98,'INTEGRALE verrouillée'!$F$7:$F$110))</f>
        <v>39599</v>
      </c>
      <c r="AK98" s="696">
        <v>1</v>
      </c>
      <c r="AL98" s="698">
        <v>61</v>
      </c>
      <c r="AM98" s="679">
        <f t="shared" si="16"/>
        <v>61</v>
      </c>
      <c r="AN98" s="268">
        <f t="shared" si="17"/>
        <v>7.625</v>
      </c>
      <c r="AT98" s="923"/>
      <c r="AU98" s="923"/>
    </row>
    <row r="99" spans="1:54" ht="11.1" customHeight="1" x14ac:dyDescent="0.25">
      <c r="A99" s="657">
        <v>93</v>
      </c>
      <c r="B99" s="253"/>
      <c r="C99" s="259" t="s">
        <v>35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376"/>
      <c r="Z99" s="666"/>
      <c r="AA99" s="667"/>
      <c r="AB99" s="668"/>
      <c r="AC99" s="669"/>
      <c r="AD99" s="3376"/>
      <c r="AE99" s="262"/>
      <c r="AF99" s="288"/>
      <c r="AG99" s="691">
        <v>1</v>
      </c>
      <c r="AH99" s="692"/>
      <c r="AI99" s="256">
        <f t="shared" si="15"/>
        <v>1</v>
      </c>
      <c r="AJ99" s="687">
        <f t="array" ref="AJ99">MAX(IF('INTEGRALE verrouillée'!$B$7:$B$110=C99,'INTEGRALE verrouillée'!$F$7:$F$110))</f>
        <v>39564</v>
      </c>
      <c r="AK99" s="700"/>
      <c r="AL99" s="701">
        <v>12</v>
      </c>
      <c r="AM99" s="679">
        <f t="shared" si="16"/>
        <v>12</v>
      </c>
      <c r="AN99" s="286">
        <f t="shared" si="17"/>
        <v>12</v>
      </c>
      <c r="AP99" s="208"/>
      <c r="AQ99" s="208"/>
      <c r="AR99" s="208"/>
      <c r="AS99" s="208"/>
      <c r="AT99" s="921"/>
      <c r="AU99" s="921"/>
      <c r="AV99" s="208"/>
      <c r="AW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44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3385"/>
      <c r="Z100" s="666"/>
      <c r="AA100" s="667"/>
      <c r="AB100" s="668"/>
      <c r="AC100" s="669"/>
      <c r="AD100" s="3376"/>
      <c r="AE100" s="262"/>
      <c r="AF100" s="267"/>
      <c r="AG100" s="913">
        <v>5</v>
      </c>
      <c r="AH100" s="690"/>
      <c r="AI100" s="256">
        <f t="shared" si="15"/>
        <v>5</v>
      </c>
      <c r="AJ100" s="687">
        <f t="array" ref="AJ100">MAX(IF('INTEGRALE verrouillée'!$B$7:$B$110=C100,'INTEGRALE verrouillée'!$F$7:$F$110))</f>
        <v>39536</v>
      </c>
      <c r="AK100" s="696"/>
      <c r="AL100" s="697">
        <v>14</v>
      </c>
      <c r="AM100" s="679">
        <f t="shared" si="16"/>
        <v>14</v>
      </c>
      <c r="AN100" s="268">
        <f t="shared" si="17"/>
        <v>2.8</v>
      </c>
      <c r="AT100" s="925"/>
      <c r="AU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44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376"/>
      <c r="Z101" s="666"/>
      <c r="AA101" s="667"/>
      <c r="AB101" s="668"/>
      <c r="AC101" s="669"/>
      <c r="AD101" s="3376"/>
      <c r="AE101" s="262"/>
      <c r="AF101" s="288"/>
      <c r="AG101" s="691">
        <v>1</v>
      </c>
      <c r="AH101" s="692"/>
      <c r="AI101" s="256">
        <f t="shared" si="15"/>
        <v>1</v>
      </c>
      <c r="AJ101" s="687">
        <f t="array" ref="AJ101">MAX(IF('INTEGRALE verrouillée'!$B$7:$B$110=C101,'INTEGRALE verrouillée'!$F$7:$F$110))</f>
        <v>39480</v>
      </c>
      <c r="AK101" s="700"/>
      <c r="AL101" s="701">
        <v>0</v>
      </c>
      <c r="AM101" s="679">
        <f t="shared" si="16"/>
        <v>0</v>
      </c>
      <c r="AN101" s="286">
        <f t="shared" si="17"/>
        <v>0</v>
      </c>
      <c r="AT101" s="926"/>
      <c r="AU101" s="926"/>
    </row>
    <row r="102" spans="1:54" ht="11.1" customHeight="1" x14ac:dyDescent="0.25">
      <c r="A102" s="657">
        <v>96</v>
      </c>
      <c r="B102" s="253"/>
      <c r="C102" s="278" t="s">
        <v>66</v>
      </c>
      <c r="D102" s="3652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376"/>
      <c r="Z102" s="666"/>
      <c r="AA102" s="667"/>
      <c r="AB102" s="668"/>
      <c r="AC102" s="669"/>
      <c r="AD102" s="3376"/>
      <c r="AE102" s="262"/>
      <c r="AF102" s="288"/>
      <c r="AG102" s="691">
        <v>1</v>
      </c>
      <c r="AH102" s="692"/>
      <c r="AI102" s="256">
        <f t="shared" si="15"/>
        <v>1</v>
      </c>
      <c r="AJ102" s="687">
        <f t="array" ref="AJ102">MAX(IF('INTEGRALE verrouillée'!$B$7:$B$110=C102,'INTEGRALE verrouillée'!$F$7:$F$110))</f>
        <v>39410</v>
      </c>
      <c r="AK102" s="700"/>
      <c r="AL102" s="701">
        <v>0</v>
      </c>
      <c r="AM102" s="679">
        <f t="shared" si="16"/>
        <v>0</v>
      </c>
      <c r="AN102" s="286">
        <f t="shared" si="17"/>
        <v>0</v>
      </c>
      <c r="AP102" s="208"/>
      <c r="AQ102" s="208"/>
      <c r="AR102" s="208"/>
      <c r="AS102" s="208"/>
      <c r="AT102" s="921"/>
      <c r="AU102" s="921"/>
      <c r="AV102" s="208"/>
      <c r="AW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44"/>
      <c r="E103" s="1569"/>
      <c r="F103" s="931"/>
      <c r="G103" s="937"/>
      <c r="H103" s="934"/>
      <c r="I103" s="662"/>
      <c r="J103" s="287"/>
      <c r="K103" s="285"/>
      <c r="L103" s="709"/>
      <c r="M103" s="3622"/>
      <c r="N103" s="3623"/>
      <c r="O103" s="3623"/>
      <c r="P103" s="3623"/>
      <c r="Q103" s="3623"/>
      <c r="R103" s="3623"/>
      <c r="S103" s="3623"/>
      <c r="T103" s="3623"/>
      <c r="U103" s="3623"/>
      <c r="V103" s="3623"/>
      <c r="W103" s="3623"/>
      <c r="X103" s="3623"/>
      <c r="Y103" s="376"/>
      <c r="Z103" s="666"/>
      <c r="AA103" s="667"/>
      <c r="AB103" s="668"/>
      <c r="AC103" s="669"/>
      <c r="AD103" s="3376"/>
      <c r="AE103" s="262"/>
      <c r="AF103" s="288"/>
      <c r="AG103" s="691">
        <v>1</v>
      </c>
      <c r="AH103" s="692"/>
      <c r="AI103" s="256">
        <f t="shared" ref="AI103:AI134" si="18">AG103+AH103</f>
        <v>1</v>
      </c>
      <c r="AJ103" s="687">
        <f t="array" ref="AJ103">MAX(IF('INTEGRALE verrouillée'!$B$7:$B$110=C103,'INTEGRALE verrouillée'!$F$7:$F$110))</f>
        <v>39410</v>
      </c>
      <c r="AK103" s="700"/>
      <c r="AL103" s="701">
        <v>4</v>
      </c>
      <c r="AM103" s="679">
        <f t="shared" ref="AM103:AM134" si="19">SUM(L103:X103)+AL103</f>
        <v>4</v>
      </c>
      <c r="AN103" s="286">
        <f t="shared" ref="AN103:AN134" si="20">AM103/AI103</f>
        <v>4</v>
      </c>
      <c r="AT103" s="924"/>
      <c r="AU103" s="924"/>
    </row>
    <row r="104" spans="1:54" ht="11.1" customHeight="1" x14ac:dyDescent="0.25">
      <c r="A104" s="657">
        <v>98</v>
      </c>
      <c r="B104" s="253"/>
      <c r="C104" s="259" t="s">
        <v>5</v>
      </c>
      <c r="D104" s="3644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3385"/>
      <c r="Z104" s="666"/>
      <c r="AA104" s="667"/>
      <c r="AB104" s="668"/>
      <c r="AC104" s="669"/>
      <c r="AD104" s="3376"/>
      <c r="AE104" s="262"/>
      <c r="AF104" s="267"/>
      <c r="AG104" s="913">
        <v>3</v>
      </c>
      <c r="AH104" s="690"/>
      <c r="AI104" s="256">
        <f t="shared" si="18"/>
        <v>3</v>
      </c>
      <c r="AJ104" s="687">
        <f t="array" ref="AJ104">MAX(IF('INTEGRALE verrouillée'!$B$7:$B$110=C104,'INTEGRALE verrouillée'!$F$7:$F$110))</f>
        <v>39389</v>
      </c>
      <c r="AK104" s="696"/>
      <c r="AL104" s="697">
        <v>8</v>
      </c>
      <c r="AM104" s="679">
        <f t="shared" si="19"/>
        <v>8</v>
      </c>
      <c r="AN104" s="268">
        <f t="shared" si="20"/>
        <v>2.6666666666666665</v>
      </c>
      <c r="AP104" s="208"/>
      <c r="AQ104" s="208"/>
      <c r="AR104" s="208"/>
      <c r="AS104" s="208"/>
      <c r="AT104" s="921"/>
      <c r="AU104" s="921"/>
      <c r="AV104" s="208"/>
      <c r="AW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44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376"/>
      <c r="Z105" s="666"/>
      <c r="AA105" s="667"/>
      <c r="AB105" s="668"/>
      <c r="AC105" s="669"/>
      <c r="AD105" s="3376"/>
      <c r="AE105" s="262"/>
      <c r="AF105" s="288"/>
      <c r="AG105" s="691">
        <v>1</v>
      </c>
      <c r="AH105" s="692"/>
      <c r="AI105" s="256">
        <f t="shared" si="18"/>
        <v>1</v>
      </c>
      <c r="AJ105" s="687">
        <f t="array" ref="AJ105">MAX(IF('INTEGRALE verrouillée'!$B$7:$B$110=C105,'INTEGRALE verrouillée'!$F$7:$F$110))</f>
        <v>39308</v>
      </c>
      <c r="AK105" s="700"/>
      <c r="AL105" s="701">
        <v>3</v>
      </c>
      <c r="AM105" s="679">
        <f t="shared" si="19"/>
        <v>3</v>
      </c>
      <c r="AN105" s="286">
        <f t="shared" si="20"/>
        <v>3</v>
      </c>
      <c r="AP105" s="208"/>
      <c r="AQ105" s="208"/>
      <c r="AR105" s="208"/>
      <c r="AS105" s="208"/>
      <c r="AT105" s="921"/>
      <c r="AU105" s="921"/>
      <c r="AV105" s="208"/>
      <c r="AW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44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376"/>
      <c r="Z106" s="666"/>
      <c r="AA106" s="667"/>
      <c r="AB106" s="668"/>
      <c r="AC106" s="669"/>
      <c r="AD106" s="3376"/>
      <c r="AE106" s="262"/>
      <c r="AF106" s="288"/>
      <c r="AG106" s="691">
        <v>1</v>
      </c>
      <c r="AH106" s="692"/>
      <c r="AI106" s="256">
        <f t="shared" si="18"/>
        <v>1</v>
      </c>
      <c r="AJ106" s="687">
        <f t="array" ref="AJ106">MAX(IF('INTEGRALE verrouillée'!$B$7:$B$110=C106,'INTEGRALE verrouillée'!$F$7:$F$110))</f>
        <v>39308</v>
      </c>
      <c r="AK106" s="700"/>
      <c r="AL106" s="701">
        <v>0</v>
      </c>
      <c r="AM106" s="679">
        <f t="shared" si="19"/>
        <v>0</v>
      </c>
      <c r="AN106" s="286">
        <f t="shared" si="20"/>
        <v>0</v>
      </c>
      <c r="AP106" s="208"/>
      <c r="AQ106" s="208"/>
      <c r="AR106" s="208"/>
      <c r="AS106" s="208"/>
      <c r="AT106" s="921"/>
      <c r="AU106" s="921"/>
      <c r="AV106" s="208"/>
      <c r="AW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44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3385"/>
      <c r="Z107" s="666"/>
      <c r="AA107" s="667"/>
      <c r="AB107" s="668"/>
      <c r="AC107" s="669"/>
      <c r="AD107" s="3376"/>
      <c r="AE107" s="262"/>
      <c r="AF107" s="267"/>
      <c r="AG107" s="913">
        <v>2</v>
      </c>
      <c r="AH107" s="690"/>
      <c r="AI107" s="256">
        <f t="shared" si="18"/>
        <v>2</v>
      </c>
      <c r="AJ107" s="687">
        <f t="array" ref="AJ107">MAX(IF('INTEGRALE verrouillée'!$B$7:$B$110=C107,'INTEGRALE verrouillée'!$F$7:$F$110))</f>
        <v>39263</v>
      </c>
      <c r="AK107" s="696"/>
      <c r="AL107" s="697">
        <v>8</v>
      </c>
      <c r="AM107" s="679">
        <f t="shared" si="19"/>
        <v>8</v>
      </c>
      <c r="AN107" s="268">
        <f t="shared" si="20"/>
        <v>4</v>
      </c>
      <c r="AP107" s="208"/>
      <c r="AQ107" s="208"/>
      <c r="AR107" s="208"/>
      <c r="AS107" s="208"/>
      <c r="AT107" s="921"/>
      <c r="AU107" s="921"/>
      <c r="AV107" s="208"/>
      <c r="AW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376"/>
      <c r="Z108" s="666"/>
      <c r="AA108" s="667"/>
      <c r="AB108" s="668"/>
      <c r="AC108" s="669"/>
      <c r="AD108" s="3376"/>
      <c r="AE108" s="262"/>
      <c r="AF108" s="288"/>
      <c r="AG108" s="691">
        <v>1</v>
      </c>
      <c r="AH108" s="692"/>
      <c r="AI108" s="256">
        <f t="shared" si="18"/>
        <v>1</v>
      </c>
      <c r="AJ108" s="687">
        <f t="array" ref="AJ108">MAX(IF('INTEGRALE verrouillée'!$B$7:$B$110=C108,'INTEGRALE verrouillée'!$F$7:$F$110))</f>
        <v>39263</v>
      </c>
      <c r="AK108" s="700"/>
      <c r="AL108" s="701">
        <v>6</v>
      </c>
      <c r="AM108" s="679">
        <f t="shared" si="19"/>
        <v>6</v>
      </c>
      <c r="AN108" s="286">
        <f t="shared" si="20"/>
        <v>6</v>
      </c>
      <c r="AP108" s="208"/>
      <c r="AQ108" s="208"/>
      <c r="AR108" s="208"/>
      <c r="AS108" s="208"/>
      <c r="AT108" s="921"/>
      <c r="AU108" s="921"/>
      <c r="AV108" s="208"/>
      <c r="AW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376"/>
      <c r="Z109" s="666"/>
      <c r="AA109" s="667"/>
      <c r="AB109" s="668"/>
      <c r="AC109" s="669"/>
      <c r="AD109" s="3376"/>
      <c r="AE109" s="262"/>
      <c r="AF109" s="288"/>
      <c r="AG109" s="691">
        <v>1</v>
      </c>
      <c r="AH109" s="692"/>
      <c r="AI109" s="256">
        <f t="shared" si="18"/>
        <v>1</v>
      </c>
      <c r="AJ109" s="687">
        <f t="array" ref="AJ109">MAX(IF('INTEGRALE verrouillée'!$B$7:$B$110=C109,'INTEGRALE verrouillée'!$F$7:$F$110))</f>
        <v>39227</v>
      </c>
      <c r="AK109" s="700"/>
      <c r="AL109" s="701">
        <v>0</v>
      </c>
      <c r="AM109" s="679">
        <f t="shared" si="19"/>
        <v>0</v>
      </c>
      <c r="AN109" s="286">
        <f t="shared" si="20"/>
        <v>0</v>
      </c>
      <c r="AP109" s="208"/>
      <c r="AQ109" s="208"/>
      <c r="AR109" s="208"/>
      <c r="AS109" s="208"/>
      <c r="AT109" s="921"/>
      <c r="AU109" s="921"/>
      <c r="AV109" s="208"/>
      <c r="AW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44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3624"/>
      <c r="Z110" s="800"/>
      <c r="AA110" s="801"/>
      <c r="AB110" s="802"/>
      <c r="AC110" s="749"/>
      <c r="AD110" s="3379"/>
      <c r="AE110" s="750"/>
      <c r="AF110" s="751"/>
      <c r="AG110" s="693">
        <v>1</v>
      </c>
      <c r="AH110" s="694"/>
      <c r="AI110" s="695">
        <f t="shared" si="18"/>
        <v>1</v>
      </c>
      <c r="AJ110" s="3512">
        <f t="array" ref="AJ110">MAX(IF('INTEGRALE verrouillée'!$B$7:$B$110=C110,'INTEGRALE verrouillée'!$F$7:$F$110))</f>
        <v>39227</v>
      </c>
      <c r="AK110" s="753"/>
      <c r="AL110" s="702">
        <v>1</v>
      </c>
      <c r="AM110" s="703">
        <f t="shared" si="19"/>
        <v>1</v>
      </c>
      <c r="AN110" s="680">
        <f t="shared" si="20"/>
        <v>1</v>
      </c>
      <c r="AP110" s="208"/>
      <c r="AQ110" s="208"/>
      <c r="AR110" s="208"/>
      <c r="AS110" s="208"/>
      <c r="AT110" s="921"/>
      <c r="AU110" s="921"/>
      <c r="AV110" s="208"/>
      <c r="AW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6"/>
      <c r="P111" s="298"/>
      <c r="Q111" s="297"/>
      <c r="R111" s="298"/>
      <c r="S111" s="297"/>
      <c r="T111" s="297"/>
      <c r="U111" s="297"/>
      <c r="V111" s="297"/>
      <c r="W111" s="298"/>
      <c r="X111" s="298"/>
      <c r="Y111" s="299"/>
      <c r="Z111" s="299"/>
      <c r="AA111" s="299"/>
      <c r="AB111" s="299"/>
      <c r="AC111" s="299"/>
      <c r="AD111" s="299"/>
      <c r="AE111" s="300"/>
      <c r="AF111" s="300"/>
      <c r="AG111" s="300"/>
      <c r="AH111" s="301"/>
      <c r="AI111" s="302"/>
      <c r="AJ111" s="302"/>
      <c r="AK111" s="303"/>
      <c r="AM111" s="304"/>
      <c r="AN111" s="304"/>
      <c r="AO111" s="304"/>
      <c r="AP111" s="305"/>
      <c r="AQ111" s="305"/>
      <c r="AR111" s="208"/>
      <c r="AS111" s="208"/>
      <c r="AT111" s="921"/>
      <c r="AU111" s="921"/>
      <c r="AV111" s="208"/>
      <c r="AW111" s="208"/>
      <c r="AX111" s="208"/>
      <c r="AY111" s="208"/>
      <c r="AZ111" s="208"/>
      <c r="BA111" s="208"/>
      <c r="BB111" s="208"/>
    </row>
    <row r="112" spans="1:54" ht="11.1" customHeight="1" x14ac:dyDescent="0.25">
      <c r="C112" s="3849" t="s">
        <v>14</v>
      </c>
      <c r="D112" s="3849"/>
      <c r="E112" s="3849"/>
      <c r="F112" s="3849"/>
      <c r="G112" s="3849"/>
      <c r="H112" s="3849"/>
      <c r="I112" s="3849"/>
      <c r="J112" s="3849"/>
      <c r="K112" s="306"/>
      <c r="L112" s="307">
        <f t="shared" ref="L112:X112" si="21">COUNTIF(L7:L110,"&gt;=0")</f>
        <v>10</v>
      </c>
      <c r="M112" s="307">
        <f t="shared" si="21"/>
        <v>0</v>
      </c>
      <c r="N112" s="308">
        <f t="shared" si="21"/>
        <v>0</v>
      </c>
      <c r="O112" s="308">
        <f t="shared" si="21"/>
        <v>0</v>
      </c>
      <c r="P112" s="308">
        <f t="shared" si="21"/>
        <v>0</v>
      </c>
      <c r="Q112" s="308">
        <f t="shared" si="21"/>
        <v>0</v>
      </c>
      <c r="R112" s="308">
        <f t="shared" si="21"/>
        <v>0</v>
      </c>
      <c r="S112" s="308">
        <f t="shared" si="21"/>
        <v>0</v>
      </c>
      <c r="T112" s="308">
        <f t="shared" si="21"/>
        <v>0</v>
      </c>
      <c r="U112" s="308">
        <f t="shared" si="21"/>
        <v>0</v>
      </c>
      <c r="V112" s="308">
        <f t="shared" si="21"/>
        <v>0</v>
      </c>
      <c r="W112" s="308">
        <f t="shared" si="21"/>
        <v>0</v>
      </c>
      <c r="X112" s="308">
        <f t="shared" si="21"/>
        <v>0</v>
      </c>
      <c r="Y112" s="776">
        <f>COUNTIF(Y7:Y110,"=x")</f>
        <v>10</v>
      </c>
      <c r="Z112" s="3850" t="s">
        <v>50</v>
      </c>
      <c r="AA112" s="3851"/>
      <c r="AB112" s="3851"/>
      <c r="AC112" s="309"/>
      <c r="AD112" s="309"/>
      <c r="AE112" s="311"/>
      <c r="AF112" s="312"/>
      <c r="AG112" s="312"/>
      <c r="AH112" s="689"/>
      <c r="AI112" s="315">
        <f>SUM(AI7:AI110)</f>
        <v>2068</v>
      </c>
      <c r="AJ112" s="689" t="s">
        <v>325</v>
      </c>
      <c r="AK112" s="689"/>
      <c r="AL112" s="689"/>
      <c r="AM112" s="689"/>
      <c r="AN112" s="313"/>
      <c r="AO112" s="208"/>
      <c r="AP112" s="208"/>
      <c r="AQ112" s="208"/>
      <c r="AR112" s="208"/>
      <c r="AS112" s="208"/>
      <c r="AT112" s="921"/>
      <c r="AU112" s="921"/>
      <c r="AV112" s="208"/>
      <c r="AW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T113" s="318"/>
      <c r="U113" s="318"/>
      <c r="V113" s="318"/>
      <c r="W113" s="318"/>
      <c r="X113" s="318"/>
      <c r="Y113" s="319"/>
      <c r="Z113" s="320">
        <f>SUM(L112:X112)/COUNTIF(L112:X112,"&gt;0")</f>
        <v>10</v>
      </c>
      <c r="AA113" s="3868" t="s">
        <v>81</v>
      </c>
      <c r="AB113" s="3868"/>
      <c r="AC113" s="309"/>
      <c r="AD113" s="309"/>
      <c r="AE113" s="321"/>
      <c r="AF113" s="322"/>
      <c r="AG113" s="219"/>
      <c r="AH113" s="737"/>
      <c r="AI113" s="738">
        <f>AVERAGE(AI7:AI110)</f>
        <v>19.884615384615383</v>
      </c>
      <c r="AJ113" s="739" t="s">
        <v>327</v>
      </c>
      <c r="AK113" s="739"/>
      <c r="AL113" s="739"/>
      <c r="AM113" s="739"/>
      <c r="AN113" s="740"/>
      <c r="AO113" s="208"/>
      <c r="AP113" s="208"/>
      <c r="AQ113" s="208"/>
      <c r="AR113" s="208"/>
      <c r="AS113" s="208"/>
      <c r="AT113" s="921"/>
      <c r="AU113" s="921"/>
      <c r="AV113" s="208"/>
      <c r="AW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T114" s="318"/>
      <c r="U114" s="318"/>
      <c r="V114" s="318"/>
      <c r="W114" s="318"/>
      <c r="X114" s="318"/>
      <c r="Y114" s="319"/>
      <c r="Z114" s="319"/>
      <c r="AE114" s="309"/>
      <c r="AF114" s="309"/>
      <c r="AG114" s="309"/>
      <c r="AH114" s="741"/>
      <c r="AI114" s="742">
        <f>COUNTIF(AK7:AK110,"&gt;=0")</f>
        <v>41</v>
      </c>
      <c r="AJ114" s="743" t="s">
        <v>59</v>
      </c>
      <c r="AK114" s="743"/>
      <c r="AL114" s="743"/>
      <c r="AM114" s="743"/>
      <c r="AN114" s="744"/>
      <c r="AO114" s="314"/>
      <c r="AP114" s="314"/>
      <c r="AQ114" s="314"/>
      <c r="AR114" s="314"/>
      <c r="AS114" s="323"/>
      <c r="AT114" s="324"/>
      <c r="AU114" s="324"/>
      <c r="AV114" s="325"/>
      <c r="AW114" s="324"/>
      <c r="AX114" s="313"/>
      <c r="AY114" s="208"/>
      <c r="AZ114" s="208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T115" s="318"/>
      <c r="U115" s="318"/>
      <c r="V115" s="318"/>
      <c r="W115" s="318"/>
      <c r="X115" s="318"/>
      <c r="Y115" s="319"/>
      <c r="Z115" s="319"/>
      <c r="AE115" s="309"/>
      <c r="AF115" s="309"/>
      <c r="AG115" s="309"/>
      <c r="AH115" s="310"/>
      <c r="AI115" s="321"/>
      <c r="AJ115" s="321"/>
      <c r="AK115" s="322"/>
      <c r="AM115" s="304"/>
      <c r="AN115" s="314"/>
      <c r="AO115" s="314"/>
      <c r="AP115" s="314"/>
      <c r="AQ115" s="314"/>
      <c r="AR115" s="314"/>
      <c r="AS115" s="314"/>
      <c r="AT115" s="324"/>
      <c r="AU115" s="324"/>
      <c r="AV115" s="323"/>
      <c r="AW115" s="208"/>
      <c r="AX115" s="208"/>
      <c r="AY115" s="208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208"/>
      <c r="AZ116" s="208"/>
      <c r="BA116" s="208"/>
      <c r="BB116" s="208"/>
    </row>
    <row r="117" spans="1:54" ht="11.1" customHeight="1" thickBot="1" x14ac:dyDescent="0.3">
      <c r="F117" s="3819" t="s">
        <v>162</v>
      </c>
      <c r="G117" s="3819"/>
      <c r="H117" s="3819"/>
      <c r="I117" s="3819"/>
      <c r="J117" s="3819"/>
      <c r="K117" s="3819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19"/>
      <c r="G118" s="3819"/>
      <c r="H118" s="3819"/>
      <c r="I118" s="3819"/>
      <c r="J118" s="3819"/>
      <c r="K118" s="3819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892" t="s">
        <v>79</v>
      </c>
      <c r="Y118" s="3893"/>
      <c r="Z118" s="3893"/>
      <c r="AA118" s="3893"/>
      <c r="AB118" s="3893"/>
      <c r="AC118" s="3893"/>
      <c r="AD118" s="3893"/>
      <c r="AE118" s="3893"/>
      <c r="AF118" s="3893"/>
      <c r="AG118" s="3893"/>
      <c r="AH118" s="3893"/>
      <c r="AI118" s="3894"/>
      <c r="AJ118" s="342"/>
      <c r="AK118" s="3931" t="s">
        <v>78</v>
      </c>
      <c r="AL118" s="3932"/>
      <c r="AM118" s="3932"/>
      <c r="AN118" s="3932"/>
      <c r="AO118" s="3932"/>
      <c r="AP118" s="3932"/>
      <c r="AQ118" s="3932"/>
      <c r="AR118" s="3932"/>
      <c r="AS118" s="3932"/>
      <c r="AT118" s="3932"/>
      <c r="AU118" s="3932"/>
      <c r="AV118" s="3933"/>
      <c r="AW118" s="219"/>
      <c r="AX118" s="208"/>
      <c r="AY118" s="208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64">
        <v>12</v>
      </c>
      <c r="M119" s="3664">
        <v>13</v>
      </c>
      <c r="N119" s="3664">
        <v>14</v>
      </c>
      <c r="O119" s="3664">
        <v>15</v>
      </c>
      <c r="P119" s="3664">
        <v>16</v>
      </c>
      <c r="Q119" s="3664">
        <v>17</v>
      </c>
      <c r="R119" s="3664">
        <v>18</v>
      </c>
      <c r="S119" s="3664">
        <v>19</v>
      </c>
      <c r="T119" s="3664">
        <v>20</v>
      </c>
      <c r="U119" s="3664">
        <v>21</v>
      </c>
      <c r="V119" s="3664">
        <v>22</v>
      </c>
      <c r="W119" s="350"/>
      <c r="X119" s="3895"/>
      <c r="Y119" s="3896"/>
      <c r="Z119" s="3896"/>
      <c r="AA119" s="3896"/>
      <c r="AB119" s="3896"/>
      <c r="AC119" s="3896"/>
      <c r="AD119" s="3896"/>
      <c r="AE119" s="3896"/>
      <c r="AF119" s="3896"/>
      <c r="AG119" s="3896"/>
      <c r="AH119" s="3896"/>
      <c r="AI119" s="3897"/>
      <c r="AJ119" s="342"/>
      <c r="AK119" s="3934"/>
      <c r="AL119" s="3935"/>
      <c r="AM119" s="3935"/>
      <c r="AN119" s="3935"/>
      <c r="AO119" s="3935"/>
      <c r="AP119" s="3935"/>
      <c r="AQ119" s="3935"/>
      <c r="AR119" s="3935"/>
      <c r="AS119" s="3935"/>
      <c r="AT119" s="3935"/>
      <c r="AU119" s="3935"/>
      <c r="AV119" s="3936"/>
      <c r="AW119" s="219"/>
      <c r="AX119" s="208"/>
      <c r="AY119" s="20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38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820" t="s">
        <v>225</v>
      </c>
      <c r="Y121" s="3907" t="s">
        <v>77</v>
      </c>
      <c r="Z121" s="3908"/>
      <c r="AA121" s="3908"/>
      <c r="AB121" s="3908"/>
      <c r="AC121" s="3908"/>
      <c r="AD121" s="3908"/>
      <c r="AE121" s="3908"/>
      <c r="AF121" s="3909"/>
      <c r="AG121" s="3898" t="s">
        <v>76</v>
      </c>
      <c r="AH121" s="3899"/>
      <c r="AI121" s="3900"/>
      <c r="AJ121" s="348"/>
      <c r="AK121" s="3784" t="s">
        <v>4</v>
      </c>
      <c r="AL121" s="3785"/>
      <c r="AM121" s="3925" t="s">
        <v>964</v>
      </c>
      <c r="AN121" s="3926"/>
      <c r="AO121" s="3926"/>
      <c r="AP121" s="3926"/>
      <c r="AQ121" s="3926"/>
      <c r="AR121" s="3926"/>
      <c r="AS121" s="3926"/>
      <c r="AT121" s="3926"/>
      <c r="AU121" s="3926"/>
      <c r="AV121" s="3927"/>
      <c r="AW121" s="219"/>
      <c r="AX121" s="208"/>
      <c r="AY121" s="208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821"/>
      <c r="Y122" s="3910"/>
      <c r="Z122" s="3911"/>
      <c r="AA122" s="3911"/>
      <c r="AB122" s="3911"/>
      <c r="AC122" s="3911"/>
      <c r="AD122" s="3911"/>
      <c r="AE122" s="3911"/>
      <c r="AF122" s="3912"/>
      <c r="AG122" s="3901"/>
      <c r="AH122" s="3902"/>
      <c r="AI122" s="3903"/>
      <c r="AJ122" s="348"/>
      <c r="AK122" s="3786"/>
      <c r="AL122" s="3787"/>
      <c r="AM122" s="3928"/>
      <c r="AN122" s="3929"/>
      <c r="AO122" s="3929"/>
      <c r="AP122" s="3929"/>
      <c r="AQ122" s="3929"/>
      <c r="AR122" s="3929"/>
      <c r="AS122" s="3929"/>
      <c r="AT122" s="3929"/>
      <c r="AU122" s="3929"/>
      <c r="AV122" s="3930"/>
      <c r="AW122" s="219"/>
      <c r="AX122" s="208"/>
      <c r="AY122" s="20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822"/>
      <c r="Y123" s="3914" t="s">
        <v>833</v>
      </c>
      <c r="Z123" s="3915"/>
      <c r="AA123" s="3915"/>
      <c r="AB123" s="3913" t="s">
        <v>834</v>
      </c>
      <c r="AC123" s="3913"/>
      <c r="AD123" s="3913"/>
      <c r="AE123" s="3823" t="s">
        <v>837</v>
      </c>
      <c r="AF123" s="3824"/>
      <c r="AG123" s="3904"/>
      <c r="AH123" s="3905"/>
      <c r="AI123" s="3906"/>
      <c r="AJ123" s="349"/>
      <c r="AK123" s="3784" t="s">
        <v>16</v>
      </c>
      <c r="AL123" s="3785"/>
      <c r="AM123" s="3925" t="s">
        <v>973</v>
      </c>
      <c r="AN123" s="3926"/>
      <c r="AO123" s="3926"/>
      <c r="AP123" s="3926"/>
      <c r="AQ123" s="3926"/>
      <c r="AR123" s="3926"/>
      <c r="AS123" s="3926"/>
      <c r="AT123" s="3926"/>
      <c r="AU123" s="3926"/>
      <c r="AV123" s="3927"/>
      <c r="AW123" s="208"/>
      <c r="AX123" s="208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39">
        <v>0</v>
      </c>
      <c r="Y124" s="3803" t="s">
        <v>88</v>
      </c>
      <c r="Z124" s="3804"/>
      <c r="AA124" s="3804"/>
      <c r="AB124" s="3807" t="s">
        <v>235</v>
      </c>
      <c r="AC124" s="3807"/>
      <c r="AD124" s="3807"/>
      <c r="AE124" s="3782" t="s">
        <v>107</v>
      </c>
      <c r="AF124" s="3782"/>
      <c r="AG124" s="3797" t="s">
        <v>831</v>
      </c>
      <c r="AH124" s="3798"/>
      <c r="AI124" s="3799"/>
      <c r="AJ124" s="349"/>
      <c r="AK124" s="3786"/>
      <c r="AL124" s="3787"/>
      <c r="AM124" s="3928"/>
      <c r="AN124" s="3929"/>
      <c r="AO124" s="3929"/>
      <c r="AP124" s="3929"/>
      <c r="AQ124" s="3929"/>
      <c r="AR124" s="3929"/>
      <c r="AS124" s="3929"/>
      <c r="AT124" s="3929"/>
      <c r="AU124" s="3929"/>
      <c r="AV124" s="3930"/>
      <c r="AW124" s="208"/>
      <c r="AX124" s="20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805"/>
      <c r="Z125" s="3806"/>
      <c r="AA125" s="3806"/>
      <c r="AB125" s="3808"/>
      <c r="AC125" s="3808"/>
      <c r="AD125" s="3808"/>
      <c r="AE125" s="3783"/>
      <c r="AF125" s="3783"/>
      <c r="AG125" s="3800"/>
      <c r="AH125" s="3801"/>
      <c r="AI125" s="3802"/>
      <c r="AJ125" s="349"/>
      <c r="AK125" s="3784" t="s">
        <v>17</v>
      </c>
      <c r="AL125" s="3785"/>
      <c r="AM125" s="3925" t="s">
        <v>886</v>
      </c>
      <c r="AN125" s="3926"/>
      <c r="AO125" s="3926"/>
      <c r="AP125" s="3926"/>
      <c r="AQ125" s="3926"/>
      <c r="AR125" s="3926"/>
      <c r="AS125" s="3926"/>
      <c r="AT125" s="3926"/>
      <c r="AU125" s="3926"/>
      <c r="AV125" s="3927"/>
      <c r="AW125" s="219"/>
      <c r="AX125" s="208"/>
      <c r="AY125" s="208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803" t="s">
        <v>235</v>
      </c>
      <c r="Z126" s="3804"/>
      <c r="AA126" s="3804"/>
      <c r="AB126" s="3807" t="s">
        <v>89</v>
      </c>
      <c r="AC126" s="3807"/>
      <c r="AD126" s="3807"/>
      <c r="AE126" s="3782" t="s">
        <v>159</v>
      </c>
      <c r="AF126" s="3782"/>
      <c r="AG126" s="3776" t="s">
        <v>832</v>
      </c>
      <c r="AH126" s="3777"/>
      <c r="AI126" s="3778"/>
      <c r="AJ126" s="349"/>
      <c r="AK126" s="3786"/>
      <c r="AL126" s="3787"/>
      <c r="AM126" s="3928"/>
      <c r="AN126" s="3929"/>
      <c r="AO126" s="3929"/>
      <c r="AP126" s="3929"/>
      <c r="AQ126" s="3929"/>
      <c r="AR126" s="3929"/>
      <c r="AS126" s="3929"/>
      <c r="AT126" s="3929"/>
      <c r="AU126" s="3929"/>
      <c r="AV126" s="3930"/>
      <c r="AW126" s="219"/>
      <c r="AX126" s="208"/>
      <c r="AY126" s="20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805"/>
      <c r="Z127" s="3806"/>
      <c r="AA127" s="3806"/>
      <c r="AB127" s="3808"/>
      <c r="AC127" s="3808"/>
      <c r="AD127" s="3808"/>
      <c r="AE127" s="3783"/>
      <c r="AF127" s="3783"/>
      <c r="AG127" s="3779"/>
      <c r="AH127" s="3780"/>
      <c r="AI127" s="3781"/>
      <c r="AJ127" s="349"/>
      <c r="AK127" s="3784" t="s">
        <v>18</v>
      </c>
      <c r="AL127" s="3785"/>
      <c r="AM127" s="3925" t="s">
        <v>864</v>
      </c>
      <c r="AN127" s="3926"/>
      <c r="AO127" s="3926"/>
      <c r="AP127" s="3926"/>
      <c r="AQ127" s="3926"/>
      <c r="AR127" s="3926"/>
      <c r="AS127" s="3926"/>
      <c r="AT127" s="3926"/>
      <c r="AU127" s="3926"/>
      <c r="AV127" s="3927"/>
      <c r="AW127" s="208"/>
      <c r="AX127" s="208"/>
      <c r="AY127" s="208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803" t="s">
        <v>89</v>
      </c>
      <c r="Z128" s="3804"/>
      <c r="AA128" s="3804"/>
      <c r="AB128" s="3807" t="s">
        <v>835</v>
      </c>
      <c r="AC128" s="3807"/>
      <c r="AD128" s="3807"/>
      <c r="AE128" s="3782" t="s">
        <v>94</v>
      </c>
      <c r="AF128" s="3782"/>
      <c r="AG128" s="3776" t="s">
        <v>90</v>
      </c>
      <c r="AH128" s="3777"/>
      <c r="AI128" s="3778"/>
      <c r="AJ128" s="349"/>
      <c r="AK128" s="3786"/>
      <c r="AL128" s="3787"/>
      <c r="AM128" s="3928"/>
      <c r="AN128" s="3929"/>
      <c r="AO128" s="3929"/>
      <c r="AP128" s="3929"/>
      <c r="AQ128" s="3929"/>
      <c r="AR128" s="3929"/>
      <c r="AS128" s="3929"/>
      <c r="AT128" s="3929"/>
      <c r="AU128" s="3929"/>
      <c r="AV128" s="3930"/>
      <c r="AW128" s="219"/>
      <c r="AX128" s="208"/>
      <c r="AY128" s="20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805"/>
      <c r="Z129" s="3806"/>
      <c r="AA129" s="3806"/>
      <c r="AB129" s="3808"/>
      <c r="AC129" s="3808"/>
      <c r="AD129" s="3808"/>
      <c r="AE129" s="3783"/>
      <c r="AF129" s="3783"/>
      <c r="AG129" s="3779"/>
      <c r="AH129" s="3780"/>
      <c r="AI129" s="3781"/>
      <c r="AJ129" s="349"/>
      <c r="AK129" s="3784" t="s">
        <v>19</v>
      </c>
      <c r="AL129" s="3785"/>
      <c r="AM129" s="3925" t="s">
        <v>865</v>
      </c>
      <c r="AN129" s="3926"/>
      <c r="AO129" s="3926"/>
      <c r="AP129" s="3926"/>
      <c r="AQ129" s="3926"/>
      <c r="AR129" s="3926"/>
      <c r="AS129" s="3926"/>
      <c r="AT129" s="3926"/>
      <c r="AU129" s="3926"/>
      <c r="AV129" s="3927"/>
      <c r="AW129" s="219"/>
      <c r="AX129" s="208"/>
      <c r="AY129" s="208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803" t="s">
        <v>94</v>
      </c>
      <c r="Z130" s="3804"/>
      <c r="AA130" s="3804"/>
      <c r="AB130" s="3807" t="s">
        <v>836</v>
      </c>
      <c r="AC130" s="3807"/>
      <c r="AD130" s="3807"/>
      <c r="AE130" s="3782" t="s">
        <v>159</v>
      </c>
      <c r="AF130" s="3782"/>
      <c r="AG130" s="3776" t="s">
        <v>159</v>
      </c>
      <c r="AH130" s="3777"/>
      <c r="AI130" s="3778"/>
      <c r="AJ130" s="349"/>
      <c r="AK130" s="3786"/>
      <c r="AL130" s="3787"/>
      <c r="AM130" s="3928"/>
      <c r="AN130" s="3929"/>
      <c r="AO130" s="3929"/>
      <c r="AP130" s="3929"/>
      <c r="AQ130" s="3929"/>
      <c r="AR130" s="3929"/>
      <c r="AS130" s="3929"/>
      <c r="AT130" s="3929"/>
      <c r="AU130" s="3929"/>
      <c r="AV130" s="3930"/>
      <c r="AW130" s="219"/>
      <c r="AX130" s="208"/>
      <c r="AY130" s="20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805"/>
      <c r="Z131" s="3806"/>
      <c r="AA131" s="3806"/>
      <c r="AB131" s="3808"/>
      <c r="AC131" s="3808"/>
      <c r="AD131" s="3808"/>
      <c r="AE131" s="3783"/>
      <c r="AF131" s="3783"/>
      <c r="AG131" s="3779"/>
      <c r="AH131" s="3780"/>
      <c r="AI131" s="3781"/>
      <c r="AJ131" s="349"/>
      <c r="AK131" s="3784" t="s">
        <v>21</v>
      </c>
      <c r="AL131" s="3785"/>
      <c r="AM131" s="3925" t="s">
        <v>846</v>
      </c>
      <c r="AN131" s="3926"/>
      <c r="AO131" s="3926"/>
      <c r="AP131" s="3926"/>
      <c r="AQ131" s="3926"/>
      <c r="AR131" s="3926"/>
      <c r="AS131" s="3926"/>
      <c r="AT131" s="3926"/>
      <c r="AU131" s="3926"/>
      <c r="AV131" s="3927"/>
      <c r="AW131" s="219"/>
      <c r="AX131" s="208"/>
      <c r="AY131" s="208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803" t="s">
        <v>159</v>
      </c>
      <c r="Z132" s="3804"/>
      <c r="AA132" s="3804"/>
      <c r="AB132" s="3807" t="s">
        <v>101</v>
      </c>
      <c r="AC132" s="3807"/>
      <c r="AD132" s="3807"/>
      <c r="AE132" s="3782" t="s">
        <v>89</v>
      </c>
      <c r="AF132" s="3782"/>
      <c r="AG132" s="3776" t="s">
        <v>101</v>
      </c>
      <c r="AH132" s="3777"/>
      <c r="AI132" s="3778"/>
      <c r="AJ132" s="349"/>
      <c r="AK132" s="3786"/>
      <c r="AL132" s="3787"/>
      <c r="AM132" s="3928"/>
      <c r="AN132" s="3929"/>
      <c r="AO132" s="3929"/>
      <c r="AP132" s="3929"/>
      <c r="AQ132" s="3929"/>
      <c r="AR132" s="3929"/>
      <c r="AS132" s="3929"/>
      <c r="AT132" s="3929"/>
      <c r="AU132" s="3929"/>
      <c r="AV132" s="3930"/>
      <c r="AW132" s="219"/>
      <c r="AX132" s="208"/>
      <c r="AY132" s="20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805"/>
      <c r="Z133" s="3806"/>
      <c r="AA133" s="3806"/>
      <c r="AB133" s="3808"/>
      <c r="AC133" s="3808"/>
      <c r="AD133" s="3808"/>
      <c r="AE133" s="3783"/>
      <c r="AF133" s="3783"/>
      <c r="AG133" s="3779"/>
      <c r="AH133" s="3780"/>
      <c r="AI133" s="3781"/>
      <c r="AJ133" s="349"/>
      <c r="AK133" s="3784" t="s">
        <v>41</v>
      </c>
      <c r="AL133" s="3785"/>
      <c r="AM133" s="3925" t="s">
        <v>854</v>
      </c>
      <c r="AN133" s="3926"/>
      <c r="AO133" s="3926"/>
      <c r="AP133" s="3926"/>
      <c r="AQ133" s="3926"/>
      <c r="AR133" s="3926"/>
      <c r="AS133" s="3926"/>
      <c r="AT133" s="3926"/>
      <c r="AU133" s="3926"/>
      <c r="AV133" s="3927"/>
      <c r="AW133" s="219"/>
      <c r="AX133" s="208"/>
      <c r="AY133" s="208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803" t="s">
        <v>89</v>
      </c>
      <c r="Z134" s="3804"/>
      <c r="AA134" s="3804"/>
      <c r="AB134" s="3807" t="s">
        <v>95</v>
      </c>
      <c r="AC134" s="3807"/>
      <c r="AD134" s="3807"/>
      <c r="AE134" s="3782" t="s">
        <v>208</v>
      </c>
      <c r="AF134" s="3782"/>
      <c r="AG134" s="3776" t="s">
        <v>107</v>
      </c>
      <c r="AH134" s="3777"/>
      <c r="AI134" s="3778"/>
      <c r="AJ134" s="349"/>
      <c r="AK134" s="3786"/>
      <c r="AL134" s="3787"/>
      <c r="AM134" s="3928"/>
      <c r="AN134" s="3929"/>
      <c r="AO134" s="3929"/>
      <c r="AP134" s="3929"/>
      <c r="AQ134" s="3929"/>
      <c r="AR134" s="3929"/>
      <c r="AS134" s="3929"/>
      <c r="AT134" s="3929"/>
      <c r="AU134" s="3929"/>
      <c r="AV134" s="3930"/>
      <c r="AW134" s="219"/>
      <c r="AX134" s="208"/>
      <c r="AY134" s="20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805"/>
      <c r="Z135" s="3806"/>
      <c r="AA135" s="3806"/>
      <c r="AB135" s="3808"/>
      <c r="AC135" s="3808"/>
      <c r="AD135" s="3808"/>
      <c r="AE135" s="3783"/>
      <c r="AF135" s="3783"/>
      <c r="AG135" s="3779"/>
      <c r="AH135" s="3780"/>
      <c r="AI135" s="3781"/>
      <c r="AJ135" s="349"/>
      <c r="AK135" s="3784" t="s">
        <v>22</v>
      </c>
      <c r="AL135" s="3785"/>
      <c r="AM135" s="3925" t="s">
        <v>799</v>
      </c>
      <c r="AN135" s="3926"/>
      <c r="AO135" s="3926"/>
      <c r="AP135" s="3926"/>
      <c r="AQ135" s="3926"/>
      <c r="AR135" s="3926"/>
      <c r="AS135" s="3926"/>
      <c r="AT135" s="3926"/>
      <c r="AU135" s="3926"/>
      <c r="AV135" s="3927"/>
      <c r="AW135" s="219"/>
      <c r="AX135" s="208"/>
      <c r="AY135" s="208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803" t="s">
        <v>89</v>
      </c>
      <c r="Z136" s="3804"/>
      <c r="AA136" s="3804"/>
      <c r="AB136" s="3807" t="s">
        <v>830</v>
      </c>
      <c r="AC136" s="3807"/>
      <c r="AD136" s="3807"/>
      <c r="AE136" s="3782" t="s">
        <v>90</v>
      </c>
      <c r="AF136" s="3782"/>
      <c r="AG136" s="3776" t="s">
        <v>129</v>
      </c>
      <c r="AH136" s="3777"/>
      <c r="AI136" s="3778"/>
      <c r="AJ136" s="349"/>
      <c r="AK136" s="3786"/>
      <c r="AL136" s="3787"/>
      <c r="AM136" s="3928"/>
      <c r="AN136" s="3929"/>
      <c r="AO136" s="3929"/>
      <c r="AP136" s="3929"/>
      <c r="AQ136" s="3929"/>
      <c r="AR136" s="3929"/>
      <c r="AS136" s="3929"/>
      <c r="AT136" s="3929"/>
      <c r="AU136" s="3929"/>
      <c r="AV136" s="3930"/>
      <c r="AW136" s="219"/>
      <c r="AX136" s="208"/>
      <c r="AY136" s="20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805"/>
      <c r="Z137" s="3806"/>
      <c r="AA137" s="3806"/>
      <c r="AB137" s="3808"/>
      <c r="AC137" s="3808"/>
      <c r="AD137" s="3808"/>
      <c r="AE137" s="3783"/>
      <c r="AF137" s="3783"/>
      <c r="AG137" s="3779"/>
      <c r="AH137" s="3780"/>
      <c r="AI137" s="3781"/>
      <c r="AJ137" s="349"/>
      <c r="AK137" s="3784" t="s">
        <v>24</v>
      </c>
      <c r="AL137" s="3785"/>
      <c r="AM137" s="3937">
        <f>COUNTIF(AK$7:AK$110,"=4")</f>
        <v>4</v>
      </c>
      <c r="AN137" s="3938"/>
      <c r="AO137" s="3941" t="s">
        <v>295</v>
      </c>
      <c r="AP137" s="3941"/>
      <c r="AQ137" s="3941"/>
      <c r="AR137" s="3941"/>
      <c r="AS137" s="3941"/>
      <c r="AT137" s="3941"/>
      <c r="AU137" s="3941"/>
      <c r="AV137" s="3942"/>
      <c r="AW137" s="208"/>
      <c r="AX137" s="208"/>
      <c r="AY137" s="208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803" t="s">
        <v>830</v>
      </c>
      <c r="Z138" s="3804"/>
      <c r="AA138" s="3804"/>
      <c r="AB138" s="3807" t="s">
        <v>90</v>
      </c>
      <c r="AC138" s="3807"/>
      <c r="AD138" s="3807"/>
      <c r="AE138" s="3782" t="s">
        <v>185</v>
      </c>
      <c r="AF138" s="3782"/>
      <c r="AG138" s="3776" t="s">
        <v>830</v>
      </c>
      <c r="AH138" s="3777"/>
      <c r="AI138" s="3778"/>
      <c r="AJ138" s="349"/>
      <c r="AK138" s="3786"/>
      <c r="AL138" s="3787"/>
      <c r="AM138" s="3939"/>
      <c r="AN138" s="3940"/>
      <c r="AO138" s="3943"/>
      <c r="AP138" s="3943"/>
      <c r="AQ138" s="3943"/>
      <c r="AR138" s="3943"/>
      <c r="AS138" s="3943"/>
      <c r="AT138" s="3943"/>
      <c r="AU138" s="3943"/>
      <c r="AV138" s="3944"/>
      <c r="AW138" s="208"/>
      <c r="AX138" s="208"/>
      <c r="AY138" s="208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805"/>
      <c r="Z139" s="3806"/>
      <c r="AA139" s="3806"/>
      <c r="AB139" s="3808"/>
      <c r="AC139" s="3808"/>
      <c r="AD139" s="3808"/>
      <c r="AE139" s="3783"/>
      <c r="AF139" s="3783"/>
      <c r="AG139" s="3779"/>
      <c r="AH139" s="3780"/>
      <c r="AI139" s="3781"/>
      <c r="AJ139" s="217"/>
      <c r="AK139" s="3784" t="s">
        <v>56</v>
      </c>
      <c r="AL139" s="3785"/>
      <c r="AM139" s="3937">
        <f>COUNTIF(AK$7:AK$110,"=3")</f>
        <v>3</v>
      </c>
      <c r="AN139" s="3938"/>
      <c r="AO139" s="3941" t="s">
        <v>110</v>
      </c>
      <c r="AP139" s="3941"/>
      <c r="AQ139" s="3941"/>
      <c r="AR139" s="3941"/>
      <c r="AS139" s="3941"/>
      <c r="AT139" s="3941"/>
      <c r="AU139" s="3941"/>
      <c r="AV139" s="3942"/>
      <c r="AW139" s="217"/>
      <c r="AX139" s="208"/>
      <c r="AY139" s="208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803" t="s">
        <v>830</v>
      </c>
      <c r="Z140" s="3804"/>
      <c r="AA140" s="3804"/>
      <c r="AB140" s="3807" t="s">
        <v>159</v>
      </c>
      <c r="AC140" s="3807"/>
      <c r="AD140" s="3807"/>
      <c r="AE140" s="3782" t="s">
        <v>129</v>
      </c>
      <c r="AF140" s="3782"/>
      <c r="AG140" s="3776" t="s">
        <v>90</v>
      </c>
      <c r="AH140" s="3777"/>
      <c r="AI140" s="3778"/>
      <c r="AJ140" s="346"/>
      <c r="AK140" s="3786"/>
      <c r="AL140" s="3787"/>
      <c r="AM140" s="3939"/>
      <c r="AN140" s="3940"/>
      <c r="AO140" s="3943"/>
      <c r="AP140" s="3943"/>
      <c r="AQ140" s="3943"/>
      <c r="AR140" s="3943"/>
      <c r="AS140" s="3943"/>
      <c r="AT140" s="3943"/>
      <c r="AU140" s="3943"/>
      <c r="AV140" s="3944"/>
      <c r="AW140" s="217"/>
      <c r="AX140" s="208"/>
      <c r="AY140" s="208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805"/>
      <c r="Z141" s="3806"/>
      <c r="AA141" s="3806"/>
      <c r="AB141" s="3808"/>
      <c r="AC141" s="3808"/>
      <c r="AD141" s="3808"/>
      <c r="AE141" s="3783"/>
      <c r="AF141" s="3783"/>
      <c r="AG141" s="3779"/>
      <c r="AH141" s="3780"/>
      <c r="AI141" s="3781"/>
      <c r="AJ141" s="254"/>
      <c r="AK141" s="3784" t="s">
        <v>130</v>
      </c>
      <c r="AL141" s="3785"/>
      <c r="AM141" s="3937">
        <f>COUNTIF(AK$7:AK$110,"=2")</f>
        <v>5</v>
      </c>
      <c r="AN141" s="3938"/>
      <c r="AO141" s="3941" t="s">
        <v>111</v>
      </c>
      <c r="AP141" s="3941"/>
      <c r="AQ141" s="3941"/>
      <c r="AR141" s="3941"/>
      <c r="AS141" s="3941"/>
      <c r="AT141" s="3941"/>
      <c r="AU141" s="3941"/>
      <c r="AV141" s="3942"/>
      <c r="AW141" s="217"/>
      <c r="AX141" s="208"/>
      <c r="AY141" s="208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803" t="s">
        <v>94</v>
      </c>
      <c r="Z142" s="3804"/>
      <c r="AA142" s="3804"/>
      <c r="AB142" s="3807" t="s">
        <v>159</v>
      </c>
      <c r="AC142" s="3807"/>
      <c r="AD142" s="3807"/>
      <c r="AE142" s="3782" t="s">
        <v>129</v>
      </c>
      <c r="AF142" s="3782"/>
      <c r="AG142" s="3776" t="s">
        <v>830</v>
      </c>
      <c r="AH142" s="3777"/>
      <c r="AI142" s="3778"/>
      <c r="AJ142" s="289"/>
      <c r="AK142" s="3786"/>
      <c r="AL142" s="3787"/>
      <c r="AM142" s="3939"/>
      <c r="AN142" s="3940"/>
      <c r="AO142" s="3943"/>
      <c r="AP142" s="3943"/>
      <c r="AQ142" s="3943"/>
      <c r="AR142" s="3943"/>
      <c r="AS142" s="3943"/>
      <c r="AT142" s="3943"/>
      <c r="AU142" s="3943"/>
      <c r="AV142" s="3944"/>
      <c r="AW142" s="217"/>
      <c r="AX142" s="208"/>
      <c r="AY142" s="208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13" t="s">
        <v>349</v>
      </c>
      <c r="M143" s="3813"/>
      <c r="N143" s="3813"/>
      <c r="O143" s="3813"/>
      <c r="P143" s="3813"/>
      <c r="Q143" s="3813"/>
      <c r="R143" s="3813"/>
      <c r="S143" s="3813"/>
      <c r="T143" s="3814"/>
      <c r="X143" s="3517">
        <v>2016</v>
      </c>
      <c r="Y143" s="3805"/>
      <c r="Z143" s="3806"/>
      <c r="AA143" s="3806"/>
      <c r="AB143" s="3808"/>
      <c r="AC143" s="3808"/>
      <c r="AD143" s="3808"/>
      <c r="AE143" s="3783"/>
      <c r="AF143" s="3783"/>
      <c r="AG143" s="3779"/>
      <c r="AH143" s="3780"/>
      <c r="AI143" s="3781"/>
      <c r="AJ143" s="254"/>
      <c r="AK143" s="3784" t="s">
        <v>437</v>
      </c>
      <c r="AL143" s="3785"/>
      <c r="AM143" s="3937">
        <f>COUNTIF(AK$7:AK$110,"=1")</f>
        <v>19</v>
      </c>
      <c r="AN143" s="3938"/>
      <c r="AO143" s="3941" t="s">
        <v>348</v>
      </c>
      <c r="AP143" s="3941"/>
      <c r="AQ143" s="3941"/>
      <c r="AR143" s="3941"/>
      <c r="AS143" s="3941"/>
      <c r="AT143" s="3941"/>
      <c r="AU143" s="3941"/>
      <c r="AV143" s="3942"/>
      <c r="AW143" s="217"/>
      <c r="AX143" s="208"/>
      <c r="AY143" s="208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15"/>
      <c r="M144" s="3815"/>
      <c r="N144" s="3815"/>
      <c r="O144" s="3815"/>
      <c r="P144" s="3815"/>
      <c r="Q144" s="3815"/>
      <c r="R144" s="3815"/>
      <c r="S144" s="3815"/>
      <c r="T144" s="3816"/>
      <c r="V144" s="318"/>
      <c r="W144" s="318"/>
      <c r="X144" s="3516">
        <v>10</v>
      </c>
      <c r="Y144" s="3803" t="s">
        <v>830</v>
      </c>
      <c r="Z144" s="3804"/>
      <c r="AA144" s="3804"/>
      <c r="AB144" s="3807" t="s">
        <v>89</v>
      </c>
      <c r="AC144" s="3807"/>
      <c r="AD144" s="3807"/>
      <c r="AE144" s="3782" t="s">
        <v>101</v>
      </c>
      <c r="AF144" s="3782"/>
      <c r="AG144" s="3776" t="s">
        <v>830</v>
      </c>
      <c r="AH144" s="3777"/>
      <c r="AI144" s="3778"/>
      <c r="AJ144" s="289"/>
      <c r="AK144" s="3786"/>
      <c r="AL144" s="3787"/>
      <c r="AM144" s="3939"/>
      <c r="AN144" s="3940"/>
      <c r="AO144" s="3943"/>
      <c r="AP144" s="3943"/>
      <c r="AQ144" s="3943"/>
      <c r="AR144" s="3943"/>
      <c r="AS144" s="3943"/>
      <c r="AT144" s="3943"/>
      <c r="AU144" s="3943"/>
      <c r="AV144" s="3944"/>
      <c r="AW144" s="217"/>
      <c r="AX144" s="208"/>
      <c r="AY144" s="208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17"/>
      <c r="M145" s="3817"/>
      <c r="N145" s="3817"/>
      <c r="O145" s="3817"/>
      <c r="P145" s="3817"/>
      <c r="Q145" s="3817"/>
      <c r="R145" s="3817"/>
      <c r="S145" s="3817"/>
      <c r="T145" s="3818"/>
      <c r="X145" s="3517">
        <v>2017</v>
      </c>
      <c r="Y145" s="3805"/>
      <c r="Z145" s="3806"/>
      <c r="AA145" s="3806"/>
      <c r="AB145" s="3808"/>
      <c r="AC145" s="3808"/>
      <c r="AD145" s="3808"/>
      <c r="AE145" s="3783"/>
      <c r="AF145" s="3783"/>
      <c r="AG145" s="3779"/>
      <c r="AH145" s="3780"/>
      <c r="AI145" s="3781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38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803" t="s">
        <v>830</v>
      </c>
      <c r="Z146" s="3804"/>
      <c r="AA146" s="3804"/>
      <c r="AB146" s="3807" t="s">
        <v>214</v>
      </c>
      <c r="AC146" s="3807"/>
      <c r="AD146" s="3807"/>
      <c r="AE146" s="3782" t="s">
        <v>94</v>
      </c>
      <c r="AF146" s="3782"/>
      <c r="AG146" s="3776" t="s">
        <v>94</v>
      </c>
      <c r="AH146" s="3777"/>
      <c r="AI146" s="3778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38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13" t="s">
        <v>350</v>
      </c>
      <c r="M147" s="3813"/>
      <c r="N147" s="3813"/>
      <c r="O147" s="3813"/>
      <c r="P147" s="3813"/>
      <c r="Q147" s="3813"/>
      <c r="R147" s="3813"/>
      <c r="S147" s="3813"/>
      <c r="T147" s="3814"/>
      <c r="X147" s="3517">
        <v>2018</v>
      </c>
      <c r="Y147" s="3805"/>
      <c r="Z147" s="3806"/>
      <c r="AA147" s="3806"/>
      <c r="AB147" s="3808"/>
      <c r="AC147" s="3808"/>
      <c r="AD147" s="3808"/>
      <c r="AE147" s="3783"/>
      <c r="AF147" s="3783"/>
      <c r="AG147" s="3779"/>
      <c r="AH147" s="3780"/>
      <c r="AI147" s="3781"/>
      <c r="AJ147" s="254"/>
      <c r="AK147" s="3916" t="s">
        <v>856</v>
      </c>
      <c r="AL147" s="3917"/>
      <c r="AM147" s="3917"/>
      <c r="AN147" s="3917"/>
      <c r="AO147" s="3917"/>
      <c r="AP147" s="3917"/>
      <c r="AQ147" s="3917"/>
      <c r="AR147" s="3917"/>
      <c r="AS147" s="3917"/>
      <c r="AT147" s="3917"/>
      <c r="AU147" s="3917"/>
      <c r="AV147" s="3917"/>
      <c r="AW147" s="3917"/>
      <c r="AX147" s="3918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15"/>
      <c r="M148" s="3815"/>
      <c r="N148" s="3815"/>
      <c r="O148" s="3815"/>
      <c r="P148" s="3815"/>
      <c r="Q148" s="3815"/>
      <c r="R148" s="3815"/>
      <c r="S148" s="3815"/>
      <c r="T148" s="3816"/>
      <c r="V148" s="318"/>
      <c r="W148" s="318"/>
      <c r="X148" s="3516">
        <v>12</v>
      </c>
      <c r="Y148" s="3803" t="s">
        <v>94</v>
      </c>
      <c r="Z148" s="3804"/>
      <c r="AA148" s="3804"/>
      <c r="AB148" s="3807" t="s">
        <v>89</v>
      </c>
      <c r="AC148" s="3807"/>
      <c r="AD148" s="3807"/>
      <c r="AE148" s="3782" t="s">
        <v>214</v>
      </c>
      <c r="AF148" s="3782"/>
      <c r="AG148" s="3776" t="s">
        <v>94</v>
      </c>
      <c r="AH148" s="3777"/>
      <c r="AI148" s="3778"/>
      <c r="AJ148" s="289"/>
      <c r="AK148" s="3919"/>
      <c r="AL148" s="3920"/>
      <c r="AM148" s="3920"/>
      <c r="AN148" s="3920"/>
      <c r="AO148" s="3920"/>
      <c r="AP148" s="3920"/>
      <c r="AQ148" s="3920"/>
      <c r="AR148" s="3920"/>
      <c r="AS148" s="3920"/>
      <c r="AT148" s="3920"/>
      <c r="AU148" s="3920"/>
      <c r="AV148" s="3920"/>
      <c r="AW148" s="3920"/>
      <c r="AX148" s="3921"/>
      <c r="AY148" s="208"/>
      <c r="AZ148" s="208"/>
      <c r="BA148" s="208"/>
      <c r="BB148" s="208"/>
    </row>
    <row r="149" spans="9:54" ht="11.1" customHeight="1" x14ac:dyDescent="0.25">
      <c r="I149" s="1585"/>
      <c r="J149" s="3735"/>
      <c r="K149" s="3735"/>
      <c r="L149" s="3815"/>
      <c r="M149" s="3815"/>
      <c r="N149" s="3815"/>
      <c r="O149" s="3815"/>
      <c r="P149" s="3815"/>
      <c r="Q149" s="3815"/>
      <c r="R149" s="3815"/>
      <c r="S149" s="3815"/>
      <c r="T149" s="3816"/>
      <c r="V149" s="318"/>
      <c r="W149" s="318"/>
      <c r="X149" s="3517">
        <v>2019</v>
      </c>
      <c r="Y149" s="3805"/>
      <c r="Z149" s="3806"/>
      <c r="AA149" s="3806"/>
      <c r="AB149" s="3808"/>
      <c r="AC149" s="3808"/>
      <c r="AD149" s="3808"/>
      <c r="AE149" s="3783"/>
      <c r="AF149" s="3783"/>
      <c r="AG149" s="3779"/>
      <c r="AH149" s="3780"/>
      <c r="AI149" s="3781"/>
      <c r="AJ149" s="361"/>
      <c r="AK149" s="3919"/>
      <c r="AL149" s="3920"/>
      <c r="AM149" s="3920"/>
      <c r="AN149" s="3920"/>
      <c r="AO149" s="3920"/>
      <c r="AP149" s="3920"/>
      <c r="AQ149" s="3920"/>
      <c r="AR149" s="3920"/>
      <c r="AS149" s="3920"/>
      <c r="AT149" s="3920"/>
      <c r="AU149" s="3920"/>
      <c r="AV149" s="3920"/>
      <c r="AW149" s="3920"/>
      <c r="AX149" s="3921"/>
      <c r="AY149" s="208"/>
      <c r="AZ149" s="208"/>
      <c r="BA149" s="208"/>
      <c r="BB149" s="208"/>
    </row>
    <row r="150" spans="9:54" ht="11.1" customHeight="1" x14ac:dyDescent="0.25">
      <c r="I150" s="3809"/>
      <c r="J150" s="3810"/>
      <c r="K150" s="3810"/>
      <c r="L150" s="3815"/>
      <c r="M150" s="3815"/>
      <c r="N150" s="3815"/>
      <c r="O150" s="3815"/>
      <c r="P150" s="3815"/>
      <c r="Q150" s="3815"/>
      <c r="R150" s="3815"/>
      <c r="S150" s="3815"/>
      <c r="T150" s="3816"/>
      <c r="V150" s="318"/>
      <c r="W150" s="318"/>
      <c r="X150" s="3516">
        <v>13</v>
      </c>
      <c r="Y150" s="3803" t="s">
        <v>89</v>
      </c>
      <c r="Z150" s="3804"/>
      <c r="AA150" s="3804"/>
      <c r="AB150" s="3807" t="s">
        <v>830</v>
      </c>
      <c r="AC150" s="3807"/>
      <c r="AD150" s="3807"/>
      <c r="AE150" s="3782" t="s">
        <v>214</v>
      </c>
      <c r="AF150" s="3945"/>
      <c r="AG150" s="3797" t="s">
        <v>831</v>
      </c>
      <c r="AH150" s="3798"/>
      <c r="AI150" s="3799"/>
      <c r="AJ150" s="289"/>
      <c r="AK150" s="3919"/>
      <c r="AL150" s="3920"/>
      <c r="AM150" s="3920"/>
      <c r="AN150" s="3920"/>
      <c r="AO150" s="3920"/>
      <c r="AP150" s="3920"/>
      <c r="AQ150" s="3920"/>
      <c r="AR150" s="3920"/>
      <c r="AS150" s="3920"/>
      <c r="AT150" s="3920"/>
      <c r="AU150" s="3920"/>
      <c r="AV150" s="3920"/>
      <c r="AW150" s="3920"/>
      <c r="AX150" s="3921"/>
      <c r="AY150" s="208"/>
      <c r="AZ150" s="208"/>
      <c r="BA150" s="208"/>
      <c r="BB150" s="208"/>
    </row>
    <row r="151" spans="9:54" ht="11.1" customHeight="1" x14ac:dyDescent="0.25">
      <c r="I151" s="3811"/>
      <c r="J151" s="3812"/>
      <c r="K151" s="3812"/>
      <c r="L151" s="3817"/>
      <c r="M151" s="3817"/>
      <c r="N151" s="3817"/>
      <c r="O151" s="3817"/>
      <c r="P151" s="3817"/>
      <c r="Q151" s="3817"/>
      <c r="R151" s="3817"/>
      <c r="S151" s="3817"/>
      <c r="T151" s="3818"/>
      <c r="V151" s="318"/>
      <c r="W151" s="318"/>
      <c r="X151" s="3750">
        <v>2020</v>
      </c>
      <c r="Y151" s="3805"/>
      <c r="Z151" s="3806"/>
      <c r="AA151" s="3806"/>
      <c r="AB151" s="3808"/>
      <c r="AC151" s="3808"/>
      <c r="AD151" s="3808"/>
      <c r="AE151" s="3783"/>
      <c r="AF151" s="3946"/>
      <c r="AG151" s="3800"/>
      <c r="AH151" s="3801"/>
      <c r="AI151" s="3802"/>
      <c r="AJ151" s="361"/>
      <c r="AK151" s="3922"/>
      <c r="AL151" s="3923"/>
      <c r="AM151" s="3923"/>
      <c r="AN151" s="3923"/>
      <c r="AO151" s="3923"/>
      <c r="AP151" s="3923"/>
      <c r="AQ151" s="3923"/>
      <c r="AR151" s="3923"/>
      <c r="AS151" s="3923"/>
      <c r="AT151" s="3923"/>
      <c r="AU151" s="3923"/>
      <c r="AV151" s="3923"/>
      <c r="AW151" s="3923"/>
      <c r="AX151" s="3924"/>
      <c r="AY151" s="208"/>
      <c r="AZ151" s="208"/>
      <c r="BA151" s="208"/>
      <c r="BB151" s="208"/>
    </row>
    <row r="152" spans="9:54" ht="11.1" customHeight="1" x14ac:dyDescent="0.25">
      <c r="V152" s="318"/>
      <c r="W152" s="318"/>
      <c r="X152" s="3751">
        <v>14</v>
      </c>
      <c r="Y152" s="3803" t="s">
        <v>867</v>
      </c>
      <c r="Z152" s="3804"/>
      <c r="AA152" s="3804"/>
      <c r="AB152" s="3807" t="s">
        <v>867</v>
      </c>
      <c r="AC152" s="3807"/>
      <c r="AD152" s="3807"/>
      <c r="AE152" s="3782" t="s">
        <v>867</v>
      </c>
      <c r="AF152" s="3782"/>
      <c r="AG152" s="3776" t="s">
        <v>867</v>
      </c>
      <c r="AH152" s="3777"/>
      <c r="AI152" s="3778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38"/>
      <c r="AW152" s="217"/>
      <c r="AX152" s="218"/>
      <c r="AY152" s="208"/>
      <c r="AZ152" s="208"/>
      <c r="BA152" s="208"/>
      <c r="BB152" s="208"/>
    </row>
    <row r="153" spans="9:54" ht="11.1" customHeight="1" x14ac:dyDescent="0.25">
      <c r="W153" s="219"/>
      <c r="X153" s="3515">
        <v>2022</v>
      </c>
      <c r="Y153" s="3805"/>
      <c r="Z153" s="3806"/>
      <c r="AA153" s="3806"/>
      <c r="AB153" s="3808"/>
      <c r="AC153" s="3808"/>
      <c r="AD153" s="3808"/>
      <c r="AE153" s="3783"/>
      <c r="AF153" s="3783"/>
      <c r="AG153" s="3779"/>
      <c r="AH153" s="3780"/>
      <c r="AI153" s="3781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</row>
    <row r="154" spans="9:54" ht="11.1" customHeight="1" x14ac:dyDescent="0.25">
      <c r="W154" s="219"/>
      <c r="X154" s="208"/>
      <c r="Y154" s="221"/>
      <c r="Z154" s="221"/>
      <c r="AA154" s="221"/>
      <c r="AB154" s="928"/>
      <c r="AC154" s="928"/>
      <c r="AD154" s="219"/>
      <c r="AE154" s="219"/>
      <c r="AF154" s="219"/>
      <c r="AG154" s="3738"/>
      <c r="AH154" s="217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</row>
    <row r="155" spans="9:54" x14ac:dyDescent="0.25">
      <c r="W155" s="219"/>
      <c r="X155" s="361"/>
      <c r="Y155" s="208"/>
      <c r="Z155" s="208"/>
      <c r="AA155" s="208"/>
      <c r="AB155" s="208"/>
      <c r="AC155" s="208"/>
      <c r="AD155" s="208"/>
      <c r="AE155" s="208"/>
      <c r="AF155" s="208"/>
      <c r="AG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38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38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38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8oTQkIgYno+iAbzHg7nwMTmi7BlRGAMyq9ZY2c3pJ7tNQOSe7LqYZG+D57dGdpWukGnTqfKl8HUDsrN4w/CW6A==" saltValue="VjPz/8kYbUAu92oBcBFX0w==" spinCount="100000" sheet="1" objects="1" scenarios="1"/>
  <sortState xmlns:xlrd2="http://schemas.microsoft.com/office/spreadsheetml/2017/richdata2" ref="C17:AN110">
    <sortCondition descending="1" ref="AJ17:AJ110"/>
    <sortCondition ref="C17:C110"/>
  </sortState>
  <mergeCells count="131">
    <mergeCell ref="L1:O1"/>
    <mergeCell ref="AF1:AJ1"/>
    <mergeCell ref="Z2:AD3"/>
    <mergeCell ref="AE2:AF2"/>
    <mergeCell ref="AG2:AJ3"/>
    <mergeCell ref="AD4:AD6"/>
    <mergeCell ref="AG4:AG5"/>
    <mergeCell ref="AH4:AH5"/>
    <mergeCell ref="AI4:AI5"/>
    <mergeCell ref="C112:J112"/>
    <mergeCell ref="Z112:AB112"/>
    <mergeCell ref="AA113:AB113"/>
    <mergeCell ref="F117:K118"/>
    <mergeCell ref="X118:AI119"/>
    <mergeCell ref="AK118:AV119"/>
    <mergeCell ref="AJ4:AJ6"/>
    <mergeCell ref="AL4:AL6"/>
    <mergeCell ref="AM4:AM6"/>
    <mergeCell ref="AN4:AN6"/>
    <mergeCell ref="J5:J6"/>
    <mergeCell ref="AE5:AE6"/>
    <mergeCell ref="AF5:AF6"/>
    <mergeCell ref="L2:Y4"/>
    <mergeCell ref="AK2:AK6"/>
    <mergeCell ref="AL2:AN3"/>
    <mergeCell ref="E3:E6"/>
    <mergeCell ref="F3:H3"/>
    <mergeCell ref="I3:I6"/>
    <mergeCell ref="F4:H4"/>
    <mergeCell ref="Z4:Z6"/>
    <mergeCell ref="AA4:AA6"/>
    <mergeCell ref="AB4:AB6"/>
    <mergeCell ref="AC4:AC6"/>
    <mergeCell ref="X121:X123"/>
    <mergeCell ref="Y121:AF122"/>
    <mergeCell ref="AG121:AI123"/>
    <mergeCell ref="AK121:AL122"/>
    <mergeCell ref="AM121:AV122"/>
    <mergeCell ref="Y123:AA123"/>
    <mergeCell ref="AB123:AD123"/>
    <mergeCell ref="AE123:AF123"/>
    <mergeCell ref="AK123:AL124"/>
    <mergeCell ref="AM123:AV124"/>
    <mergeCell ref="Y124:AA125"/>
    <mergeCell ref="AB124:AD125"/>
    <mergeCell ref="AE124:AF125"/>
    <mergeCell ref="AG124:AI125"/>
    <mergeCell ref="AK125:AL126"/>
    <mergeCell ref="AM125:AV126"/>
    <mergeCell ref="Y126:AA127"/>
    <mergeCell ref="AB126:AD127"/>
    <mergeCell ref="AE126:AF127"/>
    <mergeCell ref="AG126:AI127"/>
    <mergeCell ref="AK127:AL128"/>
    <mergeCell ref="AM127:AV128"/>
    <mergeCell ref="Y128:AA129"/>
    <mergeCell ref="AB128:AD129"/>
    <mergeCell ref="AE128:AF129"/>
    <mergeCell ref="AG128:AI129"/>
    <mergeCell ref="AK129:AL130"/>
    <mergeCell ref="AM129:AV130"/>
    <mergeCell ref="Y130:AA131"/>
    <mergeCell ref="AB130:AD131"/>
    <mergeCell ref="AE130:AF131"/>
    <mergeCell ref="AG130:AI131"/>
    <mergeCell ref="AK131:AL132"/>
    <mergeCell ref="AM131:AV132"/>
    <mergeCell ref="Y132:AA133"/>
    <mergeCell ref="AB132:AD133"/>
    <mergeCell ref="AE132:AF133"/>
    <mergeCell ref="AG132:AI133"/>
    <mergeCell ref="AK133:AL134"/>
    <mergeCell ref="AM133:AV134"/>
    <mergeCell ref="Y134:AA135"/>
    <mergeCell ref="AB134:AD135"/>
    <mergeCell ref="AE134:AF135"/>
    <mergeCell ref="AG134:AI135"/>
    <mergeCell ref="AK135:AL136"/>
    <mergeCell ref="AM135:AV136"/>
    <mergeCell ref="Y136:AA137"/>
    <mergeCell ref="AB136:AD137"/>
    <mergeCell ref="AE136:AF137"/>
    <mergeCell ref="AG136:AI137"/>
    <mergeCell ref="AK137:AL138"/>
    <mergeCell ref="AM137:AN138"/>
    <mergeCell ref="AO137:AV138"/>
    <mergeCell ref="Y138:AA139"/>
    <mergeCell ref="AB138:AD139"/>
    <mergeCell ref="AE138:AF139"/>
    <mergeCell ref="AG138:AI139"/>
    <mergeCell ref="AK139:AL140"/>
    <mergeCell ref="AM139:AN140"/>
    <mergeCell ref="AO139:AV140"/>
    <mergeCell ref="AO141:AV142"/>
    <mergeCell ref="Y142:AA143"/>
    <mergeCell ref="AB142:AD143"/>
    <mergeCell ref="AE142:AF143"/>
    <mergeCell ref="AG142:AI143"/>
    <mergeCell ref="L143:T145"/>
    <mergeCell ref="AK143:AL144"/>
    <mergeCell ref="AM143:AN144"/>
    <mergeCell ref="AO143:AV144"/>
    <mergeCell ref="Y144:AA145"/>
    <mergeCell ref="Y140:AA141"/>
    <mergeCell ref="AB140:AD141"/>
    <mergeCell ref="AE140:AF141"/>
    <mergeCell ref="AG140:AI141"/>
    <mergeCell ref="AK141:AL142"/>
    <mergeCell ref="AM141:AN142"/>
    <mergeCell ref="AK147:AX151"/>
    <mergeCell ref="Y148:AA149"/>
    <mergeCell ref="AB148:AD149"/>
    <mergeCell ref="AE148:AF149"/>
    <mergeCell ref="AG148:AI149"/>
    <mergeCell ref="AB144:AD145"/>
    <mergeCell ref="AE144:AF145"/>
    <mergeCell ref="AG144:AI145"/>
    <mergeCell ref="Y146:AA147"/>
    <mergeCell ref="AB146:AD147"/>
    <mergeCell ref="AE146:AF147"/>
    <mergeCell ref="AG146:AI147"/>
    <mergeCell ref="I150:K151"/>
    <mergeCell ref="Y150:AA151"/>
    <mergeCell ref="AB150:AD151"/>
    <mergeCell ref="AE150:AF151"/>
    <mergeCell ref="AG150:AI151"/>
    <mergeCell ref="Y152:AA153"/>
    <mergeCell ref="AB152:AD153"/>
    <mergeCell ref="AE152:AF153"/>
    <mergeCell ref="AG152:AI153"/>
    <mergeCell ref="L147:T151"/>
  </mergeCells>
  <conditionalFormatting sqref="J7:J110">
    <cfRule type="cellIs" dxfId="273" priority="8" operator="equal">
      <formula>2</formula>
    </cfRule>
    <cfRule type="cellIs" dxfId="272" priority="9" operator="greaterThan">
      <formula>2</formula>
    </cfRule>
  </conditionalFormatting>
  <conditionalFormatting sqref="AN7:AN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X35:X110 L35:V110 L7:X34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V42 X42">
    <cfRule type="colorScale" priority="11">
      <colorScale>
        <cfvo type="min"/>
        <cfvo type="max"/>
        <color theme="7" tint="0.59999389629810485"/>
        <color theme="3" tint="0.39997558519241921"/>
      </colorScale>
    </cfRule>
  </conditionalFormatting>
  <conditionalFormatting sqref="W35:W110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W42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65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4129" t="s">
        <v>779</v>
      </c>
      <c r="J1" s="4129"/>
      <c r="K1" s="4129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872" t="s">
        <v>757</v>
      </c>
      <c r="Y1" s="3872"/>
      <c r="Z1" s="3872"/>
      <c r="AA1" s="3872"/>
      <c r="AB1" s="3872"/>
      <c r="AC1" s="3872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38"/>
    </row>
    <row r="2" spans="1:47" ht="16.5" thickTop="1" x14ac:dyDescent="0.2">
      <c r="I2" s="4095" t="s">
        <v>25</v>
      </c>
      <c r="J2" s="4096"/>
      <c r="K2" s="4096"/>
      <c r="L2" s="4096"/>
      <c r="M2" s="4096"/>
      <c r="N2" s="4096"/>
      <c r="O2" s="4096"/>
      <c r="P2" s="4096"/>
      <c r="Q2" s="4096"/>
      <c r="R2" s="4096"/>
      <c r="S2" s="4096"/>
      <c r="T2" s="4096"/>
      <c r="U2" s="4096"/>
      <c r="V2" s="4096"/>
      <c r="W2" s="4097"/>
      <c r="X2" s="4130" t="s">
        <v>50</v>
      </c>
      <c r="Y2" s="4130"/>
      <c r="Z2" s="4130"/>
      <c r="AA2" s="3873" t="s">
        <v>645</v>
      </c>
      <c r="AB2" s="4133"/>
      <c r="AC2" s="3874"/>
      <c r="AD2" s="3875" t="s">
        <v>49</v>
      </c>
      <c r="AE2" s="3876"/>
      <c r="AF2" s="3876"/>
      <c r="AG2" s="3876"/>
      <c r="AH2" s="3876"/>
      <c r="AI2" s="3876"/>
      <c r="AJ2" s="3876"/>
      <c r="AK2" s="3876"/>
      <c r="AL2" s="3876"/>
      <c r="AM2" s="3876"/>
      <c r="AN2" s="3876"/>
      <c r="AO2" s="3876"/>
      <c r="AP2" s="3876" t="s">
        <v>477</v>
      </c>
      <c r="AQ2" s="3876"/>
      <c r="AR2" s="3876"/>
      <c r="AS2" s="4113"/>
      <c r="AT2" s="2538"/>
    </row>
    <row r="3" spans="1:47" ht="16.5" customHeight="1" x14ac:dyDescent="0.25">
      <c r="D3" s="3852"/>
      <c r="E3" s="4089" t="s">
        <v>699</v>
      </c>
      <c r="F3" s="4090" t="s">
        <v>189</v>
      </c>
      <c r="I3" s="4098"/>
      <c r="J3" s="4099"/>
      <c r="K3" s="4099"/>
      <c r="L3" s="4099"/>
      <c r="M3" s="4099"/>
      <c r="N3" s="4099"/>
      <c r="O3" s="4099"/>
      <c r="P3" s="4099"/>
      <c r="Q3" s="4099"/>
      <c r="R3" s="4099"/>
      <c r="S3" s="4099"/>
      <c r="T3" s="4099"/>
      <c r="U3" s="4099"/>
      <c r="V3" s="4099"/>
      <c r="W3" s="4100"/>
      <c r="X3" s="4131"/>
      <c r="Y3" s="4131"/>
      <c r="Z3" s="4131"/>
      <c r="AA3" s="4115" t="s">
        <v>202</v>
      </c>
      <c r="AB3" s="4116"/>
      <c r="AC3" s="220">
        <v>81000</v>
      </c>
      <c r="AD3" s="3877"/>
      <c r="AE3" s="3878"/>
      <c r="AF3" s="3878"/>
      <c r="AG3" s="3878"/>
      <c r="AH3" s="3878"/>
      <c r="AI3" s="3878"/>
      <c r="AJ3" s="3878"/>
      <c r="AK3" s="3878"/>
      <c r="AL3" s="3878"/>
      <c r="AM3" s="3878"/>
      <c r="AN3" s="3878"/>
      <c r="AO3" s="3878"/>
      <c r="AP3" s="3878"/>
      <c r="AQ3" s="3878"/>
      <c r="AR3" s="3878"/>
      <c r="AS3" s="4114"/>
      <c r="AT3" s="221"/>
    </row>
    <row r="4" spans="1:47" ht="33.75" x14ac:dyDescent="0.25">
      <c r="D4" s="3852"/>
      <c r="E4" s="4089"/>
      <c r="F4" s="4090"/>
      <c r="I4" s="4101"/>
      <c r="J4" s="4102"/>
      <c r="K4" s="4102"/>
      <c r="L4" s="4102"/>
      <c r="M4" s="4102"/>
      <c r="N4" s="4102"/>
      <c r="O4" s="4102"/>
      <c r="P4" s="4102"/>
      <c r="Q4" s="4102"/>
      <c r="R4" s="4102"/>
      <c r="S4" s="4102"/>
      <c r="T4" s="4102"/>
      <c r="U4" s="4102"/>
      <c r="V4" s="4102"/>
      <c r="W4" s="4103"/>
      <c r="X4" s="4132"/>
      <c r="Y4" s="4132"/>
      <c r="Z4" s="4132"/>
      <c r="AA4" s="4117" t="s">
        <v>203</v>
      </c>
      <c r="AB4" s="4118"/>
      <c r="AC4" s="222">
        <f>SUM(AC7:AC69)</f>
        <v>77525</v>
      </c>
      <c r="AD4" s="1595" t="s">
        <v>478</v>
      </c>
      <c r="AE4" s="1596" t="s">
        <v>479</v>
      </c>
      <c r="AF4" s="1596" t="s">
        <v>480</v>
      </c>
      <c r="AG4" s="1596" t="s">
        <v>481</v>
      </c>
      <c r="AH4" s="1596" t="s">
        <v>551</v>
      </c>
      <c r="AI4" s="1596" t="s">
        <v>608</v>
      </c>
      <c r="AJ4" s="1596" t="s">
        <v>648</v>
      </c>
      <c r="AK4" s="1596" t="s">
        <v>700</v>
      </c>
      <c r="AL4" s="1596" t="s">
        <v>733</v>
      </c>
      <c r="AM4" s="1596" t="s">
        <v>758</v>
      </c>
      <c r="AN4" s="1596" t="s">
        <v>780</v>
      </c>
      <c r="AO4" s="3184" t="s">
        <v>3</v>
      </c>
      <c r="AP4" s="3185" t="s">
        <v>482</v>
      </c>
      <c r="AQ4" s="1596" t="s">
        <v>759</v>
      </c>
      <c r="AR4" s="1589" t="s">
        <v>190</v>
      </c>
      <c r="AS4" s="1592" t="s">
        <v>178</v>
      </c>
      <c r="AT4" s="221"/>
    </row>
    <row r="5" spans="1:47" s="223" customFormat="1" ht="12" customHeight="1" x14ac:dyDescent="0.25">
      <c r="A5" s="657"/>
      <c r="C5" s="224"/>
      <c r="D5" s="3852"/>
      <c r="E5" s="4089"/>
      <c r="F5" s="4090"/>
      <c r="G5" s="3862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28" t="s">
        <v>234</v>
      </c>
      <c r="O5" s="2540" t="s">
        <v>406</v>
      </c>
      <c r="P5" s="2541" t="s">
        <v>407</v>
      </c>
      <c r="Q5" s="228" t="s">
        <v>234</v>
      </c>
      <c r="R5" s="2540" t="s">
        <v>702</v>
      </c>
      <c r="S5" s="2540" t="s">
        <v>32</v>
      </c>
      <c r="T5" s="2540" t="s">
        <v>408</v>
      </c>
      <c r="U5" s="2540" t="s">
        <v>34</v>
      </c>
      <c r="V5" s="2540" t="s">
        <v>64</v>
      </c>
      <c r="W5" s="229" t="s">
        <v>109</v>
      </c>
      <c r="X5" s="4119" t="s">
        <v>3</v>
      </c>
      <c r="Y5" s="4121" t="s">
        <v>409</v>
      </c>
      <c r="Z5" s="4123" t="s">
        <v>410</v>
      </c>
      <c r="AA5" s="4125" t="s">
        <v>690</v>
      </c>
      <c r="AB5" s="4126"/>
      <c r="AC5" s="3838" t="s">
        <v>179</v>
      </c>
      <c r="AD5" s="3186"/>
      <c r="AE5" s="3187"/>
      <c r="AF5" s="3187"/>
      <c r="AG5" s="3187"/>
      <c r="AH5" s="3187"/>
      <c r="AI5" s="3187"/>
      <c r="AJ5" s="3187"/>
      <c r="AK5" s="3187"/>
      <c r="AL5" s="3187"/>
      <c r="AM5" s="3187"/>
      <c r="AN5" s="3187"/>
      <c r="AO5" s="3188"/>
      <c r="AP5" s="3189"/>
      <c r="AQ5" s="3187"/>
      <c r="AR5" s="1590"/>
      <c r="AS5" s="1593"/>
      <c r="AT5" s="2542"/>
    </row>
    <row r="6" spans="1:47" s="223" customFormat="1" ht="12" customHeight="1" x14ac:dyDescent="0.25">
      <c r="A6" s="657"/>
      <c r="B6" s="230"/>
      <c r="C6" s="231"/>
      <c r="D6" s="3852"/>
      <c r="E6" s="4089"/>
      <c r="F6" s="4090"/>
      <c r="G6" s="3862"/>
      <c r="H6" s="232"/>
      <c r="I6" s="233" t="s">
        <v>781</v>
      </c>
      <c r="J6" s="234" t="s">
        <v>782</v>
      </c>
      <c r="K6" s="375" t="s">
        <v>783</v>
      </c>
      <c r="L6" s="234" t="s">
        <v>612</v>
      </c>
      <c r="M6" s="234" t="s">
        <v>784</v>
      </c>
      <c r="N6" s="375" t="s">
        <v>785</v>
      </c>
      <c r="O6" s="234" t="s">
        <v>786</v>
      </c>
      <c r="P6" s="234" t="s">
        <v>787</v>
      </c>
      <c r="Q6" s="375" t="s">
        <v>788</v>
      </c>
      <c r="R6" s="234" t="s">
        <v>789</v>
      </c>
      <c r="S6" s="234" t="s">
        <v>790</v>
      </c>
      <c r="T6" s="234" t="s">
        <v>791</v>
      </c>
      <c r="U6" s="234" t="s">
        <v>792</v>
      </c>
      <c r="V6" s="234" t="s">
        <v>793</v>
      </c>
      <c r="W6" s="235" t="s">
        <v>794</v>
      </c>
      <c r="X6" s="4120"/>
      <c r="Y6" s="4122"/>
      <c r="Z6" s="4124"/>
      <c r="AA6" s="4127"/>
      <c r="AB6" s="4128"/>
      <c r="AC6" s="3839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7">
        <v>14</v>
      </c>
      <c r="AN6" s="3190">
        <f>COUNTIF(I105:V105,"&gt;0")</f>
        <v>14</v>
      </c>
      <c r="AO6" s="2547">
        <f t="shared" ref="AO6:AO37" si="0">SUM(AD6:AN6)</f>
        <v>116</v>
      </c>
      <c r="AP6" s="3191"/>
      <c r="AQ6" s="1597"/>
      <c r="AR6" s="1591"/>
      <c r="AS6" s="1594"/>
      <c r="AT6" s="2542"/>
    </row>
    <row r="7" spans="1:47" ht="11.1" customHeight="1" x14ac:dyDescent="0.25">
      <c r="A7" s="657">
        <v>1</v>
      </c>
      <c r="B7" s="3036"/>
      <c r="C7" s="895" t="s">
        <v>131</v>
      </c>
      <c r="D7" s="2572" t="str">
        <f>ROMAN(AP7,0)</f>
        <v>XVI</v>
      </c>
      <c r="E7" s="2550" t="s">
        <v>177</v>
      </c>
      <c r="F7" s="2551" t="s">
        <v>269</v>
      </c>
      <c r="G7" s="2573"/>
      <c r="H7" s="3192"/>
      <c r="I7" s="3193">
        <v>2</v>
      </c>
      <c r="J7" s="3038">
        <v>12</v>
      </c>
      <c r="K7" s="3039">
        <v>5</v>
      </c>
      <c r="L7" s="3039">
        <v>12</v>
      </c>
      <c r="M7" s="3040">
        <v>15</v>
      </c>
      <c r="N7" s="3039"/>
      <c r="O7" s="3039">
        <v>11</v>
      </c>
      <c r="P7" s="3039">
        <v>7</v>
      </c>
      <c r="Q7" s="3194">
        <v>13</v>
      </c>
      <c r="R7" s="3195"/>
      <c r="S7" s="3194">
        <v>15</v>
      </c>
      <c r="T7" s="3195">
        <v>10</v>
      </c>
      <c r="U7" s="3195">
        <v>6</v>
      </c>
      <c r="V7" s="3194">
        <v>16</v>
      </c>
      <c r="W7" s="3196" t="s">
        <v>664</v>
      </c>
      <c r="X7" s="3042">
        <f t="shared" ref="X7:X36" si="1">SUM(I7:W7)</f>
        <v>124</v>
      </c>
      <c r="Y7" s="2576">
        <f t="shared" ref="Y7:Y36" si="2">COUNTIF(I7:V7,"&gt;=0")*0.1+0.7</f>
        <v>1.9000000000000001</v>
      </c>
      <c r="Z7" s="3044">
        <f t="shared" ref="Z7:Z36" si="3">X7*Y7/COUNTIF(I7:W7,"&gt;=0")</f>
        <v>19.633333333333336</v>
      </c>
      <c r="AA7" s="3045">
        <f t="shared" ref="AA7:AA36" si="4">IF(AND(W7="x",Y7&gt;=1),(Z7),"-")</f>
        <v>19.633333333333336</v>
      </c>
      <c r="AB7" s="3046">
        <f t="shared" ref="AB7:AB36" si="5">IF((W7="x"),(IF(OR(Z7&lt;(MAX(AA$7:AA$69)/2),Y7&lt;1),(MAX(AA$7:AA$69)/2),Z7)),"-")</f>
        <v>19.633333333333336</v>
      </c>
      <c r="AC7" s="3047">
        <f t="shared" ref="AC7:AC36" si="6">IF((W7="x"),CEILING((AC$3/SUMIF(Y$7:Y$69,"&gt;=1",Z$7:Z$69)*AB7),5),"-")</f>
        <v>6475</v>
      </c>
      <c r="AD7" s="3048"/>
      <c r="AE7" s="3049"/>
      <c r="AF7" s="3050">
        <v>3</v>
      </c>
      <c r="AG7" s="3050">
        <v>7</v>
      </c>
      <c r="AH7" s="3050">
        <v>10</v>
      </c>
      <c r="AI7" s="3050">
        <v>6</v>
      </c>
      <c r="AJ7" s="3049">
        <v>5</v>
      </c>
      <c r="AK7" s="3049">
        <v>10</v>
      </c>
      <c r="AL7" s="3049">
        <v>12</v>
      </c>
      <c r="AM7" s="3049">
        <v>12</v>
      </c>
      <c r="AN7" s="3051">
        <f t="shared" ref="AN7:AN49" si="7">COUNTIF(I7:V7,"&gt;=0")</f>
        <v>12</v>
      </c>
      <c r="AO7" s="3052">
        <f t="shared" si="0"/>
        <v>77</v>
      </c>
      <c r="AP7" s="3053">
        <v>16</v>
      </c>
      <c r="AQ7" s="3049">
        <v>522</v>
      </c>
      <c r="AR7" s="3054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57">
        <v>2</v>
      </c>
      <c r="B8" s="244"/>
      <c r="C8" s="899" t="s">
        <v>133</v>
      </c>
      <c r="D8" s="2689" t="str">
        <f>ROMAN(AP8,0)</f>
        <v>VIII</v>
      </c>
      <c r="E8" s="2690" t="s">
        <v>177</v>
      </c>
      <c r="F8" s="2691"/>
      <c r="G8" s="2573"/>
      <c r="H8" s="238"/>
      <c r="I8" s="2587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892">
        <v>10</v>
      </c>
      <c r="R8" s="892">
        <v>16</v>
      </c>
      <c r="S8" s="892">
        <v>5</v>
      </c>
      <c r="T8" s="892">
        <v>8</v>
      </c>
      <c r="U8" s="892">
        <v>5</v>
      </c>
      <c r="V8" s="892">
        <v>5</v>
      </c>
      <c r="W8" s="661" t="s">
        <v>664</v>
      </c>
      <c r="X8" s="2575">
        <f t="shared" si="1"/>
        <v>108</v>
      </c>
      <c r="Y8" s="2576">
        <f t="shared" si="2"/>
        <v>2</v>
      </c>
      <c r="Z8" s="3035">
        <f t="shared" si="3"/>
        <v>16.615384615384617</v>
      </c>
      <c r="AA8" s="241">
        <f t="shared" si="4"/>
        <v>16.615384615384617</v>
      </c>
      <c r="AB8" s="2578">
        <f t="shared" si="5"/>
        <v>16.615384615384617</v>
      </c>
      <c r="AC8" s="242">
        <f t="shared" si="6"/>
        <v>5480</v>
      </c>
      <c r="AD8" s="2579">
        <v>3</v>
      </c>
      <c r="AE8" s="243">
        <v>8</v>
      </c>
      <c r="AF8" s="2580">
        <v>8</v>
      </c>
      <c r="AG8" s="2580">
        <v>10</v>
      </c>
      <c r="AH8" s="2580">
        <v>11</v>
      </c>
      <c r="AI8" s="2580">
        <v>10</v>
      </c>
      <c r="AJ8" s="243">
        <v>13</v>
      </c>
      <c r="AK8" s="243">
        <v>12</v>
      </c>
      <c r="AL8" s="243">
        <v>13</v>
      </c>
      <c r="AM8" s="243">
        <v>14</v>
      </c>
      <c r="AN8" s="2581">
        <f t="shared" si="7"/>
        <v>13</v>
      </c>
      <c r="AO8" s="2582">
        <f t="shared" si="0"/>
        <v>115</v>
      </c>
      <c r="AP8" s="2583">
        <v>8</v>
      </c>
      <c r="AQ8" s="243">
        <v>711</v>
      </c>
      <c r="AR8" s="2584">
        <f t="shared" si="8"/>
        <v>819</v>
      </c>
      <c r="AS8" s="624">
        <f t="shared" si="9"/>
        <v>7.1217391304347828</v>
      </c>
      <c r="AT8" s="247"/>
    </row>
    <row r="9" spans="1:47" s="212" customFormat="1" ht="11.1" customHeight="1" x14ac:dyDescent="0.25">
      <c r="A9" s="657">
        <v>3</v>
      </c>
      <c r="B9" s="244"/>
      <c r="C9" s="660" t="s">
        <v>141</v>
      </c>
      <c r="D9" s="2585" t="str">
        <f>ROMAN(AP9,0)</f>
        <v>VIII</v>
      </c>
      <c r="E9" s="2586"/>
      <c r="F9" s="662" t="s">
        <v>156</v>
      </c>
      <c r="G9" s="2573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892">
        <v>6</v>
      </c>
      <c r="R9" s="892">
        <v>14</v>
      </c>
      <c r="S9" s="892">
        <v>12</v>
      </c>
      <c r="T9" s="896">
        <v>15</v>
      </c>
      <c r="U9" s="896">
        <v>15</v>
      </c>
      <c r="V9" s="892"/>
      <c r="W9" s="661" t="s">
        <v>664</v>
      </c>
      <c r="X9" s="2575">
        <f t="shared" si="1"/>
        <v>84</v>
      </c>
      <c r="Y9" s="2576">
        <f t="shared" si="2"/>
        <v>1.5</v>
      </c>
      <c r="Z9" s="3035">
        <f t="shared" si="3"/>
        <v>15.75</v>
      </c>
      <c r="AA9" s="241">
        <f t="shared" si="4"/>
        <v>15.75</v>
      </c>
      <c r="AB9" s="2578">
        <f t="shared" si="5"/>
        <v>15.75</v>
      </c>
      <c r="AC9" s="242">
        <f t="shared" si="6"/>
        <v>5195</v>
      </c>
      <c r="AD9" s="2579"/>
      <c r="AE9" s="243">
        <v>3</v>
      </c>
      <c r="AF9" s="2580">
        <v>6</v>
      </c>
      <c r="AG9" s="2580">
        <v>2</v>
      </c>
      <c r="AH9" s="2580">
        <v>8</v>
      </c>
      <c r="AI9" s="2580">
        <v>6</v>
      </c>
      <c r="AJ9" s="243">
        <v>7</v>
      </c>
      <c r="AK9" s="243">
        <v>5</v>
      </c>
      <c r="AL9" s="243">
        <v>6</v>
      </c>
      <c r="AM9" s="243">
        <v>5</v>
      </c>
      <c r="AN9" s="2581">
        <f t="shared" si="7"/>
        <v>8</v>
      </c>
      <c r="AO9" s="2582">
        <f t="shared" si="0"/>
        <v>56</v>
      </c>
      <c r="AP9" s="2583">
        <v>8</v>
      </c>
      <c r="AQ9" s="243">
        <v>382</v>
      </c>
      <c r="AR9" s="2584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57">
        <v>4</v>
      </c>
      <c r="B10" s="244"/>
      <c r="C10" s="246" t="s">
        <v>45</v>
      </c>
      <c r="D10" s="2592" t="str">
        <f>ROMAN(AP10,0)</f>
        <v>I</v>
      </c>
      <c r="E10" s="2593"/>
      <c r="F10" s="2594"/>
      <c r="G10" s="2573"/>
      <c r="H10" s="245"/>
      <c r="I10" s="239">
        <v>10</v>
      </c>
      <c r="J10" s="240">
        <v>1</v>
      </c>
      <c r="K10" s="187">
        <v>13</v>
      </c>
      <c r="L10" s="882">
        <v>21</v>
      </c>
      <c r="M10" s="187">
        <v>10</v>
      </c>
      <c r="N10" s="187"/>
      <c r="O10" s="187">
        <v>13</v>
      </c>
      <c r="P10" s="187"/>
      <c r="Q10" s="892">
        <v>1</v>
      </c>
      <c r="R10" s="892">
        <v>5</v>
      </c>
      <c r="S10" s="892">
        <v>10</v>
      </c>
      <c r="T10" s="892">
        <v>0</v>
      </c>
      <c r="U10" s="892">
        <v>8</v>
      </c>
      <c r="V10" s="892"/>
      <c r="W10" s="661" t="s">
        <v>664</v>
      </c>
      <c r="X10" s="2575">
        <f t="shared" si="1"/>
        <v>92</v>
      </c>
      <c r="Y10" s="2576">
        <f t="shared" si="2"/>
        <v>1.8</v>
      </c>
      <c r="Z10" s="3035">
        <f t="shared" si="3"/>
        <v>15.054545454545455</v>
      </c>
      <c r="AA10" s="241">
        <f t="shared" si="4"/>
        <v>15.054545454545455</v>
      </c>
      <c r="AB10" s="2578">
        <f t="shared" si="5"/>
        <v>15.054545454545455</v>
      </c>
      <c r="AC10" s="242">
        <f t="shared" si="6"/>
        <v>4965</v>
      </c>
      <c r="AD10" s="2579"/>
      <c r="AE10" s="243"/>
      <c r="AF10" s="2580">
        <v>2</v>
      </c>
      <c r="AG10" s="2580">
        <v>4</v>
      </c>
      <c r="AH10" s="2580">
        <v>3</v>
      </c>
      <c r="AI10" s="2580">
        <v>4</v>
      </c>
      <c r="AJ10" s="243">
        <v>7</v>
      </c>
      <c r="AK10" s="243">
        <v>9</v>
      </c>
      <c r="AL10" s="243">
        <v>6</v>
      </c>
      <c r="AM10" s="243">
        <v>8</v>
      </c>
      <c r="AN10" s="2581">
        <f t="shared" si="7"/>
        <v>11</v>
      </c>
      <c r="AO10" s="2582">
        <f t="shared" si="0"/>
        <v>54</v>
      </c>
      <c r="AP10" s="2583">
        <v>1</v>
      </c>
      <c r="AQ10" s="243">
        <v>271</v>
      </c>
      <c r="AR10" s="2584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57">
        <v>5</v>
      </c>
      <c r="B11" s="244"/>
      <c r="C11" s="250" t="s">
        <v>284</v>
      </c>
      <c r="D11" s="2685" t="str">
        <f>ROMAN(AP11,0)</f>
        <v/>
      </c>
      <c r="E11" s="2686"/>
      <c r="F11" s="2687"/>
      <c r="G11" s="2573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892"/>
      <c r="R11" s="892">
        <v>12</v>
      </c>
      <c r="S11" s="892">
        <v>4</v>
      </c>
      <c r="T11" s="892">
        <v>7</v>
      </c>
      <c r="U11" s="892">
        <v>10</v>
      </c>
      <c r="V11" s="892">
        <v>8</v>
      </c>
      <c r="W11" s="661" t="s">
        <v>664</v>
      </c>
      <c r="X11" s="2575">
        <f t="shared" si="1"/>
        <v>92</v>
      </c>
      <c r="Y11" s="2576">
        <f t="shared" si="2"/>
        <v>1.9000000000000001</v>
      </c>
      <c r="Z11" s="3035">
        <f t="shared" si="3"/>
        <v>14.566666666666668</v>
      </c>
      <c r="AA11" s="241">
        <f t="shared" si="4"/>
        <v>14.566666666666668</v>
      </c>
      <c r="AB11" s="2578">
        <f t="shared" si="5"/>
        <v>14.566666666666668</v>
      </c>
      <c r="AC11" s="242">
        <f t="shared" si="6"/>
        <v>4805</v>
      </c>
      <c r="AD11" s="2579"/>
      <c r="AE11" s="243"/>
      <c r="AF11" s="2580"/>
      <c r="AG11" s="2580"/>
      <c r="AH11" s="2580"/>
      <c r="AI11" s="2580"/>
      <c r="AJ11" s="243"/>
      <c r="AK11" s="243"/>
      <c r="AL11" s="243"/>
      <c r="AM11" s="243">
        <v>6</v>
      </c>
      <c r="AN11" s="2581">
        <f t="shared" si="7"/>
        <v>12</v>
      </c>
      <c r="AO11" s="2582">
        <f t="shared" si="0"/>
        <v>18</v>
      </c>
      <c r="AP11" s="2583"/>
      <c r="AQ11" s="243">
        <v>36</v>
      </c>
      <c r="AR11" s="2584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57">
        <v>6</v>
      </c>
      <c r="B12" s="244"/>
      <c r="C12" s="250" t="s">
        <v>279</v>
      </c>
      <c r="D12" s="2609"/>
      <c r="E12" s="2610"/>
      <c r="F12" s="3144"/>
      <c r="G12" s="2573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892"/>
      <c r="R12" s="892">
        <v>18</v>
      </c>
      <c r="S12" s="892"/>
      <c r="T12" s="892"/>
      <c r="U12" s="892">
        <v>1</v>
      </c>
      <c r="V12" s="892"/>
      <c r="W12" s="661" t="s">
        <v>664</v>
      </c>
      <c r="X12" s="2575">
        <f t="shared" si="1"/>
        <v>58</v>
      </c>
      <c r="Y12" s="2576">
        <f t="shared" si="2"/>
        <v>1.2</v>
      </c>
      <c r="Z12" s="3035">
        <f t="shared" si="3"/>
        <v>13.919999999999998</v>
      </c>
      <c r="AA12" s="241">
        <f t="shared" si="4"/>
        <v>13.919999999999998</v>
      </c>
      <c r="AB12" s="2578">
        <f t="shared" si="5"/>
        <v>13.919999999999998</v>
      </c>
      <c r="AC12" s="242">
        <f t="shared" si="6"/>
        <v>4590</v>
      </c>
      <c r="AD12" s="2579"/>
      <c r="AE12" s="243"/>
      <c r="AF12" s="2580"/>
      <c r="AG12" s="2580"/>
      <c r="AH12" s="2580"/>
      <c r="AI12" s="2580"/>
      <c r="AJ12" s="243"/>
      <c r="AK12" s="243"/>
      <c r="AL12" s="243"/>
      <c r="AM12" s="243">
        <v>7</v>
      </c>
      <c r="AN12" s="2581">
        <f t="shared" si="7"/>
        <v>5</v>
      </c>
      <c r="AO12" s="2582">
        <f t="shared" si="0"/>
        <v>12</v>
      </c>
      <c r="AP12" s="2583"/>
      <c r="AQ12" s="243">
        <v>36</v>
      </c>
      <c r="AR12" s="2584">
        <f t="shared" si="8"/>
        <v>94</v>
      </c>
      <c r="AS12" s="722">
        <f t="shared" si="9"/>
        <v>7.833333333333333</v>
      </c>
      <c r="AT12" s="2588"/>
    </row>
    <row r="13" spans="1:47" s="212" customFormat="1" ht="11.1" customHeight="1" x14ac:dyDescent="0.25">
      <c r="A13" s="657">
        <v>7</v>
      </c>
      <c r="B13" s="244"/>
      <c r="C13" s="660" t="s">
        <v>132</v>
      </c>
      <c r="D13" s="2585" t="str">
        <f t="shared" ref="D13:D22" si="10">ROMAN(AP13,0)</f>
        <v>VII</v>
      </c>
      <c r="E13" s="2586"/>
      <c r="F13" s="662" t="s">
        <v>269</v>
      </c>
      <c r="G13" s="2573"/>
      <c r="H13" s="238"/>
      <c r="I13" s="239">
        <v>16</v>
      </c>
      <c r="J13" s="240">
        <v>5</v>
      </c>
      <c r="K13" s="882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892">
        <v>2</v>
      </c>
      <c r="R13" s="892"/>
      <c r="S13" s="892"/>
      <c r="T13" s="892">
        <v>1</v>
      </c>
      <c r="U13" s="892"/>
      <c r="V13" s="892">
        <v>13</v>
      </c>
      <c r="W13" s="661" t="s">
        <v>664</v>
      </c>
      <c r="X13" s="2575">
        <f t="shared" si="1"/>
        <v>82</v>
      </c>
      <c r="Y13" s="2576">
        <f t="shared" si="2"/>
        <v>1.8</v>
      </c>
      <c r="Z13" s="3035">
        <f t="shared" si="3"/>
        <v>13.418181818181818</v>
      </c>
      <c r="AA13" s="241">
        <f t="shared" si="4"/>
        <v>13.418181818181818</v>
      </c>
      <c r="AB13" s="2578">
        <f t="shared" si="5"/>
        <v>13.418181818181818</v>
      </c>
      <c r="AC13" s="242">
        <f t="shared" si="6"/>
        <v>4425</v>
      </c>
      <c r="AD13" s="2579"/>
      <c r="AE13" s="243">
        <v>2</v>
      </c>
      <c r="AF13" s="2580">
        <v>5</v>
      </c>
      <c r="AG13" s="2580">
        <v>4</v>
      </c>
      <c r="AH13" s="2580"/>
      <c r="AI13" s="2580">
        <v>6</v>
      </c>
      <c r="AJ13" s="243">
        <v>13</v>
      </c>
      <c r="AK13" s="243">
        <v>12</v>
      </c>
      <c r="AL13" s="243">
        <v>12</v>
      </c>
      <c r="AM13" s="243">
        <v>13</v>
      </c>
      <c r="AN13" s="2581">
        <f t="shared" si="7"/>
        <v>11</v>
      </c>
      <c r="AO13" s="2582">
        <f t="shared" si="0"/>
        <v>78</v>
      </c>
      <c r="AP13" s="2583">
        <v>7</v>
      </c>
      <c r="AQ13" s="243">
        <v>497</v>
      </c>
      <c r="AR13" s="2584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57">
        <v>8</v>
      </c>
      <c r="B14" s="244"/>
      <c r="C14" s="252" t="s">
        <v>181</v>
      </c>
      <c r="D14" s="2642" t="str">
        <f t="shared" si="10"/>
        <v>III</v>
      </c>
      <c r="E14" s="2643"/>
      <c r="F14" s="2644"/>
      <c r="G14" s="2573"/>
      <c r="H14" s="238"/>
      <c r="I14" s="239">
        <v>3</v>
      </c>
      <c r="J14" s="240"/>
      <c r="K14" s="187"/>
      <c r="L14" s="187">
        <v>18</v>
      </c>
      <c r="M14" s="187">
        <v>6</v>
      </c>
      <c r="N14" s="882"/>
      <c r="O14" s="187">
        <v>0</v>
      </c>
      <c r="P14" s="882">
        <v>17</v>
      </c>
      <c r="Q14" s="892"/>
      <c r="R14" s="896">
        <v>21</v>
      </c>
      <c r="S14" s="892">
        <v>0</v>
      </c>
      <c r="T14" s="892">
        <v>6</v>
      </c>
      <c r="U14" s="892"/>
      <c r="V14" s="892"/>
      <c r="W14" s="661" t="s">
        <v>664</v>
      </c>
      <c r="X14" s="2575">
        <f t="shared" si="1"/>
        <v>71</v>
      </c>
      <c r="Y14" s="2576">
        <f t="shared" si="2"/>
        <v>1.5</v>
      </c>
      <c r="Z14" s="3035">
        <f t="shared" si="3"/>
        <v>13.3125</v>
      </c>
      <c r="AA14" s="241">
        <f t="shared" si="4"/>
        <v>13.3125</v>
      </c>
      <c r="AB14" s="2578">
        <f t="shared" si="5"/>
        <v>13.3125</v>
      </c>
      <c r="AC14" s="242">
        <f t="shared" si="6"/>
        <v>4390</v>
      </c>
      <c r="AD14" s="2579"/>
      <c r="AE14" s="243"/>
      <c r="AF14" s="2580"/>
      <c r="AG14" s="2580"/>
      <c r="AH14" s="2580"/>
      <c r="AI14" s="2580"/>
      <c r="AJ14" s="243"/>
      <c r="AK14" s="243">
        <v>7</v>
      </c>
      <c r="AL14" s="243">
        <v>6</v>
      </c>
      <c r="AM14" s="243">
        <v>7</v>
      </c>
      <c r="AN14" s="2581">
        <f t="shared" si="7"/>
        <v>8</v>
      </c>
      <c r="AO14" s="2582">
        <f t="shared" si="0"/>
        <v>28</v>
      </c>
      <c r="AP14" s="2583">
        <v>3</v>
      </c>
      <c r="AQ14" s="243">
        <v>134</v>
      </c>
      <c r="AR14" s="2584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57">
        <v>9</v>
      </c>
      <c r="B15" s="3020"/>
      <c r="C15" s="899" t="s">
        <v>140</v>
      </c>
      <c r="D15" s="2689" t="str">
        <f t="shared" si="10"/>
        <v>VI</v>
      </c>
      <c r="E15" s="2690" t="s">
        <v>269</v>
      </c>
      <c r="F15" s="2691"/>
      <c r="G15" s="2573"/>
      <c r="H15" s="3197"/>
      <c r="I15" s="3198">
        <v>12</v>
      </c>
      <c r="J15" s="3199">
        <v>10</v>
      </c>
      <c r="K15" s="3200">
        <v>8</v>
      </c>
      <c r="L15" s="3200">
        <v>4</v>
      </c>
      <c r="M15" s="3200">
        <v>2</v>
      </c>
      <c r="N15" s="3200">
        <v>14</v>
      </c>
      <c r="O15" s="3200">
        <v>7</v>
      </c>
      <c r="P15" s="3200">
        <v>3</v>
      </c>
      <c r="Q15" s="3201">
        <v>4</v>
      </c>
      <c r="R15" s="3201">
        <v>6</v>
      </c>
      <c r="S15" s="3201">
        <v>7</v>
      </c>
      <c r="T15" s="3201">
        <v>2</v>
      </c>
      <c r="U15" s="3201">
        <v>0</v>
      </c>
      <c r="V15" s="3201">
        <v>3</v>
      </c>
      <c r="W15" s="3202" t="s">
        <v>664</v>
      </c>
      <c r="X15" s="3023">
        <f t="shared" si="1"/>
        <v>82</v>
      </c>
      <c r="Y15" s="2576">
        <f t="shared" si="2"/>
        <v>2.1</v>
      </c>
      <c r="Z15" s="3024">
        <f t="shared" si="3"/>
        <v>12.3</v>
      </c>
      <c r="AA15" s="3025">
        <f t="shared" si="4"/>
        <v>12.3</v>
      </c>
      <c r="AB15" s="3026">
        <f t="shared" si="5"/>
        <v>12.3</v>
      </c>
      <c r="AC15" s="3027">
        <f t="shared" si="6"/>
        <v>4055</v>
      </c>
      <c r="AD15" s="3203"/>
      <c r="AE15" s="3204"/>
      <c r="AF15" s="3205">
        <v>3</v>
      </c>
      <c r="AG15" s="3205">
        <v>9</v>
      </c>
      <c r="AH15" s="3205">
        <v>11</v>
      </c>
      <c r="AI15" s="3205">
        <v>9</v>
      </c>
      <c r="AJ15" s="3204">
        <v>11</v>
      </c>
      <c r="AK15" s="3204">
        <v>10</v>
      </c>
      <c r="AL15" s="3204">
        <v>12</v>
      </c>
      <c r="AM15" s="3204">
        <v>14</v>
      </c>
      <c r="AN15" s="3206">
        <f t="shared" si="7"/>
        <v>14</v>
      </c>
      <c r="AO15" s="3207">
        <f t="shared" si="0"/>
        <v>93</v>
      </c>
      <c r="AP15" s="3208">
        <v>6</v>
      </c>
      <c r="AQ15" s="3204">
        <v>526</v>
      </c>
      <c r="AR15" s="3209">
        <f t="shared" si="8"/>
        <v>608</v>
      </c>
      <c r="AS15" s="722">
        <f t="shared" si="9"/>
        <v>6.5376344086021509</v>
      </c>
      <c r="AT15" s="212"/>
      <c r="AU15" s="212"/>
    </row>
    <row r="16" spans="1:47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0"/>
        <v>II</v>
      </c>
      <c r="E16" s="3210"/>
      <c r="F16" s="3211"/>
      <c r="G16" s="2573"/>
      <c r="H16" s="248"/>
      <c r="I16" s="249">
        <v>9</v>
      </c>
      <c r="J16" s="843"/>
      <c r="K16" s="883">
        <v>0</v>
      </c>
      <c r="L16" s="883">
        <v>13</v>
      </c>
      <c r="M16" s="883">
        <v>1</v>
      </c>
      <c r="N16" s="883">
        <v>7</v>
      </c>
      <c r="O16" s="885">
        <v>16</v>
      </c>
      <c r="P16" s="883">
        <v>8</v>
      </c>
      <c r="Q16" s="893">
        <v>3</v>
      </c>
      <c r="R16" s="893">
        <v>9</v>
      </c>
      <c r="S16" s="893">
        <v>2</v>
      </c>
      <c r="T16" s="893"/>
      <c r="U16" s="893"/>
      <c r="V16" s="893">
        <v>1</v>
      </c>
      <c r="W16" s="3212" t="s">
        <v>664</v>
      </c>
      <c r="X16" s="2575">
        <f t="shared" si="1"/>
        <v>69</v>
      </c>
      <c r="Y16" s="2576">
        <f t="shared" si="2"/>
        <v>1.8</v>
      </c>
      <c r="Z16" s="3035">
        <f t="shared" si="3"/>
        <v>11.290909090909091</v>
      </c>
      <c r="AA16" s="241">
        <f t="shared" si="4"/>
        <v>11.290909090909091</v>
      </c>
      <c r="AB16" s="2578">
        <f t="shared" si="5"/>
        <v>11.290909090909091</v>
      </c>
      <c r="AC16" s="242">
        <f t="shared" si="6"/>
        <v>3725</v>
      </c>
      <c r="AD16" s="2600"/>
      <c r="AE16" s="716"/>
      <c r="AF16" s="2601"/>
      <c r="AG16" s="2601"/>
      <c r="AH16" s="2601"/>
      <c r="AI16" s="2601">
        <v>6</v>
      </c>
      <c r="AJ16" s="716">
        <v>9</v>
      </c>
      <c r="AK16" s="716">
        <v>2</v>
      </c>
      <c r="AL16" s="716">
        <v>12</v>
      </c>
      <c r="AM16" s="716">
        <v>14</v>
      </c>
      <c r="AN16" s="2602">
        <f t="shared" si="7"/>
        <v>11</v>
      </c>
      <c r="AO16" s="2603">
        <f t="shared" si="0"/>
        <v>54</v>
      </c>
      <c r="AP16" s="2604">
        <v>2</v>
      </c>
      <c r="AQ16" s="716">
        <v>245</v>
      </c>
      <c r="AR16" s="2605">
        <f t="shared" si="8"/>
        <v>314</v>
      </c>
      <c r="AS16" s="722">
        <f t="shared" si="9"/>
        <v>5.8148148148148149</v>
      </c>
    </row>
    <row r="17" spans="1:47" ht="11.1" customHeight="1" x14ac:dyDescent="0.25">
      <c r="A17" s="657">
        <v>11</v>
      </c>
      <c r="B17" s="244"/>
      <c r="C17" s="252" t="s">
        <v>194</v>
      </c>
      <c r="D17" s="2612" t="str">
        <f t="shared" si="10"/>
        <v>V</v>
      </c>
      <c r="E17" s="3055"/>
      <c r="F17" s="3056"/>
      <c r="G17" s="2573"/>
      <c r="H17" s="248"/>
      <c r="I17" s="239">
        <v>8</v>
      </c>
      <c r="J17" s="3213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892">
        <v>8</v>
      </c>
      <c r="R17" s="892">
        <v>2</v>
      </c>
      <c r="S17" s="892">
        <v>8</v>
      </c>
      <c r="T17" s="892">
        <v>5</v>
      </c>
      <c r="U17" s="892"/>
      <c r="V17" s="892"/>
      <c r="W17" s="3212" t="s">
        <v>664</v>
      </c>
      <c r="X17" s="2575">
        <f t="shared" si="1"/>
        <v>67</v>
      </c>
      <c r="Y17" s="2576">
        <f t="shared" si="2"/>
        <v>1.9000000000000001</v>
      </c>
      <c r="Z17" s="3035">
        <f t="shared" si="3"/>
        <v>10.608333333333334</v>
      </c>
      <c r="AA17" s="241">
        <f t="shared" si="4"/>
        <v>10.608333333333334</v>
      </c>
      <c r="AB17" s="2578">
        <f t="shared" si="5"/>
        <v>10.608333333333334</v>
      </c>
      <c r="AC17" s="242">
        <f t="shared" si="6"/>
        <v>3500</v>
      </c>
      <c r="AD17" s="2579"/>
      <c r="AE17" s="243"/>
      <c r="AF17" s="2580"/>
      <c r="AG17" s="2580"/>
      <c r="AH17" s="2580"/>
      <c r="AI17" s="2580"/>
      <c r="AJ17" s="243">
        <v>3</v>
      </c>
      <c r="AK17" s="243">
        <v>9</v>
      </c>
      <c r="AL17" s="243">
        <v>11</v>
      </c>
      <c r="AM17" s="243">
        <v>12</v>
      </c>
      <c r="AN17" s="2581">
        <f t="shared" si="7"/>
        <v>12</v>
      </c>
      <c r="AO17" s="2582">
        <f t="shared" si="0"/>
        <v>47</v>
      </c>
      <c r="AP17" s="2583">
        <v>5</v>
      </c>
      <c r="AQ17" s="243">
        <v>258</v>
      </c>
      <c r="AR17" s="2584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57">
        <v>12</v>
      </c>
      <c r="B18" s="244"/>
      <c r="C18" s="2606" t="s">
        <v>226</v>
      </c>
      <c r="D18" s="2595" t="str">
        <f t="shared" si="10"/>
        <v>I</v>
      </c>
      <c r="E18" s="2607"/>
      <c r="F18" s="2608"/>
      <c r="G18" s="2573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892">
        <v>0</v>
      </c>
      <c r="R18" s="892">
        <v>8</v>
      </c>
      <c r="S18" s="892"/>
      <c r="T18" s="892"/>
      <c r="U18" s="892">
        <v>7</v>
      </c>
      <c r="V18" s="892">
        <v>9</v>
      </c>
      <c r="W18" s="3212" t="s">
        <v>664</v>
      </c>
      <c r="X18" s="2575">
        <f t="shared" si="1"/>
        <v>55</v>
      </c>
      <c r="Y18" s="2576">
        <f t="shared" si="2"/>
        <v>1.6</v>
      </c>
      <c r="Z18" s="3035">
        <f t="shared" si="3"/>
        <v>9.7777777777777786</v>
      </c>
      <c r="AA18" s="241">
        <f t="shared" si="4"/>
        <v>9.7777777777777786</v>
      </c>
      <c r="AB18" s="2578">
        <f t="shared" si="5"/>
        <v>9.8166666666666682</v>
      </c>
      <c r="AC18" s="242">
        <f t="shared" si="6"/>
        <v>3240</v>
      </c>
      <c r="AD18" s="2579"/>
      <c r="AE18" s="243"/>
      <c r="AF18" s="2580"/>
      <c r="AG18" s="2580">
        <v>4</v>
      </c>
      <c r="AH18" s="2580">
        <v>9</v>
      </c>
      <c r="AI18" s="2580">
        <v>7</v>
      </c>
      <c r="AJ18" s="243">
        <v>12</v>
      </c>
      <c r="AK18" s="243">
        <v>10</v>
      </c>
      <c r="AL18" s="243">
        <v>11</v>
      </c>
      <c r="AM18" s="243">
        <v>11</v>
      </c>
      <c r="AN18" s="2581">
        <f t="shared" si="7"/>
        <v>9</v>
      </c>
      <c r="AO18" s="2582">
        <f t="shared" si="0"/>
        <v>73</v>
      </c>
      <c r="AP18" s="2583">
        <v>1</v>
      </c>
      <c r="AQ18" s="243">
        <v>405</v>
      </c>
      <c r="AR18" s="2584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57">
        <v>13</v>
      </c>
      <c r="B19" s="244"/>
      <c r="C19" s="2606" t="s">
        <v>297</v>
      </c>
      <c r="D19" s="2595" t="str">
        <f t="shared" si="10"/>
        <v>I</v>
      </c>
      <c r="E19" s="2607"/>
      <c r="F19" s="2608"/>
      <c r="G19" s="2573"/>
      <c r="H19" s="248"/>
      <c r="I19" s="249">
        <v>11</v>
      </c>
      <c r="J19" s="843">
        <v>6</v>
      </c>
      <c r="K19" s="883"/>
      <c r="L19" s="883"/>
      <c r="M19" s="883"/>
      <c r="N19" s="883">
        <v>12</v>
      </c>
      <c r="O19" s="883"/>
      <c r="P19" s="883"/>
      <c r="Q19" s="893"/>
      <c r="R19" s="893"/>
      <c r="S19" s="893"/>
      <c r="T19" s="893"/>
      <c r="U19" s="893"/>
      <c r="V19" s="893"/>
      <c r="W19" s="3212" t="s">
        <v>664</v>
      </c>
      <c r="X19" s="2637">
        <f t="shared" si="1"/>
        <v>29</v>
      </c>
      <c r="Y19" s="2576">
        <f t="shared" si="2"/>
        <v>1</v>
      </c>
      <c r="Z19" s="3060">
        <f t="shared" si="3"/>
        <v>9.6666666666666661</v>
      </c>
      <c r="AA19" s="241">
        <f t="shared" si="4"/>
        <v>9.6666666666666661</v>
      </c>
      <c r="AB19" s="2578">
        <f t="shared" si="5"/>
        <v>9.8166666666666682</v>
      </c>
      <c r="AC19" s="242">
        <f t="shared" si="6"/>
        <v>3240</v>
      </c>
      <c r="AD19" s="2600">
        <v>1</v>
      </c>
      <c r="AE19" s="716"/>
      <c r="AF19" s="2601"/>
      <c r="AG19" s="2601">
        <v>1</v>
      </c>
      <c r="AH19" s="2601">
        <v>1</v>
      </c>
      <c r="AI19" s="2601"/>
      <c r="AJ19" s="716"/>
      <c r="AK19" s="716"/>
      <c r="AL19" s="716"/>
      <c r="AM19" s="716"/>
      <c r="AN19" s="2602">
        <f t="shared" si="7"/>
        <v>3</v>
      </c>
      <c r="AO19" s="2603">
        <f t="shared" si="0"/>
        <v>6</v>
      </c>
      <c r="AP19" s="2604">
        <v>1</v>
      </c>
      <c r="AQ19" s="716">
        <v>23</v>
      </c>
      <c r="AR19" s="2605">
        <f t="shared" si="8"/>
        <v>52</v>
      </c>
      <c r="AS19" s="722">
        <f t="shared" si="9"/>
        <v>8.6666666666666661</v>
      </c>
      <c r="AU19" s="212"/>
    </row>
    <row r="20" spans="1:47" s="247" customFormat="1" ht="11.1" customHeight="1" x14ac:dyDescent="0.25">
      <c r="A20" s="657">
        <v>14</v>
      </c>
      <c r="B20" s="244"/>
      <c r="C20" s="252" t="s">
        <v>142</v>
      </c>
      <c r="D20" s="2612" t="str">
        <f t="shared" si="10"/>
        <v>IV</v>
      </c>
      <c r="E20" s="2698"/>
      <c r="F20" s="2699"/>
      <c r="G20" s="2573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892"/>
      <c r="R20" s="892"/>
      <c r="S20" s="892">
        <v>6</v>
      </c>
      <c r="T20" s="892"/>
      <c r="U20" s="892"/>
      <c r="V20" s="892"/>
      <c r="W20" s="3214" t="s">
        <v>771</v>
      </c>
      <c r="X20" s="2575">
        <f t="shared" si="1"/>
        <v>33</v>
      </c>
      <c r="Y20" s="2576">
        <f t="shared" si="2"/>
        <v>1.1000000000000001</v>
      </c>
      <c r="Z20" s="3035">
        <f t="shared" si="3"/>
        <v>9.0750000000000011</v>
      </c>
      <c r="AA20" s="241" t="str">
        <f t="shared" si="4"/>
        <v>-</v>
      </c>
      <c r="AB20" s="2578" t="str">
        <f t="shared" si="5"/>
        <v>-</v>
      </c>
      <c r="AC20" s="242" t="str">
        <f t="shared" si="6"/>
        <v>-</v>
      </c>
      <c r="AD20" s="2579">
        <v>2</v>
      </c>
      <c r="AE20" s="243">
        <v>5</v>
      </c>
      <c r="AF20" s="2580">
        <v>4</v>
      </c>
      <c r="AG20" s="2580">
        <v>4</v>
      </c>
      <c r="AH20" s="2580">
        <v>6</v>
      </c>
      <c r="AI20" s="2580">
        <v>3</v>
      </c>
      <c r="AJ20" s="243">
        <v>4</v>
      </c>
      <c r="AK20" s="243">
        <v>1</v>
      </c>
      <c r="AL20" s="243">
        <v>3</v>
      </c>
      <c r="AM20" s="243"/>
      <c r="AN20" s="2581">
        <f t="shared" si="7"/>
        <v>4</v>
      </c>
      <c r="AO20" s="2582">
        <f t="shared" si="0"/>
        <v>36</v>
      </c>
      <c r="AP20" s="2583">
        <v>4</v>
      </c>
      <c r="AQ20" s="243">
        <v>206</v>
      </c>
      <c r="AR20" s="2584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57">
        <v>15</v>
      </c>
      <c r="B21" s="244"/>
      <c r="C21" s="250" t="s">
        <v>201</v>
      </c>
      <c r="D21" s="2609" t="str">
        <f t="shared" si="10"/>
        <v/>
      </c>
      <c r="E21" s="2610"/>
      <c r="F21" s="2611"/>
      <c r="G21" s="2573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892"/>
      <c r="R21" s="892"/>
      <c r="S21" s="892"/>
      <c r="T21" s="892"/>
      <c r="U21" s="892"/>
      <c r="V21" s="892">
        <v>6</v>
      </c>
      <c r="W21" s="3212" t="s">
        <v>664</v>
      </c>
      <c r="X21" s="2575">
        <f t="shared" si="1"/>
        <v>27</v>
      </c>
      <c r="Y21" s="2576">
        <f t="shared" si="2"/>
        <v>1</v>
      </c>
      <c r="Z21" s="3035">
        <f t="shared" si="3"/>
        <v>9</v>
      </c>
      <c r="AA21" s="241">
        <f t="shared" si="4"/>
        <v>9</v>
      </c>
      <c r="AB21" s="2578">
        <f t="shared" si="5"/>
        <v>9.8166666666666682</v>
      </c>
      <c r="AC21" s="242">
        <f t="shared" si="6"/>
        <v>3240</v>
      </c>
      <c r="AD21" s="2579"/>
      <c r="AE21" s="243"/>
      <c r="AF21" s="2580"/>
      <c r="AG21" s="2580"/>
      <c r="AH21" s="2580"/>
      <c r="AI21" s="2580"/>
      <c r="AJ21" s="243"/>
      <c r="AK21" s="243">
        <v>5</v>
      </c>
      <c r="AL21" s="243">
        <v>9</v>
      </c>
      <c r="AM21" s="243">
        <v>8</v>
      </c>
      <c r="AN21" s="2581">
        <f t="shared" si="7"/>
        <v>3</v>
      </c>
      <c r="AO21" s="2582">
        <f t="shared" si="0"/>
        <v>25</v>
      </c>
      <c r="AP21" s="2583"/>
      <c r="AQ21" s="243">
        <v>154</v>
      </c>
      <c r="AR21" s="2584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57">
        <v>16</v>
      </c>
      <c r="B22" s="244"/>
      <c r="C22" s="250" t="s">
        <v>182</v>
      </c>
      <c r="D22" s="2609" t="str">
        <f t="shared" si="10"/>
        <v/>
      </c>
      <c r="E22" s="2610"/>
      <c r="F22" s="2701"/>
      <c r="G22" s="2573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892"/>
      <c r="R22" s="892">
        <v>0</v>
      </c>
      <c r="S22" s="892">
        <v>3</v>
      </c>
      <c r="T22" s="892">
        <v>4</v>
      </c>
      <c r="U22" s="892">
        <v>3</v>
      </c>
      <c r="V22" s="892">
        <v>7</v>
      </c>
      <c r="W22" s="3214" t="s">
        <v>771</v>
      </c>
      <c r="X22" s="2575">
        <f t="shared" si="1"/>
        <v>55</v>
      </c>
      <c r="Y22" s="2576">
        <f t="shared" si="2"/>
        <v>1.9000000000000001</v>
      </c>
      <c r="Z22" s="3061">
        <f t="shared" si="3"/>
        <v>8.7083333333333339</v>
      </c>
      <c r="AA22" s="241" t="str">
        <f t="shared" si="4"/>
        <v>-</v>
      </c>
      <c r="AB22" s="2578" t="str">
        <f t="shared" si="5"/>
        <v>-</v>
      </c>
      <c r="AC22" s="242" t="str">
        <f t="shared" si="6"/>
        <v>-</v>
      </c>
      <c r="AD22" s="2579"/>
      <c r="AE22" s="243"/>
      <c r="AF22" s="2580"/>
      <c r="AG22" s="2580"/>
      <c r="AH22" s="2580"/>
      <c r="AI22" s="2580"/>
      <c r="AJ22" s="243"/>
      <c r="AK22" s="243">
        <v>11</v>
      </c>
      <c r="AL22" s="243">
        <v>13</v>
      </c>
      <c r="AM22" s="243">
        <v>11</v>
      </c>
      <c r="AN22" s="2581">
        <f t="shared" si="7"/>
        <v>12</v>
      </c>
      <c r="AO22" s="2582">
        <f t="shared" si="0"/>
        <v>47</v>
      </c>
      <c r="AP22" s="2583"/>
      <c r="AQ22" s="243">
        <v>242</v>
      </c>
      <c r="AR22" s="2584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57">
        <v>17</v>
      </c>
      <c r="B23" s="244"/>
      <c r="C23" s="250" t="s">
        <v>206</v>
      </c>
      <c r="D23" s="2609"/>
      <c r="E23" s="2610"/>
      <c r="F23" s="2701"/>
      <c r="G23" s="2573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892">
        <v>5</v>
      </c>
      <c r="R23" s="892">
        <v>7</v>
      </c>
      <c r="S23" s="892"/>
      <c r="T23" s="892">
        <v>12</v>
      </c>
      <c r="U23" s="892"/>
      <c r="V23" s="892"/>
      <c r="W23" s="661" t="s">
        <v>664</v>
      </c>
      <c r="X23" s="2575">
        <f t="shared" si="1"/>
        <v>46</v>
      </c>
      <c r="Y23" s="2576">
        <f t="shared" si="2"/>
        <v>1.5</v>
      </c>
      <c r="Z23" s="3061">
        <f t="shared" si="3"/>
        <v>8.625</v>
      </c>
      <c r="AA23" s="241">
        <f t="shared" si="4"/>
        <v>8.625</v>
      </c>
      <c r="AB23" s="2578">
        <f t="shared" si="5"/>
        <v>9.8166666666666682</v>
      </c>
      <c r="AC23" s="242">
        <f t="shared" si="6"/>
        <v>3240</v>
      </c>
      <c r="AD23" s="2579"/>
      <c r="AE23" s="243"/>
      <c r="AF23" s="2580"/>
      <c r="AG23" s="2580"/>
      <c r="AH23" s="2580"/>
      <c r="AI23" s="2580"/>
      <c r="AJ23" s="243"/>
      <c r="AK23" s="243">
        <v>1</v>
      </c>
      <c r="AL23" s="243">
        <v>1</v>
      </c>
      <c r="AM23" s="243">
        <v>10</v>
      </c>
      <c r="AN23" s="2581">
        <f t="shared" si="7"/>
        <v>8</v>
      </c>
      <c r="AO23" s="2582">
        <f t="shared" si="0"/>
        <v>20</v>
      </c>
      <c r="AP23" s="2583"/>
      <c r="AQ23" s="243">
        <v>76</v>
      </c>
      <c r="AR23" s="2584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57">
        <v>18</v>
      </c>
      <c r="B24" s="244"/>
      <c r="C24" s="660" t="s">
        <v>193</v>
      </c>
      <c r="D24" s="2585" t="str">
        <f>ROMAN(AP24,0)</f>
        <v>IV</v>
      </c>
      <c r="E24" s="2586"/>
      <c r="F24" s="662" t="s">
        <v>156</v>
      </c>
      <c r="G24" s="2573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882"/>
      <c r="Q24" s="892"/>
      <c r="R24" s="892">
        <v>11</v>
      </c>
      <c r="S24" s="892"/>
      <c r="T24" s="892"/>
      <c r="U24" s="892">
        <v>4</v>
      </c>
      <c r="V24" s="892">
        <v>11</v>
      </c>
      <c r="W24" s="3215" t="s">
        <v>771</v>
      </c>
      <c r="X24" s="2575">
        <f t="shared" si="1"/>
        <v>39</v>
      </c>
      <c r="Y24" s="2576">
        <f t="shared" si="2"/>
        <v>1.4</v>
      </c>
      <c r="Z24" s="3061">
        <f t="shared" si="3"/>
        <v>7.7999999999999989</v>
      </c>
      <c r="AA24" s="241" t="str">
        <f t="shared" si="4"/>
        <v>-</v>
      </c>
      <c r="AB24" s="2578" t="str">
        <f t="shared" si="5"/>
        <v>-</v>
      </c>
      <c r="AC24" s="242" t="str">
        <f t="shared" si="6"/>
        <v>-</v>
      </c>
      <c r="AD24" s="2579"/>
      <c r="AE24" s="243"/>
      <c r="AF24" s="2580"/>
      <c r="AG24" s="2580"/>
      <c r="AH24" s="2580"/>
      <c r="AI24" s="2580"/>
      <c r="AJ24" s="243">
        <v>6</v>
      </c>
      <c r="AK24" s="243">
        <v>9</v>
      </c>
      <c r="AL24" s="243">
        <v>12</v>
      </c>
      <c r="AM24" s="243">
        <v>11</v>
      </c>
      <c r="AN24" s="2581">
        <f t="shared" si="7"/>
        <v>7</v>
      </c>
      <c r="AO24" s="2582">
        <f t="shared" si="0"/>
        <v>45</v>
      </c>
      <c r="AP24" s="2583">
        <v>4</v>
      </c>
      <c r="AQ24" s="243">
        <v>325</v>
      </c>
      <c r="AR24" s="2584">
        <f t="shared" si="8"/>
        <v>364</v>
      </c>
      <c r="AS24" s="663">
        <f t="shared" si="9"/>
        <v>8.0888888888888886</v>
      </c>
      <c r="AT24" s="221"/>
      <c r="AU24" s="290"/>
    </row>
    <row r="25" spans="1:47" s="212" customFormat="1" ht="11.1" customHeight="1" x14ac:dyDescent="0.25">
      <c r="A25" s="657">
        <v>19</v>
      </c>
      <c r="B25" s="244"/>
      <c r="C25" s="252" t="s">
        <v>221</v>
      </c>
      <c r="D25" s="2612" t="str">
        <f>ROMAN(AP25,0)</f>
        <v>II</v>
      </c>
      <c r="E25" s="2698"/>
      <c r="F25" s="2699"/>
      <c r="G25" s="2573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892"/>
      <c r="R25" s="892">
        <v>13</v>
      </c>
      <c r="S25" s="892"/>
      <c r="T25" s="892"/>
      <c r="U25" s="892"/>
      <c r="V25" s="892"/>
      <c r="W25" s="661" t="s">
        <v>664</v>
      </c>
      <c r="X25" s="2575">
        <f t="shared" si="1"/>
        <v>32</v>
      </c>
      <c r="Y25" s="2576">
        <f t="shared" si="2"/>
        <v>1.2</v>
      </c>
      <c r="Z25" s="3061">
        <f t="shared" si="3"/>
        <v>7.68</v>
      </c>
      <c r="AA25" s="241">
        <f t="shared" si="4"/>
        <v>7.68</v>
      </c>
      <c r="AB25" s="2578">
        <f t="shared" si="5"/>
        <v>9.8166666666666682</v>
      </c>
      <c r="AC25" s="242">
        <f t="shared" si="6"/>
        <v>3240</v>
      </c>
      <c r="AD25" s="2579"/>
      <c r="AE25" s="243"/>
      <c r="AF25" s="2580"/>
      <c r="AG25" s="2580"/>
      <c r="AH25" s="2580"/>
      <c r="AI25" s="2580"/>
      <c r="AJ25" s="243"/>
      <c r="AK25" s="243">
        <v>3</v>
      </c>
      <c r="AL25" s="243">
        <v>9</v>
      </c>
      <c r="AM25" s="243">
        <v>4</v>
      </c>
      <c r="AN25" s="2581">
        <f t="shared" si="7"/>
        <v>5</v>
      </c>
      <c r="AO25" s="2582">
        <f t="shared" si="0"/>
        <v>21</v>
      </c>
      <c r="AP25" s="2583">
        <v>2</v>
      </c>
      <c r="AQ25" s="243">
        <v>130</v>
      </c>
      <c r="AR25" s="2584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57">
        <v>20</v>
      </c>
      <c r="B26" s="244"/>
      <c r="C26" s="246" t="s">
        <v>211</v>
      </c>
      <c r="D26" s="2592" t="str">
        <f>ROMAN(AP26,0)</f>
        <v>I</v>
      </c>
      <c r="E26" s="2593"/>
      <c r="F26" s="2594"/>
      <c r="G26" s="2573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892"/>
      <c r="R26" s="892">
        <v>3</v>
      </c>
      <c r="S26" s="892"/>
      <c r="T26" s="892"/>
      <c r="U26" s="892"/>
      <c r="V26" s="892"/>
      <c r="W26" s="661" t="s">
        <v>664</v>
      </c>
      <c r="X26" s="2575">
        <f t="shared" si="1"/>
        <v>30</v>
      </c>
      <c r="Y26" s="2576">
        <f t="shared" si="2"/>
        <v>1.2</v>
      </c>
      <c r="Z26" s="3061">
        <f t="shared" si="3"/>
        <v>7.2</v>
      </c>
      <c r="AA26" s="241">
        <f t="shared" si="4"/>
        <v>7.2</v>
      </c>
      <c r="AB26" s="2578">
        <f t="shared" si="5"/>
        <v>9.8166666666666682</v>
      </c>
      <c r="AC26" s="242">
        <f t="shared" si="6"/>
        <v>3240</v>
      </c>
      <c r="AD26" s="2579"/>
      <c r="AE26" s="243"/>
      <c r="AF26" s="2580"/>
      <c r="AG26" s="2580"/>
      <c r="AH26" s="2580"/>
      <c r="AI26" s="2580"/>
      <c r="AJ26" s="243"/>
      <c r="AK26" s="243">
        <v>1</v>
      </c>
      <c r="AL26" s="243">
        <v>10</v>
      </c>
      <c r="AM26" s="243">
        <v>10</v>
      </c>
      <c r="AN26" s="2581">
        <f t="shared" si="7"/>
        <v>5</v>
      </c>
      <c r="AO26" s="2582">
        <f t="shared" si="0"/>
        <v>26</v>
      </c>
      <c r="AP26" s="3216">
        <v>1</v>
      </c>
      <c r="AQ26" s="2580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57">
        <v>21</v>
      </c>
      <c r="B27" s="244"/>
      <c r="C27" s="895" t="s">
        <v>192</v>
      </c>
      <c r="D27" s="2572" t="str">
        <f>ROMAN(AP27,0)</f>
        <v>XI</v>
      </c>
      <c r="E27" s="2550" t="s">
        <v>156</v>
      </c>
      <c r="F27" s="2551" t="s">
        <v>156</v>
      </c>
      <c r="G27" s="2552"/>
      <c r="H27" s="248"/>
      <c r="I27" s="249">
        <v>0</v>
      </c>
      <c r="J27" s="843"/>
      <c r="K27" s="883"/>
      <c r="L27" s="883">
        <v>5</v>
      </c>
      <c r="M27" s="883"/>
      <c r="N27" s="883">
        <v>10</v>
      </c>
      <c r="O27" s="883"/>
      <c r="P27" s="883"/>
      <c r="Q27" s="893"/>
      <c r="R27" s="893">
        <v>10</v>
      </c>
      <c r="S27" s="893"/>
      <c r="T27" s="893">
        <v>3</v>
      </c>
      <c r="U27" s="893"/>
      <c r="V27" s="893">
        <v>2</v>
      </c>
      <c r="W27" s="3212" t="s">
        <v>664</v>
      </c>
      <c r="X27" s="2637">
        <f t="shared" si="1"/>
        <v>30</v>
      </c>
      <c r="Y27" s="2638">
        <f t="shared" si="2"/>
        <v>1.3</v>
      </c>
      <c r="Z27" s="3064">
        <f t="shared" si="3"/>
        <v>6.5</v>
      </c>
      <c r="AA27" s="2640">
        <f t="shared" si="4"/>
        <v>6.5</v>
      </c>
      <c r="AB27" s="2641">
        <f t="shared" si="5"/>
        <v>9.8166666666666682</v>
      </c>
      <c r="AC27" s="664">
        <f t="shared" si="6"/>
        <v>3240</v>
      </c>
      <c r="AD27" s="2600"/>
      <c r="AE27" s="716">
        <v>6</v>
      </c>
      <c r="AF27" s="2601">
        <v>8</v>
      </c>
      <c r="AG27" s="2601">
        <v>9</v>
      </c>
      <c r="AH27" s="2601">
        <v>10</v>
      </c>
      <c r="AI27" s="2601">
        <v>8</v>
      </c>
      <c r="AJ27" s="716">
        <v>10</v>
      </c>
      <c r="AK27" s="716">
        <v>9</v>
      </c>
      <c r="AL27" s="716">
        <v>12</v>
      </c>
      <c r="AM27" s="716">
        <v>9</v>
      </c>
      <c r="AN27" s="2602">
        <f t="shared" si="7"/>
        <v>6</v>
      </c>
      <c r="AO27" s="2603">
        <f t="shared" si="0"/>
        <v>87</v>
      </c>
      <c r="AP27" s="2604">
        <v>11</v>
      </c>
      <c r="AQ27" s="716">
        <v>582</v>
      </c>
      <c r="AR27" s="2605">
        <f t="shared" si="8"/>
        <v>612</v>
      </c>
      <c r="AS27" s="722">
        <f t="shared" si="9"/>
        <v>7.0344827586206895</v>
      </c>
    </row>
    <row r="28" spans="1:47" s="212" customFormat="1" ht="11.1" customHeight="1" thickBot="1" x14ac:dyDescent="0.3">
      <c r="A28" s="657">
        <v>22</v>
      </c>
      <c r="B28" s="244"/>
      <c r="C28" s="3123" t="s">
        <v>58</v>
      </c>
      <c r="D28" s="3124" t="str">
        <f>ROMAN(AP28,0)</f>
        <v/>
      </c>
      <c r="E28" s="3125"/>
      <c r="F28" s="3126"/>
      <c r="G28" s="3217"/>
      <c r="H28" s="248"/>
      <c r="I28" s="828">
        <v>7</v>
      </c>
      <c r="J28" s="844"/>
      <c r="K28" s="884"/>
      <c r="L28" s="884"/>
      <c r="M28" s="884"/>
      <c r="N28" s="884"/>
      <c r="O28" s="884"/>
      <c r="P28" s="884">
        <v>10</v>
      </c>
      <c r="Q28" s="894"/>
      <c r="R28" s="894"/>
      <c r="S28" s="894"/>
      <c r="T28" s="894"/>
      <c r="U28" s="894">
        <v>2</v>
      </c>
      <c r="V28" s="894">
        <v>0</v>
      </c>
      <c r="W28" s="3218" t="s">
        <v>664</v>
      </c>
      <c r="X28" s="3129">
        <f t="shared" si="1"/>
        <v>19</v>
      </c>
      <c r="Y28" s="3130">
        <f t="shared" si="2"/>
        <v>1.1000000000000001</v>
      </c>
      <c r="Z28" s="3219">
        <f t="shared" si="3"/>
        <v>5.2250000000000005</v>
      </c>
      <c r="AA28" s="3132">
        <f t="shared" si="4"/>
        <v>5.2250000000000005</v>
      </c>
      <c r="AB28" s="3133">
        <f t="shared" si="5"/>
        <v>9.8166666666666682</v>
      </c>
      <c r="AC28" s="3220">
        <f t="shared" si="6"/>
        <v>3240</v>
      </c>
      <c r="AD28" s="3135"/>
      <c r="AE28" s="831"/>
      <c r="AF28" s="3136"/>
      <c r="AG28" s="3136">
        <v>1</v>
      </c>
      <c r="AH28" s="3136">
        <v>3</v>
      </c>
      <c r="AI28" s="3136">
        <v>4</v>
      </c>
      <c r="AJ28" s="831">
        <v>4</v>
      </c>
      <c r="AK28" s="831"/>
      <c r="AL28" s="831">
        <v>2</v>
      </c>
      <c r="AM28" s="831">
        <v>3</v>
      </c>
      <c r="AN28" s="3137">
        <f t="shared" si="7"/>
        <v>4</v>
      </c>
      <c r="AO28" s="3138">
        <f t="shared" si="0"/>
        <v>21</v>
      </c>
      <c r="AP28" s="3139"/>
      <c r="AQ28" s="831">
        <v>77</v>
      </c>
      <c r="AR28" s="3140">
        <f t="shared" si="8"/>
        <v>96</v>
      </c>
      <c r="AS28" s="837">
        <f t="shared" si="9"/>
        <v>4.5714285714285712</v>
      </c>
      <c r="AT28" s="247"/>
    </row>
    <row r="29" spans="1:47" s="212" customFormat="1" ht="11.1" customHeight="1" x14ac:dyDescent="0.25">
      <c r="A29" s="657">
        <v>23</v>
      </c>
      <c r="B29" s="244"/>
      <c r="C29" s="3221" t="s">
        <v>210</v>
      </c>
      <c r="D29" s="3222" t="str">
        <f t="shared" ref="D29" si="11">ROMAN(AP29,0)</f>
        <v>I</v>
      </c>
      <c r="E29" s="3223"/>
      <c r="F29" s="3224"/>
      <c r="G29" s="2673"/>
      <c r="H29" s="248"/>
      <c r="I29" s="815"/>
      <c r="J29" s="816"/>
      <c r="K29" s="817"/>
      <c r="L29" s="817"/>
      <c r="M29" s="817"/>
      <c r="N29" s="3225">
        <v>17</v>
      </c>
      <c r="O29" s="817"/>
      <c r="P29" s="817"/>
      <c r="Q29" s="3226"/>
      <c r="R29" s="3226">
        <v>1</v>
      </c>
      <c r="S29" s="3226"/>
      <c r="T29" s="3226"/>
      <c r="U29" s="3226"/>
      <c r="V29" s="3226"/>
      <c r="W29" s="3227"/>
      <c r="X29" s="2675">
        <f t="shared" si="1"/>
        <v>18</v>
      </c>
      <c r="Y29" s="2676">
        <f t="shared" si="2"/>
        <v>0.89999999999999991</v>
      </c>
      <c r="Z29" s="3118">
        <f t="shared" si="3"/>
        <v>8.1</v>
      </c>
      <c r="AA29" s="793" t="str">
        <f t="shared" si="4"/>
        <v>-</v>
      </c>
      <c r="AB29" s="2678" t="str">
        <f t="shared" si="5"/>
        <v>-</v>
      </c>
      <c r="AC29" s="3228" t="str">
        <f t="shared" si="6"/>
        <v>-</v>
      </c>
      <c r="AD29" s="3119"/>
      <c r="AE29" s="820"/>
      <c r="AF29" s="2680"/>
      <c r="AG29" s="2680"/>
      <c r="AH29" s="2680"/>
      <c r="AI29" s="2680"/>
      <c r="AJ29" s="820"/>
      <c r="AK29" s="820">
        <v>1</v>
      </c>
      <c r="AL29" s="820">
        <v>2</v>
      </c>
      <c r="AM29" s="820">
        <v>4</v>
      </c>
      <c r="AN29" s="2681">
        <f t="shared" si="7"/>
        <v>2</v>
      </c>
      <c r="AO29" s="2682">
        <f t="shared" si="0"/>
        <v>9</v>
      </c>
      <c r="AP29" s="2683">
        <v>1</v>
      </c>
      <c r="AQ29" s="820">
        <v>35</v>
      </c>
      <c r="AR29" s="2684">
        <f t="shared" si="8"/>
        <v>53</v>
      </c>
      <c r="AS29" s="826">
        <f t="shared" si="9"/>
        <v>5.8888888888888893</v>
      </c>
    </row>
    <row r="30" spans="1:47" s="212" customFormat="1" ht="11.1" customHeight="1" thickBot="1" x14ac:dyDescent="0.3">
      <c r="A30" s="657">
        <v>24</v>
      </c>
      <c r="B30" s="244"/>
      <c r="C30" s="3123" t="s">
        <v>313</v>
      </c>
      <c r="D30" s="3124"/>
      <c r="E30" s="3125"/>
      <c r="F30" s="3229"/>
      <c r="G30" s="3230"/>
      <c r="H30" s="248"/>
      <c r="I30" s="828"/>
      <c r="J30" s="844"/>
      <c r="K30" s="884"/>
      <c r="L30" s="884"/>
      <c r="M30" s="884"/>
      <c r="N30" s="884"/>
      <c r="O30" s="884"/>
      <c r="P30" s="884">
        <v>9</v>
      </c>
      <c r="Q30" s="894"/>
      <c r="R30" s="894"/>
      <c r="S30" s="894">
        <v>1</v>
      </c>
      <c r="T30" s="894"/>
      <c r="U30" s="894"/>
      <c r="V30" s="894"/>
      <c r="W30" s="3231"/>
      <c r="X30" s="3129">
        <f t="shared" si="1"/>
        <v>10</v>
      </c>
      <c r="Y30" s="3130">
        <f t="shared" si="2"/>
        <v>0.89999999999999991</v>
      </c>
      <c r="Z30" s="3219">
        <f t="shared" si="3"/>
        <v>4.5</v>
      </c>
      <c r="AA30" s="3132" t="str">
        <f t="shared" si="4"/>
        <v>-</v>
      </c>
      <c r="AB30" s="3133" t="str">
        <f t="shared" si="5"/>
        <v>-</v>
      </c>
      <c r="AC30" s="830" t="str">
        <f t="shared" si="6"/>
        <v>-</v>
      </c>
      <c r="AD30" s="3135"/>
      <c r="AE30" s="831"/>
      <c r="AF30" s="3136"/>
      <c r="AG30" s="3136"/>
      <c r="AH30" s="3136">
        <v>1</v>
      </c>
      <c r="AI30" s="3136"/>
      <c r="AJ30" s="831"/>
      <c r="AK30" s="831"/>
      <c r="AL30" s="831"/>
      <c r="AM30" s="831"/>
      <c r="AN30" s="3137">
        <f t="shared" si="7"/>
        <v>2</v>
      </c>
      <c r="AO30" s="3138">
        <f t="shared" si="0"/>
        <v>3</v>
      </c>
      <c r="AP30" s="3139"/>
      <c r="AQ30" s="831">
        <v>1</v>
      </c>
      <c r="AR30" s="3140">
        <f t="shared" si="8"/>
        <v>11</v>
      </c>
      <c r="AS30" s="837">
        <f t="shared" si="9"/>
        <v>3.6666666666666665</v>
      </c>
    </row>
    <row r="31" spans="1:47" s="212" customFormat="1" ht="11.1" customHeight="1" x14ac:dyDescent="0.25">
      <c r="A31" s="657">
        <v>25</v>
      </c>
      <c r="B31" s="244"/>
      <c r="C31" s="3232" t="s">
        <v>191</v>
      </c>
      <c r="D31" s="3233" t="str">
        <f>ROMAN(AP31,0)</f>
        <v>III</v>
      </c>
      <c r="E31" s="3234"/>
      <c r="F31" s="3235"/>
      <c r="G31" s="3236"/>
      <c r="H31" s="248"/>
      <c r="I31" s="3237"/>
      <c r="J31" s="3238"/>
      <c r="K31" s="3239"/>
      <c r="L31" s="3239"/>
      <c r="M31" s="3239"/>
      <c r="N31" s="3239"/>
      <c r="O31" s="3239"/>
      <c r="P31" s="3239"/>
      <c r="Q31" s="3239"/>
      <c r="R31" s="3239"/>
      <c r="S31" s="3239"/>
      <c r="T31" s="3239"/>
      <c r="U31" s="3239">
        <v>12</v>
      </c>
      <c r="V31" s="3239"/>
      <c r="W31" s="3240"/>
      <c r="X31" s="3241">
        <f t="shared" si="1"/>
        <v>12</v>
      </c>
      <c r="Y31" s="3242">
        <f t="shared" si="2"/>
        <v>0.79999999999999993</v>
      </c>
      <c r="Z31" s="3243">
        <f t="shared" si="3"/>
        <v>9.6</v>
      </c>
      <c r="AA31" s="3244" t="str">
        <f t="shared" si="4"/>
        <v>-</v>
      </c>
      <c r="AB31" s="3245" t="str">
        <f t="shared" si="5"/>
        <v>-</v>
      </c>
      <c r="AC31" s="3246" t="str">
        <f t="shared" si="6"/>
        <v>-</v>
      </c>
      <c r="AD31" s="3247">
        <v>1</v>
      </c>
      <c r="AE31" s="3248">
        <v>7</v>
      </c>
      <c r="AF31" s="3249">
        <v>3</v>
      </c>
      <c r="AG31" s="3249"/>
      <c r="AH31" s="3249"/>
      <c r="AI31" s="3249"/>
      <c r="AJ31" s="3248">
        <v>1</v>
      </c>
      <c r="AK31" s="3248">
        <v>1</v>
      </c>
      <c r="AL31" s="3248">
        <v>1</v>
      </c>
      <c r="AM31" s="3248">
        <v>1</v>
      </c>
      <c r="AN31" s="3250">
        <f t="shared" si="7"/>
        <v>1</v>
      </c>
      <c r="AO31" s="3251">
        <f t="shared" si="0"/>
        <v>16</v>
      </c>
      <c r="AP31" s="3252">
        <v>3</v>
      </c>
      <c r="AQ31" s="3248">
        <v>102</v>
      </c>
      <c r="AR31" s="3253">
        <f t="shared" si="8"/>
        <v>114</v>
      </c>
      <c r="AS31" s="3254">
        <f t="shared" si="9"/>
        <v>7.125</v>
      </c>
    </row>
    <row r="32" spans="1:47" s="212" customFormat="1" ht="11.1" customHeight="1" x14ac:dyDescent="0.25">
      <c r="A32" s="657">
        <v>26</v>
      </c>
      <c r="B32" s="244"/>
      <c r="C32" s="250" t="s">
        <v>57</v>
      </c>
      <c r="D32" s="2609" t="str">
        <f>ROMAN(AP32,0)</f>
        <v/>
      </c>
      <c r="E32" s="2610"/>
      <c r="F32" s="3255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20"/>
      <c r="X32" s="2575">
        <f t="shared" si="1"/>
        <v>4</v>
      </c>
      <c r="Y32" s="2576">
        <f t="shared" si="2"/>
        <v>0.79999999999999993</v>
      </c>
      <c r="Z32" s="3061">
        <f t="shared" si="3"/>
        <v>3.1999999999999997</v>
      </c>
      <c r="AA32" s="241" t="str">
        <f t="shared" si="4"/>
        <v>-</v>
      </c>
      <c r="AB32" s="2578" t="str">
        <f t="shared" si="5"/>
        <v>-</v>
      </c>
      <c r="AC32" s="3256" t="str">
        <f t="shared" si="6"/>
        <v>-</v>
      </c>
      <c r="AD32" s="3121"/>
      <c r="AE32" s="243"/>
      <c r="AF32" s="2580"/>
      <c r="AG32" s="2580">
        <v>2</v>
      </c>
      <c r="AH32" s="2580">
        <v>1</v>
      </c>
      <c r="AI32" s="2580">
        <v>1</v>
      </c>
      <c r="AJ32" s="243"/>
      <c r="AK32" s="243">
        <v>2</v>
      </c>
      <c r="AL32" s="243">
        <v>1</v>
      </c>
      <c r="AM32" s="243">
        <v>1</v>
      </c>
      <c r="AN32" s="2581">
        <f t="shared" si="7"/>
        <v>1</v>
      </c>
      <c r="AO32" s="2582">
        <f t="shared" si="0"/>
        <v>9</v>
      </c>
      <c r="AP32" s="2583"/>
      <c r="AQ32" s="243">
        <v>36</v>
      </c>
      <c r="AR32" s="2584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57">
        <v>27</v>
      </c>
      <c r="B33" s="244"/>
      <c r="C33" s="250" t="s">
        <v>315</v>
      </c>
      <c r="D33" s="2609"/>
      <c r="E33" s="2610"/>
      <c r="F33" s="3255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20"/>
      <c r="X33" s="2575">
        <f t="shared" si="1"/>
        <v>4</v>
      </c>
      <c r="Y33" s="2576">
        <f t="shared" si="2"/>
        <v>0.79999999999999993</v>
      </c>
      <c r="Z33" s="3061">
        <f t="shared" si="3"/>
        <v>3.1999999999999997</v>
      </c>
      <c r="AA33" s="241" t="str">
        <f t="shared" si="4"/>
        <v>-</v>
      </c>
      <c r="AB33" s="2578" t="str">
        <f t="shared" si="5"/>
        <v>-</v>
      </c>
      <c r="AC33" s="3256" t="str">
        <f t="shared" si="6"/>
        <v>-</v>
      </c>
      <c r="AD33" s="3121"/>
      <c r="AE33" s="243"/>
      <c r="AF33" s="2580"/>
      <c r="AG33" s="2580"/>
      <c r="AH33" s="2580"/>
      <c r="AI33" s="2580"/>
      <c r="AJ33" s="243"/>
      <c r="AK33" s="243"/>
      <c r="AL33" s="243"/>
      <c r="AM33" s="243"/>
      <c r="AN33" s="2581">
        <f t="shared" si="7"/>
        <v>1</v>
      </c>
      <c r="AO33" s="2582">
        <f t="shared" si="0"/>
        <v>1</v>
      </c>
      <c r="AP33" s="2583"/>
      <c r="AQ33" s="243">
        <v>0</v>
      </c>
      <c r="AR33" s="2584">
        <f>AQ33+X33</f>
        <v>4</v>
      </c>
      <c r="AS33" s="236">
        <f>AR33/AO33</f>
        <v>4</v>
      </c>
    </row>
    <row r="34" spans="1:46" s="212" customFormat="1" ht="11.1" customHeight="1" x14ac:dyDescent="0.25">
      <c r="A34" s="657">
        <v>28</v>
      </c>
      <c r="B34" s="244"/>
      <c r="C34" s="250" t="s">
        <v>310</v>
      </c>
      <c r="D34" s="2609"/>
      <c r="E34" s="2610"/>
      <c r="F34" s="3255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892"/>
      <c r="R34" s="892"/>
      <c r="S34" s="892"/>
      <c r="T34" s="892"/>
      <c r="U34" s="892"/>
      <c r="V34" s="892"/>
      <c r="W34" s="661"/>
      <c r="X34" s="2575">
        <f t="shared" si="1"/>
        <v>3</v>
      </c>
      <c r="Y34" s="2576">
        <f t="shared" si="2"/>
        <v>0.79999999999999993</v>
      </c>
      <c r="Z34" s="3061">
        <f t="shared" si="3"/>
        <v>2.4</v>
      </c>
      <c r="AA34" s="241" t="str">
        <f t="shared" si="4"/>
        <v>-</v>
      </c>
      <c r="AB34" s="2578" t="str">
        <f t="shared" si="5"/>
        <v>-</v>
      </c>
      <c r="AC34" s="3256" t="str">
        <f t="shared" si="6"/>
        <v>-</v>
      </c>
      <c r="AD34" s="3121"/>
      <c r="AE34" s="243"/>
      <c r="AF34" s="2580"/>
      <c r="AG34" s="2580"/>
      <c r="AH34" s="2580"/>
      <c r="AI34" s="2580"/>
      <c r="AJ34" s="243"/>
      <c r="AK34" s="243"/>
      <c r="AL34" s="243"/>
      <c r="AM34" s="243"/>
      <c r="AN34" s="2581">
        <f t="shared" si="7"/>
        <v>1</v>
      </c>
      <c r="AO34" s="2582">
        <f t="shared" si="0"/>
        <v>1</v>
      </c>
      <c r="AP34" s="2583"/>
      <c r="AQ34" s="243">
        <v>0</v>
      </c>
      <c r="AR34" s="2584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57">
        <v>29</v>
      </c>
      <c r="B35" s="244"/>
      <c r="C35" s="482" t="s">
        <v>135</v>
      </c>
      <c r="D35" s="2589" t="str">
        <f>ROMAN(AP35,0)</f>
        <v>V</v>
      </c>
      <c r="E35" s="2590" t="s">
        <v>156</v>
      </c>
      <c r="F35" s="2591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892"/>
      <c r="R35" s="892"/>
      <c r="S35" s="892"/>
      <c r="T35" s="892"/>
      <c r="U35" s="892"/>
      <c r="V35" s="892"/>
      <c r="W35" s="911"/>
      <c r="X35" s="2575">
        <f t="shared" si="1"/>
        <v>0</v>
      </c>
      <c r="Y35" s="2576">
        <f t="shared" si="2"/>
        <v>0.79999999999999993</v>
      </c>
      <c r="Z35" s="3061">
        <f t="shared" si="3"/>
        <v>0</v>
      </c>
      <c r="AA35" s="241" t="str">
        <f t="shared" si="4"/>
        <v>-</v>
      </c>
      <c r="AB35" s="2578" t="str">
        <f t="shared" si="5"/>
        <v>-</v>
      </c>
      <c r="AC35" s="3256" t="str">
        <f t="shared" si="6"/>
        <v>-</v>
      </c>
      <c r="AD35" s="3121">
        <v>2</v>
      </c>
      <c r="AE35" s="243">
        <v>2</v>
      </c>
      <c r="AF35" s="2580">
        <v>3</v>
      </c>
      <c r="AG35" s="2580">
        <v>1</v>
      </c>
      <c r="AH35" s="2580">
        <v>3</v>
      </c>
      <c r="AI35" s="2580">
        <v>7</v>
      </c>
      <c r="AJ35" s="243">
        <v>3</v>
      </c>
      <c r="AK35" s="243">
        <v>3</v>
      </c>
      <c r="AL35" s="243">
        <v>2</v>
      </c>
      <c r="AM35" s="243">
        <v>2</v>
      </c>
      <c r="AN35" s="2581">
        <f t="shared" si="7"/>
        <v>1</v>
      </c>
      <c r="AO35" s="2582">
        <f t="shared" si="0"/>
        <v>29</v>
      </c>
      <c r="AP35" s="2583">
        <v>5</v>
      </c>
      <c r="AQ35" s="243">
        <v>186</v>
      </c>
      <c r="AR35" s="2584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57">
        <v>30</v>
      </c>
      <c r="B36" s="244"/>
      <c r="C36" s="3123" t="s">
        <v>311</v>
      </c>
      <c r="D36" s="3257"/>
      <c r="E36" s="3258"/>
      <c r="F36" s="3259"/>
      <c r="G36" s="827"/>
      <c r="H36" s="248"/>
      <c r="I36" s="828"/>
      <c r="J36" s="844">
        <v>0</v>
      </c>
      <c r="K36" s="884"/>
      <c r="L36" s="884"/>
      <c r="M36" s="884"/>
      <c r="N36" s="884"/>
      <c r="O36" s="884"/>
      <c r="P36" s="884"/>
      <c r="Q36" s="894"/>
      <c r="R36" s="894"/>
      <c r="S36" s="894"/>
      <c r="T36" s="894"/>
      <c r="U36" s="894"/>
      <c r="V36" s="894"/>
      <c r="W36" s="3231"/>
      <c r="X36" s="3129">
        <f t="shared" si="1"/>
        <v>0</v>
      </c>
      <c r="Y36" s="3130">
        <f t="shared" si="2"/>
        <v>0.79999999999999993</v>
      </c>
      <c r="Z36" s="3219">
        <f t="shared" si="3"/>
        <v>0</v>
      </c>
      <c r="AA36" s="3132" t="str">
        <f t="shared" si="4"/>
        <v>-</v>
      </c>
      <c r="AB36" s="3133" t="str">
        <f t="shared" si="5"/>
        <v>-</v>
      </c>
      <c r="AC36" s="3220" t="str">
        <f t="shared" si="6"/>
        <v>-</v>
      </c>
      <c r="AD36" s="3135"/>
      <c r="AE36" s="831"/>
      <c r="AF36" s="3136"/>
      <c r="AG36" s="3136"/>
      <c r="AH36" s="3136"/>
      <c r="AI36" s="3136"/>
      <c r="AJ36" s="831"/>
      <c r="AK36" s="831"/>
      <c r="AL36" s="831"/>
      <c r="AM36" s="831"/>
      <c r="AN36" s="3137">
        <f t="shared" si="7"/>
        <v>1</v>
      </c>
      <c r="AO36" s="3138">
        <f t="shared" si="0"/>
        <v>1</v>
      </c>
      <c r="AP36" s="3139"/>
      <c r="AQ36" s="831">
        <v>0</v>
      </c>
      <c r="AR36" s="3140">
        <f t="shared" si="8"/>
        <v>0</v>
      </c>
      <c r="AS36" s="837">
        <f t="shared" si="9"/>
        <v>0</v>
      </c>
    </row>
    <row r="37" spans="1:46" s="212" customFormat="1" ht="11.1" customHeight="1" x14ac:dyDescent="0.25">
      <c r="A37" s="657">
        <v>31</v>
      </c>
      <c r="B37" s="253"/>
      <c r="C37" s="3260" t="s">
        <v>223</v>
      </c>
      <c r="D37" s="3261" t="str">
        <f>ROMAN(AP37,0)</f>
        <v>I</v>
      </c>
      <c r="E37" s="3262"/>
      <c r="F37" s="3263"/>
      <c r="G37" s="3116"/>
      <c r="H37" s="248"/>
      <c r="I37" s="815"/>
      <c r="J37" s="816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8"/>
      <c r="X37" s="2675"/>
      <c r="Y37" s="2676"/>
      <c r="Z37" s="3264"/>
      <c r="AA37" s="793"/>
      <c r="AB37" s="2678"/>
      <c r="AC37" s="3228"/>
      <c r="AD37" s="3119"/>
      <c r="AE37" s="820"/>
      <c r="AF37" s="2680"/>
      <c r="AG37" s="2680"/>
      <c r="AH37" s="2680"/>
      <c r="AI37" s="2680"/>
      <c r="AJ37" s="820">
        <v>6</v>
      </c>
      <c r="AK37" s="820">
        <v>9</v>
      </c>
      <c r="AL37" s="820">
        <v>6</v>
      </c>
      <c r="AM37" s="820">
        <v>5</v>
      </c>
      <c r="AN37" s="2681">
        <f t="shared" si="7"/>
        <v>0</v>
      </c>
      <c r="AO37" s="2682">
        <f t="shared" si="0"/>
        <v>26</v>
      </c>
      <c r="AP37" s="2683">
        <v>1</v>
      </c>
      <c r="AQ37" s="820">
        <v>161</v>
      </c>
      <c r="AR37" s="2684">
        <f t="shared" si="8"/>
        <v>161</v>
      </c>
      <c r="AS37" s="826">
        <f t="shared" si="9"/>
        <v>6.1923076923076925</v>
      </c>
    </row>
    <row r="38" spans="1:46" s="212" customFormat="1" ht="11.1" customHeight="1" x14ac:dyDescent="0.25">
      <c r="A38" s="657">
        <v>32</v>
      </c>
      <c r="B38" s="244"/>
      <c r="C38" s="250" t="s">
        <v>126</v>
      </c>
      <c r="D38" s="2685" t="str">
        <f>ROMAN(AP38,0)</f>
        <v/>
      </c>
      <c r="E38" s="2686"/>
      <c r="F38" s="2687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56"/>
      <c r="X38" s="2575"/>
      <c r="Y38" s="2576"/>
      <c r="Z38" s="3035"/>
      <c r="AA38" s="241"/>
      <c r="AB38" s="2578"/>
      <c r="AC38" s="3256"/>
      <c r="AD38" s="3121"/>
      <c r="AE38" s="243"/>
      <c r="AF38" s="2580"/>
      <c r="AG38" s="2580"/>
      <c r="AH38" s="2580"/>
      <c r="AI38" s="2580"/>
      <c r="AJ38" s="243">
        <v>1</v>
      </c>
      <c r="AK38" s="243">
        <v>3</v>
      </c>
      <c r="AL38" s="243"/>
      <c r="AM38" s="243">
        <v>1</v>
      </c>
      <c r="AN38" s="2581">
        <f t="shared" si="7"/>
        <v>0</v>
      </c>
      <c r="AO38" s="2582">
        <f t="shared" ref="AO38:AO101" si="12">SUM(AD38:AN38)</f>
        <v>5</v>
      </c>
      <c r="AP38" s="2583"/>
      <c r="AQ38" s="243">
        <v>24</v>
      </c>
      <c r="AR38" s="2584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57">
        <v>33</v>
      </c>
      <c r="B39" s="244"/>
      <c r="C39" s="814" t="s">
        <v>293</v>
      </c>
      <c r="D39" s="3265"/>
      <c r="E39" s="3161"/>
      <c r="F39" s="3266"/>
      <c r="G39" s="258"/>
      <c r="H39" s="248"/>
      <c r="I39" s="815"/>
      <c r="J39" s="816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8"/>
      <c r="X39" s="2675"/>
      <c r="Y39" s="2676"/>
      <c r="Z39" s="3264"/>
      <c r="AA39" s="793"/>
      <c r="AB39" s="2678"/>
      <c r="AC39" s="3267"/>
      <c r="AD39" s="3119"/>
      <c r="AE39" s="820"/>
      <c r="AF39" s="2680"/>
      <c r="AG39" s="2680"/>
      <c r="AH39" s="2680"/>
      <c r="AI39" s="2680"/>
      <c r="AJ39" s="820"/>
      <c r="AK39" s="820"/>
      <c r="AL39" s="820"/>
      <c r="AM39" s="820">
        <v>1</v>
      </c>
      <c r="AN39" s="2681">
        <f t="shared" si="7"/>
        <v>0</v>
      </c>
      <c r="AO39" s="2682">
        <f t="shared" si="12"/>
        <v>1</v>
      </c>
      <c r="AP39" s="2683"/>
      <c r="AQ39" s="820">
        <v>3</v>
      </c>
      <c r="AR39" s="2684">
        <f t="shared" si="8"/>
        <v>3</v>
      </c>
      <c r="AS39" s="826">
        <f t="shared" si="9"/>
        <v>3</v>
      </c>
    </row>
    <row r="40" spans="1:46" s="212" customFormat="1" ht="11.1" customHeight="1" x14ac:dyDescent="0.25">
      <c r="A40" s="657">
        <v>34</v>
      </c>
      <c r="B40" s="244"/>
      <c r="C40" s="252" t="s">
        <v>139</v>
      </c>
      <c r="D40" s="2612" t="str">
        <f t="shared" ref="D40:D45" si="13">ROMAN(AP40,0)</f>
        <v>IV</v>
      </c>
      <c r="E40" s="2698"/>
      <c r="F40" s="2699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575"/>
      <c r="Y40" s="2576"/>
      <c r="Z40" s="2577"/>
      <c r="AA40" s="241"/>
      <c r="AB40" s="2578"/>
      <c r="AC40" s="242"/>
      <c r="AD40" s="2579">
        <v>1</v>
      </c>
      <c r="AE40" s="243">
        <v>5</v>
      </c>
      <c r="AF40" s="2580">
        <v>5</v>
      </c>
      <c r="AG40" s="2580">
        <v>3</v>
      </c>
      <c r="AH40" s="2580">
        <v>5</v>
      </c>
      <c r="AI40" s="2580">
        <v>1</v>
      </c>
      <c r="AJ40" s="243">
        <v>4</v>
      </c>
      <c r="AK40" s="243">
        <v>2</v>
      </c>
      <c r="AL40" s="243">
        <v>2</v>
      </c>
      <c r="AM40" s="243"/>
      <c r="AN40" s="2581">
        <f t="shared" si="7"/>
        <v>0</v>
      </c>
      <c r="AO40" s="2582">
        <f t="shared" si="12"/>
        <v>28</v>
      </c>
      <c r="AP40" s="2583">
        <v>4</v>
      </c>
      <c r="AQ40" s="243">
        <v>199</v>
      </c>
      <c r="AR40" s="2584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57">
        <v>35</v>
      </c>
      <c r="B41" s="244"/>
      <c r="C41" s="250" t="s">
        <v>61</v>
      </c>
      <c r="D41" s="2609" t="str">
        <f t="shared" si="13"/>
        <v/>
      </c>
      <c r="E41" s="2610"/>
      <c r="F41" s="2701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575"/>
      <c r="Y41" s="2576"/>
      <c r="Z41" s="2577"/>
      <c r="AA41" s="241"/>
      <c r="AB41" s="2578"/>
      <c r="AC41" s="242"/>
      <c r="AD41" s="2579"/>
      <c r="AE41" s="243"/>
      <c r="AF41" s="2580"/>
      <c r="AG41" s="2580">
        <v>1</v>
      </c>
      <c r="AH41" s="2580">
        <v>6</v>
      </c>
      <c r="AI41" s="2580">
        <v>3</v>
      </c>
      <c r="AJ41" s="243">
        <v>4</v>
      </c>
      <c r="AK41" s="243">
        <v>3</v>
      </c>
      <c r="AL41" s="243">
        <v>1</v>
      </c>
      <c r="AM41" s="243"/>
      <c r="AN41" s="2581">
        <f t="shared" si="7"/>
        <v>0</v>
      </c>
      <c r="AO41" s="2582">
        <f t="shared" si="12"/>
        <v>18</v>
      </c>
      <c r="AP41" s="2583"/>
      <c r="AQ41" s="243">
        <v>102</v>
      </c>
      <c r="AR41" s="2584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57">
        <v>36</v>
      </c>
      <c r="B42" s="244"/>
      <c r="C42" s="246" t="s">
        <v>153</v>
      </c>
      <c r="D42" s="2592" t="str">
        <f t="shared" si="13"/>
        <v>I</v>
      </c>
      <c r="E42" s="2593"/>
      <c r="F42" s="2594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575"/>
      <c r="Y42" s="2576"/>
      <c r="Z42" s="2577"/>
      <c r="AA42" s="241"/>
      <c r="AB42" s="2578"/>
      <c r="AC42" s="242"/>
      <c r="AD42" s="2579"/>
      <c r="AE42" s="243"/>
      <c r="AF42" s="2580"/>
      <c r="AG42" s="2580"/>
      <c r="AH42" s="2580"/>
      <c r="AI42" s="2580"/>
      <c r="AJ42" s="243">
        <v>3</v>
      </c>
      <c r="AK42" s="243">
        <v>9</v>
      </c>
      <c r="AL42" s="243">
        <v>3</v>
      </c>
      <c r="AM42" s="243"/>
      <c r="AN42" s="2581">
        <f t="shared" si="7"/>
        <v>0</v>
      </c>
      <c r="AO42" s="2582">
        <f t="shared" si="12"/>
        <v>15</v>
      </c>
      <c r="AP42" s="2583">
        <v>1</v>
      </c>
      <c r="AQ42" s="243">
        <v>87</v>
      </c>
      <c r="AR42" s="2584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57">
        <v>37</v>
      </c>
      <c r="B43" s="237"/>
      <c r="C43" s="482" t="s">
        <v>196</v>
      </c>
      <c r="D43" s="2589" t="str">
        <f t="shared" si="13"/>
        <v>III</v>
      </c>
      <c r="E43" s="3142" t="s">
        <v>156</v>
      </c>
      <c r="F43" s="3143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575"/>
      <c r="Y43" s="2576"/>
      <c r="Z43" s="2577"/>
      <c r="AA43" s="241"/>
      <c r="AB43" s="2578"/>
      <c r="AC43" s="242"/>
      <c r="AD43" s="2579">
        <v>2</v>
      </c>
      <c r="AE43" s="243">
        <v>5</v>
      </c>
      <c r="AF43" s="2580">
        <v>2</v>
      </c>
      <c r="AG43" s="2580">
        <v>2</v>
      </c>
      <c r="AH43" s="2580">
        <v>1</v>
      </c>
      <c r="AI43" s="2580"/>
      <c r="AJ43" s="243"/>
      <c r="AK43" s="243"/>
      <c r="AL43" s="243">
        <v>1</v>
      </c>
      <c r="AM43" s="243"/>
      <c r="AN43" s="2581">
        <f t="shared" si="7"/>
        <v>0</v>
      </c>
      <c r="AO43" s="2582">
        <f t="shared" si="12"/>
        <v>13</v>
      </c>
      <c r="AP43" s="2583">
        <v>3</v>
      </c>
      <c r="AQ43" s="243">
        <v>128</v>
      </c>
      <c r="AR43" s="2584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57">
        <v>38</v>
      </c>
      <c r="B44" s="253"/>
      <c r="C44" s="250" t="s">
        <v>86</v>
      </c>
      <c r="D44" s="2609" t="str">
        <f t="shared" si="13"/>
        <v/>
      </c>
      <c r="E44" s="2610"/>
      <c r="F44" s="2701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575"/>
      <c r="Y44" s="2576"/>
      <c r="Z44" s="2577"/>
      <c r="AA44" s="241"/>
      <c r="AB44" s="2578"/>
      <c r="AC44" s="242"/>
      <c r="AD44" s="2579"/>
      <c r="AE44" s="243"/>
      <c r="AF44" s="2580"/>
      <c r="AG44" s="2580"/>
      <c r="AH44" s="2580"/>
      <c r="AI44" s="2580">
        <v>3</v>
      </c>
      <c r="AJ44" s="243">
        <v>1</v>
      </c>
      <c r="AK44" s="243">
        <v>1</v>
      </c>
      <c r="AL44" s="243">
        <v>3</v>
      </c>
      <c r="AM44" s="243"/>
      <c r="AN44" s="2581">
        <f t="shared" si="7"/>
        <v>0</v>
      </c>
      <c r="AO44" s="2582">
        <f t="shared" si="12"/>
        <v>8</v>
      </c>
      <c r="AP44" s="2583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57">
        <v>39</v>
      </c>
      <c r="B45" s="244"/>
      <c r="C45" s="252" t="s">
        <v>134</v>
      </c>
      <c r="D45" s="2612" t="str">
        <f t="shared" si="13"/>
        <v>II</v>
      </c>
      <c r="E45" s="2698"/>
      <c r="F45" s="2699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575"/>
      <c r="Y45" s="2576"/>
      <c r="Z45" s="2577"/>
      <c r="AA45" s="241"/>
      <c r="AB45" s="2578"/>
      <c r="AC45" s="242"/>
      <c r="AD45" s="2579"/>
      <c r="AE45" s="243"/>
      <c r="AF45" s="2580"/>
      <c r="AG45" s="2580"/>
      <c r="AH45" s="2580"/>
      <c r="AI45" s="2580">
        <v>4</v>
      </c>
      <c r="AJ45" s="243">
        <v>1</v>
      </c>
      <c r="AK45" s="243">
        <v>1</v>
      </c>
      <c r="AL45" s="243">
        <v>1</v>
      </c>
      <c r="AM45" s="243"/>
      <c r="AN45" s="2581">
        <f t="shared" si="7"/>
        <v>0</v>
      </c>
      <c r="AO45" s="2582">
        <f t="shared" si="12"/>
        <v>7</v>
      </c>
      <c r="AP45" s="2583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57">
        <v>40</v>
      </c>
      <c r="B46" s="244"/>
      <c r="C46" s="250" t="s">
        <v>264</v>
      </c>
      <c r="D46" s="2609"/>
      <c r="E46" s="2610"/>
      <c r="F46" s="2611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575"/>
      <c r="Y46" s="2576"/>
      <c r="Z46" s="2577"/>
      <c r="AA46" s="241"/>
      <c r="AB46" s="2578"/>
      <c r="AC46" s="242"/>
      <c r="AD46" s="2579"/>
      <c r="AE46" s="243"/>
      <c r="AF46" s="2580"/>
      <c r="AG46" s="2580"/>
      <c r="AH46" s="2580"/>
      <c r="AI46" s="2580"/>
      <c r="AJ46" s="243"/>
      <c r="AK46" s="243"/>
      <c r="AL46" s="243">
        <v>1</v>
      </c>
      <c r="AM46" s="243"/>
      <c r="AN46" s="2581">
        <f t="shared" si="7"/>
        <v>0</v>
      </c>
      <c r="AO46" s="2582">
        <f t="shared" si="12"/>
        <v>1</v>
      </c>
      <c r="AP46" s="2583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57">
        <v>41</v>
      </c>
      <c r="B47" s="244"/>
      <c r="C47" s="250" t="s">
        <v>262</v>
      </c>
      <c r="D47" s="2609"/>
      <c r="E47" s="3144"/>
      <c r="F47" s="2701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575"/>
      <c r="Y47" s="2576"/>
      <c r="Z47" s="2577"/>
      <c r="AA47" s="241"/>
      <c r="AB47" s="2578"/>
      <c r="AC47" s="242"/>
      <c r="AD47" s="2579"/>
      <c r="AE47" s="243"/>
      <c r="AF47" s="2580"/>
      <c r="AG47" s="2580"/>
      <c r="AH47" s="2580"/>
      <c r="AI47" s="2580"/>
      <c r="AJ47" s="243"/>
      <c r="AK47" s="243"/>
      <c r="AL47" s="243">
        <v>1</v>
      </c>
      <c r="AM47" s="243"/>
      <c r="AN47" s="2581">
        <f t="shared" si="7"/>
        <v>0</v>
      </c>
      <c r="AO47" s="2582">
        <f t="shared" si="12"/>
        <v>1</v>
      </c>
      <c r="AP47" s="2583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57">
        <v>42</v>
      </c>
      <c r="B48" s="244"/>
      <c r="C48" s="250" t="s">
        <v>236</v>
      </c>
      <c r="D48" s="2609"/>
      <c r="E48" s="2610"/>
      <c r="F48" s="2611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575"/>
      <c r="Y48" s="2576"/>
      <c r="Z48" s="2577"/>
      <c r="AA48" s="241"/>
      <c r="AB48" s="2578"/>
      <c r="AC48" s="242"/>
      <c r="AD48" s="2579"/>
      <c r="AE48" s="243"/>
      <c r="AF48" s="2580"/>
      <c r="AG48" s="2580"/>
      <c r="AH48" s="2580"/>
      <c r="AI48" s="2580"/>
      <c r="AJ48" s="243"/>
      <c r="AK48" s="243"/>
      <c r="AL48" s="243">
        <v>1</v>
      </c>
      <c r="AM48" s="243"/>
      <c r="AN48" s="2581">
        <f t="shared" si="7"/>
        <v>0</v>
      </c>
      <c r="AO48" s="2582">
        <f t="shared" si="12"/>
        <v>1</v>
      </c>
      <c r="AP48" s="2583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57">
        <v>43</v>
      </c>
      <c r="B49" s="244"/>
      <c r="C49" s="2646" t="s">
        <v>218</v>
      </c>
      <c r="D49" s="2647"/>
      <c r="E49" s="2648"/>
      <c r="F49" s="3145"/>
      <c r="G49" s="3146"/>
      <c r="H49" s="251"/>
      <c r="I49" s="2651"/>
      <c r="J49" s="2652"/>
      <c r="K49" s="2652"/>
      <c r="L49" s="2652"/>
      <c r="M49" s="2652"/>
      <c r="N49" s="2652"/>
      <c r="O49" s="2652"/>
      <c r="P49" s="2652"/>
      <c r="Q49" s="2652"/>
      <c r="R49" s="2652"/>
      <c r="S49" s="2652"/>
      <c r="T49" s="2652"/>
      <c r="U49" s="2652"/>
      <c r="V49" s="2652"/>
      <c r="W49" s="3147"/>
      <c r="X49" s="2655"/>
      <c r="Y49" s="2656"/>
      <c r="Z49" s="2657"/>
      <c r="AA49" s="2658"/>
      <c r="AB49" s="2659"/>
      <c r="AC49" s="3148"/>
      <c r="AD49" s="3149"/>
      <c r="AE49" s="2662"/>
      <c r="AF49" s="2662"/>
      <c r="AG49" s="2662"/>
      <c r="AH49" s="2662"/>
      <c r="AI49" s="2662"/>
      <c r="AJ49" s="2662"/>
      <c r="AK49" s="2662"/>
      <c r="AL49" s="2662">
        <v>1</v>
      </c>
      <c r="AM49" s="2662"/>
      <c r="AN49" s="2664">
        <f t="shared" si="7"/>
        <v>0</v>
      </c>
      <c r="AO49" s="2665">
        <f t="shared" si="12"/>
        <v>1</v>
      </c>
      <c r="AP49" s="2666"/>
      <c r="AQ49" s="2662">
        <v>2</v>
      </c>
      <c r="AR49" s="3150">
        <f t="shared" si="8"/>
        <v>2</v>
      </c>
      <c r="AS49" s="2668">
        <f t="shared" si="9"/>
        <v>2</v>
      </c>
    </row>
    <row r="50" spans="1:46" s="254" customFormat="1" ht="11.1" customHeight="1" thickTop="1" x14ac:dyDescent="0.25">
      <c r="A50" s="657">
        <v>44</v>
      </c>
      <c r="B50" s="244"/>
      <c r="C50" s="3268" t="s">
        <v>227</v>
      </c>
      <c r="D50" s="3269" t="str">
        <f>ROMAN(AP50,0)</f>
        <v>I</v>
      </c>
      <c r="E50" s="3270"/>
      <c r="F50" s="3271"/>
      <c r="G50" s="258"/>
      <c r="H50" s="248"/>
      <c r="I50" s="815"/>
      <c r="J50" s="816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2730"/>
      <c r="X50" s="2731"/>
      <c r="Y50" s="2732"/>
      <c r="Z50" s="2733"/>
      <c r="AA50" s="2734"/>
      <c r="AB50" s="2735"/>
      <c r="AC50" s="3155"/>
      <c r="AD50" s="3119">
        <v>3</v>
      </c>
      <c r="AE50" s="820">
        <v>6</v>
      </c>
      <c r="AF50" s="2680">
        <v>6</v>
      </c>
      <c r="AG50" s="2680">
        <v>6</v>
      </c>
      <c r="AH50" s="2680">
        <v>2</v>
      </c>
      <c r="AI50" s="2680"/>
      <c r="AJ50" s="820">
        <v>3</v>
      </c>
      <c r="AK50" s="2738">
        <v>3</v>
      </c>
      <c r="AL50" s="2738"/>
      <c r="AM50" s="2738"/>
      <c r="AN50" s="2739"/>
      <c r="AO50" s="2740">
        <f t="shared" si="12"/>
        <v>29</v>
      </c>
      <c r="AP50" s="2683">
        <v>1</v>
      </c>
      <c r="AQ50" s="820">
        <v>163</v>
      </c>
      <c r="AR50" s="821">
        <f t="shared" si="8"/>
        <v>163</v>
      </c>
      <c r="AS50" s="2743">
        <f t="shared" si="9"/>
        <v>5.6206896551724137</v>
      </c>
    </row>
    <row r="51" spans="1:46" s="254" customFormat="1" ht="11.1" customHeight="1" x14ac:dyDescent="0.25">
      <c r="A51" s="657">
        <v>45</v>
      </c>
      <c r="B51" s="244"/>
      <c r="C51" s="3272" t="s">
        <v>136</v>
      </c>
      <c r="D51" s="2744" t="str">
        <f>ROMAN(AP51,0)</f>
        <v>IV</v>
      </c>
      <c r="E51" s="3273"/>
      <c r="F51" s="3274" t="s">
        <v>156</v>
      </c>
      <c r="G51" s="707"/>
      <c r="H51" s="248"/>
      <c r="I51" s="249"/>
      <c r="J51" s="843"/>
      <c r="K51" s="883"/>
      <c r="L51" s="883"/>
      <c r="M51" s="883"/>
      <c r="N51" s="883"/>
      <c r="O51" s="883"/>
      <c r="P51" s="883"/>
      <c r="Q51" s="883"/>
      <c r="R51" s="883"/>
      <c r="S51" s="883"/>
      <c r="T51" s="883"/>
      <c r="U51" s="883"/>
      <c r="V51" s="883"/>
      <c r="W51" s="2745"/>
      <c r="X51" s="2637"/>
      <c r="Y51" s="2638"/>
      <c r="Z51" s="2639"/>
      <c r="AA51" s="2640"/>
      <c r="AB51" s="2641"/>
      <c r="AC51" s="3157"/>
      <c r="AD51" s="3067">
        <v>2</v>
      </c>
      <c r="AE51" s="716">
        <v>5</v>
      </c>
      <c r="AF51" s="2601">
        <v>1</v>
      </c>
      <c r="AG51" s="2601">
        <v>1</v>
      </c>
      <c r="AH51" s="2601">
        <v>4</v>
      </c>
      <c r="AI51" s="2601">
        <v>5</v>
      </c>
      <c r="AJ51" s="716">
        <v>2</v>
      </c>
      <c r="AK51" s="716">
        <v>1</v>
      </c>
      <c r="AL51" s="716"/>
      <c r="AM51" s="716"/>
      <c r="AN51" s="2602"/>
      <c r="AO51" s="2603">
        <f t="shared" si="12"/>
        <v>21</v>
      </c>
      <c r="AP51" s="2604">
        <v>4</v>
      </c>
      <c r="AQ51" s="716">
        <v>134</v>
      </c>
      <c r="AR51" s="717">
        <f t="shared" si="8"/>
        <v>134</v>
      </c>
      <c r="AS51" s="2746">
        <f t="shared" si="9"/>
        <v>6.3809523809523814</v>
      </c>
    </row>
    <row r="52" spans="1:46" s="254" customFormat="1" ht="11.1" customHeight="1" x14ac:dyDescent="0.25">
      <c r="A52" s="657">
        <v>46</v>
      </c>
      <c r="B52" s="237"/>
      <c r="C52" s="246" t="s">
        <v>137</v>
      </c>
      <c r="D52" s="2592" t="str">
        <f>ROMAN(AP52,0)</f>
        <v>I</v>
      </c>
      <c r="E52" s="2593"/>
      <c r="F52" s="3275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575"/>
      <c r="Y52" s="2576"/>
      <c r="Z52" s="2577"/>
      <c r="AA52" s="241"/>
      <c r="AB52" s="2578"/>
      <c r="AC52" s="3158"/>
      <c r="AD52" s="3121"/>
      <c r="AE52" s="243"/>
      <c r="AF52" s="2580"/>
      <c r="AG52" s="2580">
        <v>2</v>
      </c>
      <c r="AH52" s="2580"/>
      <c r="AI52" s="2580">
        <v>1</v>
      </c>
      <c r="AJ52" s="243"/>
      <c r="AK52" s="243">
        <v>1</v>
      </c>
      <c r="AL52" s="243"/>
      <c r="AM52" s="243"/>
      <c r="AN52" s="2581"/>
      <c r="AO52" s="2582">
        <f t="shared" si="12"/>
        <v>4</v>
      </c>
      <c r="AP52" s="2583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57">
        <v>47</v>
      </c>
      <c r="B53" s="253"/>
      <c r="C53" s="3276" t="s">
        <v>205</v>
      </c>
      <c r="D53" s="3277"/>
      <c r="E53" s="3278"/>
      <c r="F53" s="3279"/>
      <c r="G53" s="2753"/>
      <c r="H53" s="248"/>
      <c r="I53" s="2754"/>
      <c r="J53" s="2755"/>
      <c r="K53" s="2756"/>
      <c r="L53" s="2756"/>
      <c r="M53" s="2756"/>
      <c r="N53" s="2756"/>
      <c r="O53" s="2756"/>
      <c r="P53" s="2756"/>
      <c r="Q53" s="2756"/>
      <c r="R53" s="2756"/>
      <c r="S53" s="2756"/>
      <c r="T53" s="2756"/>
      <c r="U53" s="2756"/>
      <c r="V53" s="2756"/>
      <c r="W53" s="3280"/>
      <c r="X53" s="2758"/>
      <c r="Y53" s="2759"/>
      <c r="Z53" s="2760"/>
      <c r="AA53" s="2761"/>
      <c r="AB53" s="2762"/>
      <c r="AC53" s="3159"/>
      <c r="AD53" s="3160"/>
      <c r="AE53" s="2765"/>
      <c r="AF53" s="2766"/>
      <c r="AG53" s="2766"/>
      <c r="AH53" s="2766"/>
      <c r="AI53" s="2766"/>
      <c r="AJ53" s="2765"/>
      <c r="AK53" s="2765">
        <v>1</v>
      </c>
      <c r="AL53" s="2765"/>
      <c r="AM53" s="2765"/>
      <c r="AN53" s="2767"/>
      <c r="AO53" s="2768">
        <f t="shared" si="12"/>
        <v>1</v>
      </c>
      <c r="AP53" s="2769"/>
      <c r="AQ53" s="2765">
        <v>5</v>
      </c>
      <c r="AR53" s="2770">
        <f t="shared" si="8"/>
        <v>5</v>
      </c>
      <c r="AS53" s="2771">
        <f t="shared" si="9"/>
        <v>5</v>
      </c>
    </row>
    <row r="54" spans="1:46" s="212" customFormat="1" ht="11.1" customHeight="1" thickTop="1" x14ac:dyDescent="0.25">
      <c r="A54" s="657">
        <v>48</v>
      </c>
      <c r="B54" s="244"/>
      <c r="C54" s="257" t="s">
        <v>43</v>
      </c>
      <c r="D54" s="2724" t="str">
        <f>ROMAN(AP54,0)</f>
        <v/>
      </c>
      <c r="E54" s="3161"/>
      <c r="F54" s="3162"/>
      <c r="G54" s="258"/>
      <c r="H54" s="248"/>
      <c r="I54" s="2774"/>
      <c r="J54" s="2775"/>
      <c r="K54" s="2776"/>
      <c r="L54" s="2776"/>
      <c r="M54" s="2776"/>
      <c r="N54" s="2776"/>
      <c r="O54" s="2776"/>
      <c r="P54" s="2776"/>
      <c r="Q54" s="2776"/>
      <c r="R54" s="2776"/>
      <c r="S54" s="2776"/>
      <c r="T54" s="2776"/>
      <c r="U54" s="2776"/>
      <c r="V54" s="2776"/>
      <c r="W54" s="2777"/>
      <c r="X54" s="2778"/>
      <c r="Y54" s="2732"/>
      <c r="Z54" s="2733"/>
      <c r="AA54" s="2734"/>
      <c r="AB54" s="2735"/>
      <c r="AC54" s="2736"/>
      <c r="AD54" s="2779"/>
      <c r="AE54" s="2780"/>
      <c r="AF54" s="2781">
        <v>3</v>
      </c>
      <c r="AG54" s="2781">
        <v>8</v>
      </c>
      <c r="AH54" s="2781">
        <v>3</v>
      </c>
      <c r="AI54" s="2781">
        <v>1</v>
      </c>
      <c r="AJ54" s="2780"/>
      <c r="AK54" s="2780"/>
      <c r="AL54" s="2780"/>
      <c r="AM54" s="2780"/>
      <c r="AN54" s="2782"/>
      <c r="AO54" s="2783">
        <f t="shared" si="12"/>
        <v>15</v>
      </c>
      <c r="AP54" s="2784"/>
      <c r="AQ54" s="2780">
        <v>66</v>
      </c>
      <c r="AR54" s="2785">
        <f t="shared" si="8"/>
        <v>66</v>
      </c>
      <c r="AS54" s="826">
        <f t="shared" si="9"/>
        <v>4.4000000000000004</v>
      </c>
      <c r="AT54" s="2803"/>
    </row>
    <row r="55" spans="1:46" s="212" customFormat="1" ht="11.1" customHeight="1" x14ac:dyDescent="0.25">
      <c r="A55" s="657">
        <v>49</v>
      </c>
      <c r="B55" s="244"/>
      <c r="C55" s="259" t="s">
        <v>2</v>
      </c>
      <c r="D55" s="2786" t="str">
        <f>ROMAN(AP55,0)</f>
        <v/>
      </c>
      <c r="E55" s="2686"/>
      <c r="F55" s="2891"/>
      <c r="G55" s="260"/>
      <c r="H55" s="248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791"/>
      <c r="W55" s="261"/>
      <c r="X55" s="2792"/>
      <c r="Y55" s="2793"/>
      <c r="Z55" s="2794"/>
      <c r="AA55" s="262"/>
      <c r="AB55" s="2795"/>
      <c r="AC55" s="263"/>
      <c r="AD55" s="2796">
        <v>2</v>
      </c>
      <c r="AE55" s="2797">
        <v>4</v>
      </c>
      <c r="AF55" s="2798">
        <v>5</v>
      </c>
      <c r="AG55" s="2798"/>
      <c r="AH55" s="2798">
        <v>1</v>
      </c>
      <c r="AI55" s="2798"/>
      <c r="AJ55" s="2797"/>
      <c r="AK55" s="2797"/>
      <c r="AL55" s="2797"/>
      <c r="AM55" s="2797"/>
      <c r="AN55" s="2799"/>
      <c r="AO55" s="2800">
        <f t="shared" si="12"/>
        <v>12</v>
      </c>
      <c r="AP55" s="2801"/>
      <c r="AQ55" s="2797">
        <v>29</v>
      </c>
      <c r="AR55" s="2802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57">
        <v>50</v>
      </c>
      <c r="B56" s="244"/>
      <c r="C56" s="259" t="s">
        <v>7</v>
      </c>
      <c r="D56" s="2786"/>
      <c r="E56" s="2686"/>
      <c r="F56" s="2891"/>
      <c r="G56" s="265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06"/>
      <c r="T56" s="2806"/>
      <c r="U56" s="2806"/>
      <c r="V56" s="2806"/>
      <c r="W56" s="266"/>
      <c r="X56" s="2807"/>
      <c r="Y56" s="2808"/>
      <c r="Z56" s="2809"/>
      <c r="AA56" s="2810"/>
      <c r="AB56" s="2795"/>
      <c r="AC56" s="267"/>
      <c r="AD56" s="2811"/>
      <c r="AE56" s="2812">
        <v>7</v>
      </c>
      <c r="AF56" s="2813">
        <v>3</v>
      </c>
      <c r="AG56" s="2813"/>
      <c r="AH56" s="2813"/>
      <c r="AI56" s="2813"/>
      <c r="AJ56" s="2812"/>
      <c r="AK56" s="2812"/>
      <c r="AL56" s="2812"/>
      <c r="AM56" s="2812"/>
      <c r="AN56" s="2814"/>
      <c r="AO56" s="2800">
        <f t="shared" si="12"/>
        <v>10</v>
      </c>
      <c r="AP56" s="2815"/>
      <c r="AQ56" s="2812">
        <v>54</v>
      </c>
      <c r="AR56" s="2816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57">
        <v>51</v>
      </c>
      <c r="B57" s="244"/>
      <c r="C57" s="274" t="s">
        <v>145</v>
      </c>
      <c r="D57" s="2819" t="str">
        <f>ROMAN(AP57,0)</f>
        <v>I</v>
      </c>
      <c r="E57" s="2820"/>
      <c r="F57" s="3170"/>
      <c r="G57" s="255"/>
      <c r="H57" s="248"/>
      <c r="I57" s="2789"/>
      <c r="J57" s="2790"/>
      <c r="K57" s="2791"/>
      <c r="L57" s="2791"/>
      <c r="M57" s="2791"/>
      <c r="N57" s="2791"/>
      <c r="O57" s="2791"/>
      <c r="P57" s="2791"/>
      <c r="Q57" s="2791"/>
      <c r="R57" s="2791"/>
      <c r="S57" s="2791"/>
      <c r="T57" s="2791"/>
      <c r="U57" s="2791"/>
      <c r="V57" s="2791"/>
      <c r="W57" s="261"/>
      <c r="X57" s="2792"/>
      <c r="Y57" s="2793"/>
      <c r="Z57" s="2794"/>
      <c r="AA57" s="262"/>
      <c r="AB57" s="2795"/>
      <c r="AC57" s="263"/>
      <c r="AD57" s="2796"/>
      <c r="AE57" s="2797">
        <v>1</v>
      </c>
      <c r="AF57" s="2798">
        <v>3</v>
      </c>
      <c r="AG57" s="2797">
        <v>4</v>
      </c>
      <c r="AH57" s="2798">
        <v>1</v>
      </c>
      <c r="AI57" s="2798"/>
      <c r="AJ57" s="2797"/>
      <c r="AK57" s="2797"/>
      <c r="AL57" s="2797"/>
      <c r="AM57" s="2797"/>
      <c r="AN57" s="2799"/>
      <c r="AO57" s="2800">
        <f t="shared" si="12"/>
        <v>9</v>
      </c>
      <c r="AP57" s="2801">
        <v>1</v>
      </c>
      <c r="AQ57" s="2797">
        <v>71</v>
      </c>
      <c r="AR57" s="2818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57">
        <v>52</v>
      </c>
      <c r="B58" s="237"/>
      <c r="C58" s="259" t="s">
        <v>1</v>
      </c>
      <c r="D58" s="2786"/>
      <c r="E58" s="2686"/>
      <c r="F58" s="2891"/>
      <c r="G58" s="2817"/>
      <c r="H58" s="248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62"/>
      <c r="AB58" s="2795"/>
      <c r="AC58" s="263"/>
      <c r="AD58" s="2796">
        <v>2</v>
      </c>
      <c r="AE58" s="2797">
        <v>6</v>
      </c>
      <c r="AF58" s="2798"/>
      <c r="AG58" s="2798"/>
      <c r="AH58" s="2798">
        <v>1</v>
      </c>
      <c r="AI58" s="2798"/>
      <c r="AJ58" s="2797"/>
      <c r="AK58" s="2797"/>
      <c r="AL58" s="2797"/>
      <c r="AM58" s="2797"/>
      <c r="AN58" s="2799"/>
      <c r="AO58" s="2800">
        <f t="shared" si="12"/>
        <v>9</v>
      </c>
      <c r="AP58" s="2801"/>
      <c r="AQ58" s="2797">
        <v>45</v>
      </c>
      <c r="AR58" s="2818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57">
        <v>53</v>
      </c>
      <c r="B59" s="244"/>
      <c r="C59" s="278" t="s">
        <v>11</v>
      </c>
      <c r="D59" s="2786"/>
      <c r="E59" s="3062"/>
      <c r="F59" s="3173"/>
      <c r="G59" s="781"/>
      <c r="H59" s="251"/>
      <c r="I59" s="2842"/>
      <c r="J59" s="2843"/>
      <c r="K59" s="2844"/>
      <c r="L59" s="2844"/>
      <c r="M59" s="2844"/>
      <c r="N59" s="2844"/>
      <c r="O59" s="2844"/>
      <c r="P59" s="2844"/>
      <c r="Q59" s="2844"/>
      <c r="R59" s="2844"/>
      <c r="S59" s="2844"/>
      <c r="T59" s="2844"/>
      <c r="U59" s="2844"/>
      <c r="V59" s="2844"/>
      <c r="W59" s="2846"/>
      <c r="X59" s="2847"/>
      <c r="Y59" s="2848"/>
      <c r="Z59" s="2849"/>
      <c r="AA59" s="2850"/>
      <c r="AB59" s="2830"/>
      <c r="AC59" s="889"/>
      <c r="AD59" s="2851">
        <v>3</v>
      </c>
      <c r="AE59" s="2852">
        <v>2</v>
      </c>
      <c r="AF59" s="2853">
        <v>3</v>
      </c>
      <c r="AG59" s="2853"/>
      <c r="AH59" s="2853"/>
      <c r="AI59" s="2853"/>
      <c r="AJ59" s="2852"/>
      <c r="AK59" s="2852"/>
      <c r="AL59" s="2852"/>
      <c r="AM59" s="2852"/>
      <c r="AN59" s="3281"/>
      <c r="AO59" s="2835">
        <f t="shared" si="12"/>
        <v>8</v>
      </c>
      <c r="AP59" s="2854"/>
      <c r="AQ59" s="2852">
        <v>61</v>
      </c>
      <c r="AR59" s="2855">
        <f t="shared" si="8"/>
        <v>61</v>
      </c>
      <c r="AS59" s="2856">
        <f t="shared" si="9"/>
        <v>7.625</v>
      </c>
    </row>
    <row r="60" spans="1:46" s="254" customFormat="1" ht="11.1" customHeight="1" x14ac:dyDescent="0.25">
      <c r="A60" s="657">
        <v>54</v>
      </c>
      <c r="B60" s="253"/>
      <c r="C60" s="3282" t="s">
        <v>197</v>
      </c>
      <c r="D60" s="2886" t="str">
        <f>ROMAN(AP60,0)</f>
        <v>I</v>
      </c>
      <c r="E60" s="3283"/>
      <c r="F60" s="3284"/>
      <c r="G60" s="3285"/>
      <c r="H60" s="248"/>
      <c r="I60" s="2842"/>
      <c r="J60" s="2843"/>
      <c r="K60" s="2845"/>
      <c r="L60" s="2844"/>
      <c r="M60" s="2844"/>
      <c r="N60" s="2845"/>
      <c r="O60" s="2844"/>
      <c r="P60" s="2844"/>
      <c r="Q60" s="2845"/>
      <c r="R60" s="2844"/>
      <c r="S60" s="2844"/>
      <c r="T60" s="2844"/>
      <c r="U60" s="2844"/>
      <c r="V60" s="2845"/>
      <c r="W60" s="3286"/>
      <c r="X60" s="2847"/>
      <c r="Y60" s="2848"/>
      <c r="Z60" s="2849"/>
      <c r="AA60" s="2850"/>
      <c r="AB60" s="2830"/>
      <c r="AC60" s="889"/>
      <c r="AD60" s="2851">
        <v>3</v>
      </c>
      <c r="AE60" s="2852">
        <v>5</v>
      </c>
      <c r="AF60" s="2853"/>
      <c r="AG60" s="2853"/>
      <c r="AH60" s="2853"/>
      <c r="AI60" s="2853"/>
      <c r="AJ60" s="2852"/>
      <c r="AK60" s="2852"/>
      <c r="AL60" s="2852"/>
      <c r="AM60" s="2852"/>
      <c r="AN60" s="2814"/>
      <c r="AO60" s="2800">
        <f t="shared" si="12"/>
        <v>8</v>
      </c>
      <c r="AP60" s="2854">
        <v>1</v>
      </c>
      <c r="AQ60" s="3287">
        <v>61</v>
      </c>
      <c r="AR60" s="2855">
        <f t="shared" si="8"/>
        <v>61</v>
      </c>
      <c r="AS60" s="2856">
        <f t="shared" si="9"/>
        <v>7.625</v>
      </c>
    </row>
    <row r="61" spans="1:46" s="254" customFormat="1" ht="11.1" customHeight="1" x14ac:dyDescent="0.25">
      <c r="A61" s="657">
        <v>55</v>
      </c>
      <c r="B61" s="244"/>
      <c r="C61" s="628" t="s">
        <v>195</v>
      </c>
      <c r="D61" s="3288" t="str">
        <f>ROMAN(AP61,0)</f>
        <v>I</v>
      </c>
      <c r="E61" s="3289"/>
      <c r="F61" s="3290" t="s">
        <v>156</v>
      </c>
      <c r="G61" s="265"/>
      <c r="H61" s="248"/>
      <c r="I61" s="2804"/>
      <c r="J61" s="2805"/>
      <c r="K61" s="2806"/>
      <c r="L61" s="2806"/>
      <c r="M61" s="2806"/>
      <c r="N61" s="2806"/>
      <c r="O61" s="2860"/>
      <c r="P61" s="2860"/>
      <c r="Q61" s="2806"/>
      <c r="R61" s="2860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>
        <v>1</v>
      </c>
      <c r="AE61" s="2812">
        <v>4</v>
      </c>
      <c r="AF61" s="2813">
        <v>2</v>
      </c>
      <c r="AG61" s="2813">
        <v>1</v>
      </c>
      <c r="AH61" s="2813"/>
      <c r="AI61" s="2813"/>
      <c r="AJ61" s="2812"/>
      <c r="AK61" s="2812"/>
      <c r="AL61" s="2812"/>
      <c r="AM61" s="2812"/>
      <c r="AN61" s="2861"/>
      <c r="AO61" s="2800">
        <f t="shared" si="12"/>
        <v>8</v>
      </c>
      <c r="AP61" s="2815">
        <v>1</v>
      </c>
      <c r="AQ61" s="2812">
        <v>52</v>
      </c>
      <c r="AR61" s="2816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57">
        <v>56</v>
      </c>
      <c r="B62" s="244"/>
      <c r="C62" s="3291" t="s">
        <v>238</v>
      </c>
      <c r="D62" s="2939" t="str">
        <f>ROMAN(AP62,0)</f>
        <v>I</v>
      </c>
      <c r="E62" s="3292"/>
      <c r="F62" s="3293"/>
      <c r="G62" s="2727"/>
      <c r="H62" s="238"/>
      <c r="I62" s="2913"/>
      <c r="J62" s="3294"/>
      <c r="K62" s="2897"/>
      <c r="L62" s="2897"/>
      <c r="M62" s="2897"/>
      <c r="N62" s="2897"/>
      <c r="O62" s="2897"/>
      <c r="P62" s="2897"/>
      <c r="Q62" s="2897"/>
      <c r="R62" s="2897"/>
      <c r="S62" s="2897"/>
      <c r="T62" s="2897"/>
      <c r="U62" s="2897"/>
      <c r="V62" s="2897"/>
      <c r="W62" s="2777"/>
      <c r="X62" s="2778"/>
      <c r="Y62" s="2732"/>
      <c r="Z62" s="2733"/>
      <c r="AA62" s="2734"/>
      <c r="AB62" s="2735"/>
      <c r="AC62" s="2736"/>
      <c r="AD62" s="3295"/>
      <c r="AE62" s="3296">
        <v>4</v>
      </c>
      <c r="AF62" s="3297"/>
      <c r="AG62" s="3297">
        <v>1</v>
      </c>
      <c r="AH62" s="3297">
        <v>2</v>
      </c>
      <c r="AI62" s="3297"/>
      <c r="AJ62" s="3297">
        <v>1</v>
      </c>
      <c r="AK62" s="3296"/>
      <c r="AL62" s="3296"/>
      <c r="AM62" s="3296"/>
      <c r="AN62" s="3298"/>
      <c r="AO62" s="2879">
        <f t="shared" si="12"/>
        <v>8</v>
      </c>
      <c r="AP62" s="3299">
        <v>1</v>
      </c>
      <c r="AQ62" s="3296">
        <v>50</v>
      </c>
      <c r="AR62" s="3300">
        <f t="shared" si="8"/>
        <v>50</v>
      </c>
      <c r="AS62" s="2743">
        <f t="shared" si="9"/>
        <v>6.25</v>
      </c>
    </row>
    <row r="63" spans="1:46" s="254" customFormat="1" ht="11.1" customHeight="1" x14ac:dyDescent="0.25">
      <c r="A63" s="657">
        <v>57</v>
      </c>
      <c r="B63" s="253"/>
      <c r="C63" s="259" t="s">
        <v>8</v>
      </c>
      <c r="D63" s="2685"/>
      <c r="E63" s="2686"/>
      <c r="F63" s="2891"/>
      <c r="G63" s="273"/>
      <c r="H63" s="2882"/>
      <c r="I63" s="2789"/>
      <c r="J63" s="2790"/>
      <c r="K63" s="2791"/>
      <c r="L63" s="2791"/>
      <c r="M63" s="2791"/>
      <c r="N63" s="2791"/>
      <c r="O63" s="2791"/>
      <c r="P63" s="2791"/>
      <c r="Q63" s="2791"/>
      <c r="R63" s="2791"/>
      <c r="S63" s="2791"/>
      <c r="T63" s="2791"/>
      <c r="U63" s="2791"/>
      <c r="V63" s="2791"/>
      <c r="W63" s="261"/>
      <c r="X63" s="2792"/>
      <c r="Y63" s="2793"/>
      <c r="Z63" s="2794"/>
      <c r="AA63" s="2883"/>
      <c r="AB63" s="2795"/>
      <c r="AC63" s="263"/>
      <c r="AD63" s="2796"/>
      <c r="AE63" s="2797">
        <v>5</v>
      </c>
      <c r="AF63" s="2798"/>
      <c r="AG63" s="2798">
        <v>1</v>
      </c>
      <c r="AH63" s="2798">
        <v>1</v>
      </c>
      <c r="AI63" s="2798"/>
      <c r="AJ63" s="2797"/>
      <c r="AK63" s="2797"/>
      <c r="AL63" s="2797"/>
      <c r="AM63" s="2797"/>
      <c r="AN63" s="2799"/>
      <c r="AO63" s="2800">
        <f t="shared" si="12"/>
        <v>7</v>
      </c>
      <c r="AP63" s="2884"/>
      <c r="AQ63" s="2797">
        <v>34</v>
      </c>
      <c r="AR63" s="2802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57">
        <v>58</v>
      </c>
      <c r="B64" s="253"/>
      <c r="C64" s="274" t="s">
        <v>224</v>
      </c>
      <c r="D64" s="2857" t="str">
        <f>ROMAN(AP64,0)</f>
        <v>I</v>
      </c>
      <c r="E64" s="2820"/>
      <c r="F64" s="3170"/>
      <c r="G64" s="265"/>
      <c r="H64" s="245"/>
      <c r="I64" s="2804"/>
      <c r="J64" s="2805"/>
      <c r="K64" s="2806"/>
      <c r="L64" s="2806"/>
      <c r="M64" s="2806"/>
      <c r="N64" s="2806"/>
      <c r="O64" s="2806"/>
      <c r="P64" s="2806"/>
      <c r="Q64" s="2806"/>
      <c r="R64" s="2806"/>
      <c r="S64" s="2860"/>
      <c r="T64" s="2806"/>
      <c r="U64" s="2806"/>
      <c r="V64" s="2806"/>
      <c r="W64" s="266"/>
      <c r="X64" s="2807"/>
      <c r="Y64" s="2808"/>
      <c r="Z64" s="2809"/>
      <c r="AA64" s="2810"/>
      <c r="AB64" s="2795"/>
      <c r="AC64" s="267"/>
      <c r="AD64" s="2811"/>
      <c r="AE64" s="2812"/>
      <c r="AF64" s="2813">
        <v>2</v>
      </c>
      <c r="AG64" s="2813">
        <v>4</v>
      </c>
      <c r="AH64" s="2813"/>
      <c r="AI64" s="2813"/>
      <c r="AJ64" s="2812"/>
      <c r="AK64" s="2812"/>
      <c r="AL64" s="2812"/>
      <c r="AM64" s="2812"/>
      <c r="AN64" s="2814"/>
      <c r="AO64" s="2800">
        <f t="shared" si="12"/>
        <v>6</v>
      </c>
      <c r="AP64" s="2889">
        <v>1</v>
      </c>
      <c r="AQ64" s="2812">
        <v>41</v>
      </c>
      <c r="AR64" s="2890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57">
        <v>59</v>
      </c>
      <c r="B65" s="253"/>
      <c r="C65" s="259" t="s">
        <v>36</v>
      </c>
      <c r="D65" s="2786" t="str">
        <f>ROMAN(AP65,0)</f>
        <v/>
      </c>
      <c r="E65" s="2686"/>
      <c r="F65" s="2891"/>
      <c r="G65" s="260"/>
      <c r="H65" s="2885"/>
      <c r="I65" s="2789"/>
      <c r="J65" s="2790"/>
      <c r="K65" s="2791"/>
      <c r="L65" s="2791"/>
      <c r="M65" s="2826"/>
      <c r="N65" s="2791"/>
      <c r="O65" s="2826"/>
      <c r="P65" s="2826"/>
      <c r="Q65" s="2791"/>
      <c r="R65" s="2826"/>
      <c r="S65" s="2791"/>
      <c r="T65" s="2791"/>
      <c r="U65" s="2791"/>
      <c r="V65" s="2791"/>
      <c r="W65" s="261"/>
      <c r="X65" s="2792"/>
      <c r="Y65" s="2793"/>
      <c r="Z65" s="2794"/>
      <c r="AA65" s="2883"/>
      <c r="AB65" s="2795"/>
      <c r="AC65" s="263"/>
      <c r="AD65" s="2796"/>
      <c r="AE65" s="2797"/>
      <c r="AF65" s="2797">
        <v>1</v>
      </c>
      <c r="AG65" s="2797"/>
      <c r="AH65" s="2798">
        <v>3</v>
      </c>
      <c r="AI65" s="2798">
        <v>2</v>
      </c>
      <c r="AJ65" s="2797"/>
      <c r="AK65" s="2797"/>
      <c r="AL65" s="2797"/>
      <c r="AM65" s="2797"/>
      <c r="AN65" s="2799"/>
      <c r="AO65" s="2800">
        <f t="shared" si="12"/>
        <v>6</v>
      </c>
      <c r="AP65" s="2884"/>
      <c r="AQ65" s="2797">
        <v>29</v>
      </c>
      <c r="AR65" s="2802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57">
        <v>60</v>
      </c>
      <c r="B66" s="253"/>
      <c r="C66" s="259" t="s">
        <v>6</v>
      </c>
      <c r="D66" s="2786"/>
      <c r="E66" s="2686"/>
      <c r="F66" s="2891"/>
      <c r="G66" s="271"/>
      <c r="H66" s="245"/>
      <c r="I66" s="2804"/>
      <c r="J66" s="2805"/>
      <c r="K66" s="2806"/>
      <c r="L66" s="2806"/>
      <c r="M66" s="2844"/>
      <c r="N66" s="2806"/>
      <c r="O66" s="2844"/>
      <c r="P66" s="2844"/>
      <c r="Q66" s="2806"/>
      <c r="R66" s="2844"/>
      <c r="S66" s="2806"/>
      <c r="T66" s="2806"/>
      <c r="U66" s="2806"/>
      <c r="V66" s="2806"/>
      <c r="W66" s="266"/>
      <c r="X66" s="2807"/>
      <c r="Y66" s="2808"/>
      <c r="Z66" s="2809"/>
      <c r="AA66" s="2810"/>
      <c r="AB66" s="2795"/>
      <c r="AC66" s="267"/>
      <c r="AD66" s="2811"/>
      <c r="AE66" s="2812">
        <v>5</v>
      </c>
      <c r="AF66" s="2813"/>
      <c r="AG66" s="2813"/>
      <c r="AH66" s="2813"/>
      <c r="AI66" s="2813"/>
      <c r="AJ66" s="2812"/>
      <c r="AK66" s="2812"/>
      <c r="AL66" s="2812"/>
      <c r="AM66" s="2812"/>
      <c r="AN66" s="2814"/>
      <c r="AO66" s="2800">
        <f t="shared" si="12"/>
        <v>5</v>
      </c>
      <c r="AP66" s="2889"/>
      <c r="AQ66" s="2813">
        <v>14</v>
      </c>
      <c r="AR66" s="2890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57">
        <v>61</v>
      </c>
      <c r="B67" s="244"/>
      <c r="C67" s="259" t="s">
        <v>37</v>
      </c>
      <c r="D67" s="2786" t="str">
        <f>ROMAN(AP67,0)</f>
        <v/>
      </c>
      <c r="E67" s="2686"/>
      <c r="F67" s="2891"/>
      <c r="G67" s="265"/>
      <c r="H67" s="245"/>
      <c r="I67" s="2789"/>
      <c r="J67" s="2790"/>
      <c r="K67" s="2791"/>
      <c r="L67" s="2791"/>
      <c r="M67" s="2826"/>
      <c r="N67" s="2791"/>
      <c r="O67" s="2826"/>
      <c r="P67" s="2826"/>
      <c r="Q67" s="2791"/>
      <c r="R67" s="2826"/>
      <c r="S67" s="2791"/>
      <c r="T67" s="2791"/>
      <c r="U67" s="2791"/>
      <c r="V67" s="2791"/>
      <c r="W67" s="261"/>
      <c r="X67" s="2792"/>
      <c r="Y67" s="2576"/>
      <c r="Z67" s="2577"/>
      <c r="AA67" s="262"/>
      <c r="AB67" s="2795"/>
      <c r="AC67" s="267"/>
      <c r="AD67" s="2796"/>
      <c r="AE67" s="2797"/>
      <c r="AF67" s="2798">
        <v>2</v>
      </c>
      <c r="AG67" s="2798">
        <v>1</v>
      </c>
      <c r="AH67" s="2798"/>
      <c r="AI67" s="2798"/>
      <c r="AJ67" s="2797">
        <v>1</v>
      </c>
      <c r="AK67" s="2797"/>
      <c r="AL67" s="2797"/>
      <c r="AM67" s="2797"/>
      <c r="AN67" s="2799"/>
      <c r="AO67" s="2800">
        <f t="shared" si="12"/>
        <v>4</v>
      </c>
      <c r="AP67" s="2884"/>
      <c r="AQ67" s="2798">
        <v>28</v>
      </c>
      <c r="AR67" s="2802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57">
        <v>62</v>
      </c>
      <c r="B68" s="253"/>
      <c r="C68" s="259" t="s">
        <v>63</v>
      </c>
      <c r="D68" s="2786" t="str">
        <f>ROMAN(AP68,0)</f>
        <v/>
      </c>
      <c r="E68" s="2686"/>
      <c r="F68" s="2891"/>
      <c r="G68" s="275"/>
      <c r="H68" s="245"/>
      <c r="I68" s="2789"/>
      <c r="J68" s="2790"/>
      <c r="K68" s="2791"/>
      <c r="L68" s="2791"/>
      <c r="M68" s="2826"/>
      <c r="N68" s="2791"/>
      <c r="O68" s="2826"/>
      <c r="P68" s="2826"/>
      <c r="Q68" s="2791"/>
      <c r="R68" s="2826"/>
      <c r="S68" s="2791"/>
      <c r="T68" s="2791"/>
      <c r="U68" s="2791"/>
      <c r="V68" s="2791"/>
      <c r="W68" s="261"/>
      <c r="X68" s="2792"/>
      <c r="Y68" s="2576"/>
      <c r="Z68" s="2577"/>
      <c r="AA68" s="262"/>
      <c r="AB68" s="2795"/>
      <c r="AC68" s="263"/>
      <c r="AD68" s="2796"/>
      <c r="AE68" s="2797"/>
      <c r="AF68" s="2798"/>
      <c r="AG68" s="2798">
        <v>2</v>
      </c>
      <c r="AH68" s="2798">
        <v>1</v>
      </c>
      <c r="AI68" s="2798"/>
      <c r="AJ68" s="2797">
        <v>1</v>
      </c>
      <c r="AK68" s="2797"/>
      <c r="AL68" s="2797"/>
      <c r="AM68" s="2797"/>
      <c r="AN68" s="2799"/>
      <c r="AO68" s="2800">
        <f t="shared" si="12"/>
        <v>4</v>
      </c>
      <c r="AP68" s="2884"/>
      <c r="AQ68" s="2798">
        <v>7</v>
      </c>
      <c r="AR68" s="2802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57">
        <v>63</v>
      </c>
      <c r="B69" s="253"/>
      <c r="C69" s="259" t="s">
        <v>60</v>
      </c>
      <c r="D69" s="2685"/>
      <c r="E69" s="2686"/>
      <c r="F69" s="2891"/>
      <c r="G69" s="265"/>
      <c r="H69" s="3301"/>
      <c r="I69" s="2804"/>
      <c r="J69" s="2805"/>
      <c r="K69" s="2806"/>
      <c r="L69" s="2806"/>
      <c r="M69" s="2791"/>
      <c r="N69" s="2806"/>
      <c r="O69" s="2806"/>
      <c r="P69" s="2806"/>
      <c r="Q69" s="2806"/>
      <c r="R69" s="2806"/>
      <c r="S69" s="2806"/>
      <c r="T69" s="2806"/>
      <c r="U69" s="2806"/>
      <c r="V69" s="2806"/>
      <c r="W69" s="266"/>
      <c r="X69" s="2807"/>
      <c r="Y69" s="2808"/>
      <c r="Z69" s="2809"/>
      <c r="AA69" s="2810"/>
      <c r="AB69" s="2795"/>
      <c r="AC69" s="267"/>
      <c r="AD69" s="2811"/>
      <c r="AE69" s="2812"/>
      <c r="AF69" s="2813"/>
      <c r="AG69" s="2813">
        <v>3</v>
      </c>
      <c r="AH69" s="2813"/>
      <c r="AI69" s="2813"/>
      <c r="AJ69" s="2812"/>
      <c r="AK69" s="2812"/>
      <c r="AL69" s="2812"/>
      <c r="AM69" s="2812"/>
      <c r="AN69" s="2814"/>
      <c r="AO69" s="2800">
        <f t="shared" si="12"/>
        <v>3</v>
      </c>
      <c r="AP69" s="2889"/>
      <c r="AQ69" s="2813">
        <v>11</v>
      </c>
      <c r="AR69" s="2890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57">
        <v>64</v>
      </c>
      <c r="B70" s="253"/>
      <c r="C70" s="257" t="s">
        <v>5</v>
      </c>
      <c r="D70" s="3265"/>
      <c r="E70" s="3161"/>
      <c r="F70" s="3162"/>
      <c r="G70" s="3302"/>
      <c r="H70" s="245"/>
      <c r="I70" s="3303"/>
      <c r="J70" s="3304"/>
      <c r="K70" s="3305"/>
      <c r="L70" s="3305"/>
      <c r="M70" s="2897"/>
      <c r="N70" s="3305"/>
      <c r="O70" s="2867"/>
      <c r="P70" s="2867"/>
      <c r="Q70" s="3305"/>
      <c r="R70" s="2867"/>
      <c r="S70" s="3305"/>
      <c r="T70" s="3305"/>
      <c r="U70" s="3305"/>
      <c r="V70" s="3305"/>
      <c r="W70" s="3306"/>
      <c r="X70" s="3307"/>
      <c r="Y70" s="3308"/>
      <c r="Z70" s="3309"/>
      <c r="AA70" s="3310"/>
      <c r="AB70" s="2901"/>
      <c r="AC70" s="3311"/>
      <c r="AD70" s="3312">
        <v>1</v>
      </c>
      <c r="AE70" s="3313">
        <v>2</v>
      </c>
      <c r="AF70" s="3314"/>
      <c r="AG70" s="3314"/>
      <c r="AH70" s="3314"/>
      <c r="AI70" s="3314"/>
      <c r="AJ70" s="3313"/>
      <c r="AK70" s="3313"/>
      <c r="AL70" s="3313"/>
      <c r="AM70" s="3313"/>
      <c r="AN70" s="3315"/>
      <c r="AO70" s="2783">
        <f t="shared" si="12"/>
        <v>3</v>
      </c>
      <c r="AP70" s="3316"/>
      <c r="AQ70" s="3314">
        <v>8</v>
      </c>
      <c r="AR70" s="3317">
        <f t="shared" si="8"/>
        <v>8</v>
      </c>
      <c r="AS70" s="3318">
        <f t="shared" si="9"/>
        <v>2.6666666666666665</v>
      </c>
    </row>
    <row r="71" spans="1:46" s="254" customFormat="1" ht="11.1" customHeight="1" x14ac:dyDescent="0.25">
      <c r="A71" s="657">
        <v>65</v>
      </c>
      <c r="B71" s="253"/>
      <c r="C71" s="259" t="s">
        <v>31</v>
      </c>
      <c r="D71" s="2685"/>
      <c r="E71" s="2686"/>
      <c r="F71" s="2891"/>
      <c r="G71" s="277"/>
      <c r="H71" s="245"/>
      <c r="I71" s="2789"/>
      <c r="J71" s="2790"/>
      <c r="K71" s="2791"/>
      <c r="L71" s="2904"/>
      <c r="M71" s="2905"/>
      <c r="N71" s="2791"/>
      <c r="O71" s="2826"/>
      <c r="P71" s="2905"/>
      <c r="Q71" s="2791"/>
      <c r="R71" s="2905"/>
      <c r="S71" s="2904"/>
      <c r="T71" s="2904"/>
      <c r="U71" s="2791"/>
      <c r="V71" s="2904"/>
      <c r="W71" s="261"/>
      <c r="X71" s="2792"/>
      <c r="Y71" s="2793"/>
      <c r="Z71" s="2794"/>
      <c r="AA71" s="2883"/>
      <c r="AB71" s="2795"/>
      <c r="AC71" s="263"/>
      <c r="AD71" s="2796"/>
      <c r="AE71" s="2797">
        <v>2</v>
      </c>
      <c r="AF71" s="2798"/>
      <c r="AG71" s="2798"/>
      <c r="AH71" s="2798">
        <v>1</v>
      </c>
      <c r="AI71" s="2798"/>
      <c r="AJ71" s="2797"/>
      <c r="AK71" s="2797"/>
      <c r="AL71" s="2797"/>
      <c r="AM71" s="2797"/>
      <c r="AN71" s="2799"/>
      <c r="AO71" s="2800">
        <f t="shared" si="12"/>
        <v>3</v>
      </c>
      <c r="AP71" s="2884"/>
      <c r="AQ71" s="2798">
        <v>16</v>
      </c>
      <c r="AR71" s="2802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57">
        <v>66</v>
      </c>
      <c r="B72" s="253"/>
      <c r="C72" s="269" t="s">
        <v>144</v>
      </c>
      <c r="D72" s="2857" t="str">
        <f>ROMAN(AP72,0)</f>
        <v>I</v>
      </c>
      <c r="E72" s="3167"/>
      <c r="F72" s="2821"/>
      <c r="G72" s="255"/>
      <c r="H72" s="238"/>
      <c r="I72" s="2789"/>
      <c r="J72" s="2790"/>
      <c r="K72" s="2904"/>
      <c r="L72" s="2904"/>
      <c r="M72" s="2905"/>
      <c r="N72" s="2904"/>
      <c r="O72" s="2826"/>
      <c r="P72" s="2905"/>
      <c r="Q72" s="2904"/>
      <c r="R72" s="2905"/>
      <c r="S72" s="2904"/>
      <c r="T72" s="2904"/>
      <c r="U72" s="2904"/>
      <c r="V72" s="2904"/>
      <c r="W72" s="270"/>
      <c r="X72" s="2792"/>
      <c r="Y72" s="2576"/>
      <c r="Z72" s="2577"/>
      <c r="AA72" s="241"/>
      <c r="AB72" s="2578"/>
      <c r="AC72" s="242"/>
      <c r="AD72" s="2796"/>
      <c r="AE72" s="2797"/>
      <c r="AF72" s="2798"/>
      <c r="AG72" s="2798">
        <v>1</v>
      </c>
      <c r="AH72" s="2798">
        <v>1</v>
      </c>
      <c r="AI72" s="2798">
        <v>1</v>
      </c>
      <c r="AJ72" s="2797"/>
      <c r="AK72" s="2797"/>
      <c r="AL72" s="2797"/>
      <c r="AM72" s="2797"/>
      <c r="AN72" s="2799"/>
      <c r="AO72" s="2800">
        <f t="shared" si="12"/>
        <v>3</v>
      </c>
      <c r="AP72" s="2884">
        <v>1</v>
      </c>
      <c r="AQ72" s="2798">
        <v>19</v>
      </c>
      <c r="AR72" s="2802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57">
        <v>67</v>
      </c>
      <c r="B73" s="253"/>
      <c r="C73" s="259" t="s">
        <v>160</v>
      </c>
      <c r="D73" s="2685" t="str">
        <f>ROMAN(AP73,0)</f>
        <v/>
      </c>
      <c r="E73" s="2686"/>
      <c r="F73" s="2891"/>
      <c r="G73" s="265"/>
      <c r="H73" s="238"/>
      <c r="I73" s="2789"/>
      <c r="J73" s="2790"/>
      <c r="K73" s="2791"/>
      <c r="L73" s="2904"/>
      <c r="M73" s="2905"/>
      <c r="N73" s="2791"/>
      <c r="O73" s="2826"/>
      <c r="P73" s="2905"/>
      <c r="Q73" s="2791"/>
      <c r="R73" s="2905"/>
      <c r="S73" s="2904"/>
      <c r="T73" s="2904"/>
      <c r="U73" s="2791"/>
      <c r="V73" s="2904"/>
      <c r="W73" s="261"/>
      <c r="X73" s="2792"/>
      <c r="Y73" s="2576"/>
      <c r="Z73" s="2577"/>
      <c r="AA73" s="262"/>
      <c r="AB73" s="2908"/>
      <c r="AC73" s="242"/>
      <c r="AD73" s="2796"/>
      <c r="AE73" s="2797"/>
      <c r="AF73" s="2798"/>
      <c r="AG73" s="2798"/>
      <c r="AH73" s="2798"/>
      <c r="AI73" s="2798"/>
      <c r="AJ73" s="2797">
        <v>2</v>
      </c>
      <c r="AK73" s="2797"/>
      <c r="AL73" s="2797"/>
      <c r="AM73" s="2797"/>
      <c r="AN73" s="2799"/>
      <c r="AO73" s="2800">
        <f t="shared" si="12"/>
        <v>2</v>
      </c>
      <c r="AP73" s="2884"/>
      <c r="AQ73" s="2798">
        <v>6</v>
      </c>
      <c r="AR73" s="2802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57">
        <v>68</v>
      </c>
      <c r="B74" s="253"/>
      <c r="C74" s="259" t="s">
        <v>149</v>
      </c>
      <c r="D74" s="2685" t="str">
        <f>ROMAN(AP74,0)</f>
        <v/>
      </c>
      <c r="E74" s="2686"/>
      <c r="F74" s="2891"/>
      <c r="G74" s="887"/>
      <c r="H74" s="2909"/>
      <c r="I74" s="2789"/>
      <c r="J74" s="2790"/>
      <c r="K74" s="2791"/>
      <c r="L74" s="2904"/>
      <c r="M74" s="2905"/>
      <c r="N74" s="2791"/>
      <c r="O74" s="2826"/>
      <c r="P74" s="2905"/>
      <c r="Q74" s="2791"/>
      <c r="R74" s="2905"/>
      <c r="S74" s="2904"/>
      <c r="T74" s="2904"/>
      <c r="U74" s="2791"/>
      <c r="V74" s="2904"/>
      <c r="W74" s="261"/>
      <c r="X74" s="2792"/>
      <c r="Y74" s="2576"/>
      <c r="Z74" s="2577"/>
      <c r="AA74" s="262"/>
      <c r="AB74" s="2795"/>
      <c r="AC74" s="263"/>
      <c r="AD74" s="2796"/>
      <c r="AE74" s="2797"/>
      <c r="AF74" s="2798"/>
      <c r="AG74" s="2798"/>
      <c r="AH74" s="2798"/>
      <c r="AI74" s="2798"/>
      <c r="AJ74" s="2797">
        <v>2</v>
      </c>
      <c r="AK74" s="2797"/>
      <c r="AL74" s="2797"/>
      <c r="AM74" s="2797"/>
      <c r="AN74" s="2799"/>
      <c r="AO74" s="2800">
        <f t="shared" si="12"/>
        <v>2</v>
      </c>
      <c r="AP74" s="2884"/>
      <c r="AQ74" s="2798">
        <v>5</v>
      </c>
      <c r="AR74" s="2802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57">
        <v>69</v>
      </c>
      <c r="B75" s="253"/>
      <c r="C75" s="274" t="s">
        <v>143</v>
      </c>
      <c r="D75" s="2857" t="str">
        <f>ROMAN(AP75,0)</f>
        <v>I</v>
      </c>
      <c r="E75" s="2820"/>
      <c r="F75" s="3170"/>
      <c r="G75" s="275"/>
      <c r="H75" s="238"/>
      <c r="I75" s="2789"/>
      <c r="J75" s="2790"/>
      <c r="K75" s="2791"/>
      <c r="L75" s="2904"/>
      <c r="M75" s="2905"/>
      <c r="N75" s="2904"/>
      <c r="O75" s="2826"/>
      <c r="P75" s="2905"/>
      <c r="Q75" s="2904"/>
      <c r="R75" s="2905"/>
      <c r="S75" s="2904"/>
      <c r="T75" s="2904"/>
      <c r="U75" s="2904"/>
      <c r="V75" s="2904"/>
      <c r="W75" s="629"/>
      <c r="X75" s="2792"/>
      <c r="Y75" s="2793"/>
      <c r="Z75" s="2794"/>
      <c r="AA75" s="262"/>
      <c r="AB75" s="2795"/>
      <c r="AC75" s="263"/>
      <c r="AD75" s="2796"/>
      <c r="AE75" s="2797"/>
      <c r="AF75" s="2798"/>
      <c r="AG75" s="2798">
        <v>1</v>
      </c>
      <c r="AH75" s="2798">
        <v>1</v>
      </c>
      <c r="AI75" s="2798"/>
      <c r="AJ75" s="2797"/>
      <c r="AK75" s="2797"/>
      <c r="AL75" s="2797"/>
      <c r="AM75" s="2797"/>
      <c r="AN75" s="2799"/>
      <c r="AO75" s="2800">
        <f t="shared" si="12"/>
        <v>2</v>
      </c>
      <c r="AP75" s="2884">
        <v>1</v>
      </c>
      <c r="AQ75" s="2798">
        <v>19</v>
      </c>
      <c r="AR75" s="2802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57">
        <v>70</v>
      </c>
      <c r="B76" s="253"/>
      <c r="C76" s="259" t="s">
        <v>83</v>
      </c>
      <c r="D76" s="2685" t="str">
        <f>ROMAN(AP76,0)</f>
        <v/>
      </c>
      <c r="E76" s="2686"/>
      <c r="F76" s="2891"/>
      <c r="G76" s="258"/>
      <c r="H76" s="238"/>
      <c r="I76" s="2774"/>
      <c r="J76" s="2791"/>
      <c r="K76" s="2910"/>
      <c r="L76" s="2910"/>
      <c r="M76" s="2905"/>
      <c r="N76" s="2910"/>
      <c r="O76" s="2826"/>
      <c r="P76" s="2905"/>
      <c r="Q76" s="2910"/>
      <c r="R76" s="2905"/>
      <c r="S76" s="2776"/>
      <c r="T76" s="2910"/>
      <c r="U76" s="2910"/>
      <c r="V76" s="2910"/>
      <c r="W76" s="276"/>
      <c r="X76" s="2792"/>
      <c r="Y76" s="2793"/>
      <c r="Z76" s="2794"/>
      <c r="AA76" s="2883"/>
      <c r="AB76" s="2795"/>
      <c r="AC76" s="263"/>
      <c r="AD76" s="2779"/>
      <c r="AE76" s="2780"/>
      <c r="AF76" s="2781"/>
      <c r="AG76" s="2798"/>
      <c r="AH76" s="2798">
        <v>1</v>
      </c>
      <c r="AI76" s="2798">
        <v>1</v>
      </c>
      <c r="AJ76" s="2797"/>
      <c r="AK76" s="2797"/>
      <c r="AL76" s="2797"/>
      <c r="AM76" s="2797"/>
      <c r="AN76" s="2799"/>
      <c r="AO76" s="2800">
        <f t="shared" si="12"/>
        <v>2</v>
      </c>
      <c r="AP76" s="3319"/>
      <c r="AQ76" s="2798">
        <v>7</v>
      </c>
      <c r="AR76" s="2802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57">
        <v>71</v>
      </c>
      <c r="B77" s="244"/>
      <c r="C77" s="278" t="s">
        <v>51</v>
      </c>
      <c r="D77" s="2685"/>
      <c r="E77" s="3062"/>
      <c r="F77" s="3173"/>
      <c r="G77" s="3285"/>
      <c r="H77" s="238"/>
      <c r="I77" s="2865"/>
      <c r="J77" s="2844"/>
      <c r="K77" s="3320"/>
      <c r="L77" s="3320"/>
      <c r="M77" s="2907"/>
      <c r="N77" s="3320"/>
      <c r="O77" s="2844"/>
      <c r="P77" s="2907"/>
      <c r="Q77" s="3320"/>
      <c r="R77" s="2905"/>
      <c r="S77" s="2844"/>
      <c r="T77" s="3320"/>
      <c r="U77" s="3320"/>
      <c r="V77" s="3320"/>
      <c r="W77" s="2868"/>
      <c r="X77" s="2847"/>
      <c r="Y77" s="2848"/>
      <c r="Z77" s="2849"/>
      <c r="AA77" s="2850"/>
      <c r="AB77" s="2830"/>
      <c r="AC77" s="889"/>
      <c r="AD77" s="2851">
        <v>2</v>
      </c>
      <c r="AE77" s="2852"/>
      <c r="AF77" s="2852"/>
      <c r="AG77" s="2852"/>
      <c r="AH77" s="2852"/>
      <c r="AI77" s="2853"/>
      <c r="AJ77" s="2852"/>
      <c r="AK77" s="2852"/>
      <c r="AL77" s="2852"/>
      <c r="AM77" s="2852"/>
      <c r="AN77" s="3281"/>
      <c r="AO77" s="2800">
        <f t="shared" si="12"/>
        <v>2</v>
      </c>
      <c r="AP77" s="3321"/>
      <c r="AQ77" s="2853">
        <v>8</v>
      </c>
      <c r="AR77" s="3322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57">
        <v>72</v>
      </c>
      <c r="B78" s="253"/>
      <c r="C78" s="278" t="s">
        <v>55</v>
      </c>
      <c r="D78" s="2685"/>
      <c r="E78" s="3062"/>
      <c r="F78" s="3173"/>
      <c r="G78" s="781"/>
      <c r="H78" s="238"/>
      <c r="I78" s="2842"/>
      <c r="J78" s="2844"/>
      <c r="K78" s="2907"/>
      <c r="L78" s="2907"/>
      <c r="M78" s="2907"/>
      <c r="N78" s="2907"/>
      <c r="O78" s="3323"/>
      <c r="P78" s="3323"/>
      <c r="Q78" s="2907"/>
      <c r="R78" s="2905"/>
      <c r="S78" s="2907"/>
      <c r="T78" s="2907"/>
      <c r="U78" s="2907"/>
      <c r="V78" s="2907"/>
      <c r="W78" s="2846"/>
      <c r="X78" s="2847"/>
      <c r="Y78" s="2848"/>
      <c r="Z78" s="2849"/>
      <c r="AA78" s="2850"/>
      <c r="AB78" s="2830"/>
      <c r="AC78" s="889"/>
      <c r="AD78" s="2851"/>
      <c r="AE78" s="2852"/>
      <c r="AF78" s="2853"/>
      <c r="AG78" s="2853">
        <v>2</v>
      </c>
      <c r="AH78" s="2853"/>
      <c r="AI78" s="2853"/>
      <c r="AJ78" s="2852"/>
      <c r="AK78" s="2852"/>
      <c r="AL78" s="2852"/>
      <c r="AM78" s="2852"/>
      <c r="AN78" s="3281"/>
      <c r="AO78" s="2800">
        <f t="shared" si="12"/>
        <v>2</v>
      </c>
      <c r="AP78" s="3321"/>
      <c r="AQ78" s="2853">
        <v>8</v>
      </c>
      <c r="AR78" s="3322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57">
        <v>73</v>
      </c>
      <c r="B79" s="253"/>
      <c r="C79" s="778" t="s">
        <v>65</v>
      </c>
      <c r="D79" s="2786" t="str">
        <f>ROMAN(AP79,0)</f>
        <v/>
      </c>
      <c r="E79" s="3174"/>
      <c r="F79" s="3175"/>
      <c r="G79" s="3324"/>
      <c r="H79" s="238"/>
      <c r="I79" s="3325"/>
      <c r="J79" s="3326"/>
      <c r="K79" s="3327"/>
      <c r="L79" s="3327"/>
      <c r="M79" s="3327"/>
      <c r="N79" s="3327"/>
      <c r="O79" s="3327"/>
      <c r="P79" s="3327"/>
      <c r="Q79" s="3327"/>
      <c r="R79" s="2905"/>
      <c r="S79" s="3327"/>
      <c r="T79" s="3327"/>
      <c r="U79" s="3327"/>
      <c r="V79" s="3327"/>
      <c r="W79" s="3328"/>
      <c r="X79" s="3329"/>
      <c r="Y79" s="3330"/>
      <c r="Z79" s="3331"/>
      <c r="AA79" s="3332"/>
      <c r="AB79" s="2931"/>
      <c r="AC79" s="3333"/>
      <c r="AD79" s="3334"/>
      <c r="AE79" s="3335"/>
      <c r="AF79" s="3336"/>
      <c r="AG79" s="3336"/>
      <c r="AH79" s="3336">
        <v>1</v>
      </c>
      <c r="AI79" s="3336"/>
      <c r="AJ79" s="3335">
        <v>1</v>
      </c>
      <c r="AK79" s="3335"/>
      <c r="AL79" s="3335"/>
      <c r="AM79" s="3335"/>
      <c r="AN79" s="3337"/>
      <c r="AO79" s="2800">
        <f t="shared" si="12"/>
        <v>2</v>
      </c>
      <c r="AP79" s="3338"/>
      <c r="AQ79" s="3336">
        <v>10</v>
      </c>
      <c r="AR79" s="3339">
        <f t="shared" si="14"/>
        <v>10</v>
      </c>
      <c r="AS79" s="722">
        <f t="shared" si="15"/>
        <v>5</v>
      </c>
    </row>
    <row r="80" spans="1:46" s="212" customFormat="1" ht="11.1" customHeight="1" x14ac:dyDescent="0.25">
      <c r="A80" s="657">
        <v>74</v>
      </c>
      <c r="B80" s="253"/>
      <c r="C80" s="259" t="s">
        <v>46</v>
      </c>
      <c r="D80" s="2685"/>
      <c r="E80" s="2686"/>
      <c r="F80" s="2891"/>
      <c r="G80" s="287"/>
      <c r="H80" s="285"/>
      <c r="I80" s="2942"/>
      <c r="J80" s="2943"/>
      <c r="K80" s="2944"/>
      <c r="L80" s="2944"/>
      <c r="M80" s="2944"/>
      <c r="N80" s="2944"/>
      <c r="O80" s="2944"/>
      <c r="P80" s="2944"/>
      <c r="Q80" s="2944"/>
      <c r="R80" s="3340"/>
      <c r="S80" s="2944"/>
      <c r="T80" s="2944"/>
      <c r="U80" s="2944"/>
      <c r="V80" s="2944"/>
      <c r="W80" s="280"/>
      <c r="X80" s="2946"/>
      <c r="Y80" s="2958"/>
      <c r="Z80" s="2956"/>
      <c r="AA80" s="262"/>
      <c r="AB80" s="2795"/>
      <c r="AC80" s="288"/>
      <c r="AD80" s="2949"/>
      <c r="AE80" s="2950"/>
      <c r="AF80" s="2951">
        <v>1</v>
      </c>
      <c r="AG80" s="2951"/>
      <c r="AH80" s="2951"/>
      <c r="AI80" s="2951"/>
      <c r="AJ80" s="2950"/>
      <c r="AK80" s="2950"/>
      <c r="AL80" s="2950"/>
      <c r="AM80" s="2950"/>
      <c r="AN80" s="2952"/>
      <c r="AO80" s="2953">
        <f t="shared" si="12"/>
        <v>1</v>
      </c>
      <c r="AP80" s="2954"/>
      <c r="AQ80" s="2951">
        <v>10</v>
      </c>
      <c r="AR80" s="2951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57">
        <v>75</v>
      </c>
      <c r="B81" s="237"/>
      <c r="C81" s="2893" t="s">
        <v>146</v>
      </c>
      <c r="D81" s="3341" t="str">
        <f>ROMAN(AP81,0)</f>
        <v>I</v>
      </c>
      <c r="E81" s="3171"/>
      <c r="F81" s="3172"/>
      <c r="G81" s="3342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3340"/>
      <c r="S81" s="2945"/>
      <c r="T81" s="2945"/>
      <c r="U81" s="2944"/>
      <c r="V81" s="2944"/>
      <c r="W81" s="280"/>
      <c r="X81" s="2946"/>
      <c r="Y81" s="2958"/>
      <c r="Z81" s="2956"/>
      <c r="AA81" s="262"/>
      <c r="AB81" s="2795"/>
      <c r="AC81" s="288"/>
      <c r="AD81" s="3343"/>
      <c r="AE81" s="3344"/>
      <c r="AF81" s="3345">
        <v>1</v>
      </c>
      <c r="AG81" s="3345"/>
      <c r="AH81" s="3345"/>
      <c r="AI81" s="3345"/>
      <c r="AJ81" s="3344"/>
      <c r="AK81" s="3344"/>
      <c r="AL81" s="3344"/>
      <c r="AM81" s="3344"/>
      <c r="AN81" s="3346"/>
      <c r="AO81" s="3347">
        <f t="shared" si="12"/>
        <v>1</v>
      </c>
      <c r="AP81" s="3348">
        <v>1</v>
      </c>
      <c r="AQ81" s="3345">
        <v>13</v>
      </c>
      <c r="AR81" s="3345">
        <f t="shared" si="14"/>
        <v>13</v>
      </c>
      <c r="AS81" s="3349">
        <f t="shared" si="15"/>
        <v>13</v>
      </c>
    </row>
    <row r="82" spans="1:46" s="212" customFormat="1" ht="11.1" customHeight="1" x14ac:dyDescent="0.25">
      <c r="A82" s="657">
        <v>76</v>
      </c>
      <c r="B82" s="237"/>
      <c r="C82" s="259" t="s">
        <v>80</v>
      </c>
      <c r="D82" s="2786"/>
      <c r="E82" s="2686"/>
      <c r="F82" s="2891"/>
      <c r="G82" s="283"/>
      <c r="H82" s="285"/>
      <c r="I82" s="2942"/>
      <c r="J82" s="2943"/>
      <c r="K82" s="2944"/>
      <c r="L82" s="2944"/>
      <c r="M82" s="2944"/>
      <c r="N82" s="2944"/>
      <c r="O82" s="2943"/>
      <c r="P82" s="2944"/>
      <c r="Q82" s="2944"/>
      <c r="R82" s="2944"/>
      <c r="S82" s="2944"/>
      <c r="T82" s="2944"/>
      <c r="U82" s="2944"/>
      <c r="V82" s="2944"/>
      <c r="W82" s="280"/>
      <c r="X82" s="2957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>
        <v>1</v>
      </c>
      <c r="AI82" s="2951"/>
      <c r="AJ82" s="2950"/>
      <c r="AK82" s="2950"/>
      <c r="AL82" s="2950"/>
      <c r="AM82" s="2950"/>
      <c r="AN82" s="2952"/>
      <c r="AO82" s="2953">
        <f t="shared" si="12"/>
        <v>1</v>
      </c>
      <c r="AP82" s="2954"/>
      <c r="AQ82" s="2951">
        <v>5</v>
      </c>
      <c r="AR82" s="2951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57">
        <v>77</v>
      </c>
      <c r="B83" s="244"/>
      <c r="C83" s="259" t="s">
        <v>47</v>
      </c>
      <c r="D83" s="2786"/>
      <c r="E83" s="2686"/>
      <c r="F83" s="2891"/>
      <c r="G83" s="287"/>
      <c r="H83" s="285"/>
      <c r="I83" s="2942"/>
      <c r="J83" s="2943"/>
      <c r="K83" s="2944"/>
      <c r="L83" s="2944"/>
      <c r="M83" s="2944"/>
      <c r="N83" s="2944"/>
      <c r="O83" s="2943"/>
      <c r="P83" s="2944"/>
      <c r="Q83" s="2944"/>
      <c r="R83" s="2944"/>
      <c r="S83" s="2944"/>
      <c r="T83" s="2944"/>
      <c r="U83" s="2944"/>
      <c r="V83" s="2944"/>
      <c r="W83" s="280"/>
      <c r="X83" s="2946"/>
      <c r="Y83" s="2958"/>
      <c r="Z83" s="2956"/>
      <c r="AA83" s="262"/>
      <c r="AB83" s="2795"/>
      <c r="AC83" s="288"/>
      <c r="AD83" s="2949"/>
      <c r="AE83" s="2950"/>
      <c r="AF83" s="2951">
        <v>1</v>
      </c>
      <c r="AG83" s="2951"/>
      <c r="AH83" s="2951"/>
      <c r="AI83" s="2951"/>
      <c r="AJ83" s="2950"/>
      <c r="AK83" s="2950"/>
      <c r="AL83" s="2950"/>
      <c r="AM83" s="2950"/>
      <c r="AN83" s="2952"/>
      <c r="AO83" s="2953">
        <f t="shared" si="12"/>
        <v>1</v>
      </c>
      <c r="AP83" s="2954"/>
      <c r="AQ83" s="2951">
        <v>4</v>
      </c>
      <c r="AR83" s="2951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57">
        <v>78</v>
      </c>
      <c r="B84" s="244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3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0"/>
      <c r="AN84" s="2952"/>
      <c r="AO84" s="2953">
        <f t="shared" si="12"/>
        <v>1</v>
      </c>
      <c r="AP84" s="2954"/>
      <c r="AQ84" s="2951">
        <v>2</v>
      </c>
      <c r="AR84" s="2951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57">
        <v>79</v>
      </c>
      <c r="B85" s="253"/>
      <c r="C85" s="259" t="s">
        <v>66</v>
      </c>
      <c r="D85" s="2786"/>
      <c r="E85" s="2686"/>
      <c r="F85" s="2891"/>
      <c r="G85" s="291"/>
      <c r="H85" s="285"/>
      <c r="I85" s="2942"/>
      <c r="J85" s="2943"/>
      <c r="K85" s="2944"/>
      <c r="L85" s="2944"/>
      <c r="M85" s="2944"/>
      <c r="N85" s="2944"/>
      <c r="O85" s="2943"/>
      <c r="P85" s="2944"/>
      <c r="Q85" s="2944"/>
      <c r="R85" s="2944"/>
      <c r="S85" s="2944"/>
      <c r="T85" s="2944"/>
      <c r="U85" s="2944"/>
      <c r="V85" s="2944"/>
      <c r="W85" s="280"/>
      <c r="X85" s="2946"/>
      <c r="Y85" s="2958"/>
      <c r="Z85" s="2956"/>
      <c r="AA85" s="262"/>
      <c r="AB85" s="2795"/>
      <c r="AC85" s="288"/>
      <c r="AD85" s="2949"/>
      <c r="AE85" s="2950">
        <v>1</v>
      </c>
      <c r="AF85" s="2951"/>
      <c r="AG85" s="2951"/>
      <c r="AH85" s="2951"/>
      <c r="AI85" s="2951"/>
      <c r="AJ85" s="2950"/>
      <c r="AK85" s="2950"/>
      <c r="AL85" s="2950"/>
      <c r="AM85" s="2950"/>
      <c r="AN85" s="2952"/>
      <c r="AO85" s="2953">
        <f t="shared" si="12"/>
        <v>1</v>
      </c>
      <c r="AP85" s="2954"/>
      <c r="AQ85" s="2951">
        <v>0</v>
      </c>
      <c r="AR85" s="2951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57">
        <v>80</v>
      </c>
      <c r="B86" s="244"/>
      <c r="C86" s="259" t="s">
        <v>168</v>
      </c>
      <c r="D86" s="2786" t="str">
        <f>ROMAN(AP86,0)</f>
        <v/>
      </c>
      <c r="E86" s="2686"/>
      <c r="F86" s="2891"/>
      <c r="G86" s="279"/>
      <c r="H86" s="238"/>
      <c r="I86" s="2942"/>
      <c r="J86" s="2943"/>
      <c r="K86" s="2944"/>
      <c r="L86" s="2944"/>
      <c r="M86" s="2944"/>
      <c r="N86" s="2944"/>
      <c r="O86" s="2943"/>
      <c r="P86" s="2944"/>
      <c r="Q86" s="2944"/>
      <c r="R86" s="2944"/>
      <c r="S86" s="2945"/>
      <c r="T86" s="2945"/>
      <c r="U86" s="2944"/>
      <c r="V86" s="2944"/>
      <c r="W86" s="280"/>
      <c r="X86" s="2946"/>
      <c r="Y86" s="2947"/>
      <c r="Z86" s="2948"/>
      <c r="AA86" s="262"/>
      <c r="AB86" s="2908"/>
      <c r="AC86" s="281"/>
      <c r="AD86" s="2949"/>
      <c r="AE86" s="2950"/>
      <c r="AF86" s="2951"/>
      <c r="AG86" s="2951"/>
      <c r="AH86" s="2951"/>
      <c r="AI86" s="2951"/>
      <c r="AJ86" s="2950">
        <v>1</v>
      </c>
      <c r="AK86" s="2950"/>
      <c r="AL86" s="2950"/>
      <c r="AM86" s="2950"/>
      <c r="AN86" s="2952"/>
      <c r="AO86" s="2953">
        <f t="shared" si="12"/>
        <v>1</v>
      </c>
      <c r="AP86" s="2954"/>
      <c r="AQ86" s="2951">
        <v>7</v>
      </c>
      <c r="AR86" s="2951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57">
        <v>81</v>
      </c>
      <c r="B87" s="244"/>
      <c r="C87" s="259" t="s">
        <v>198</v>
      </c>
      <c r="D87" s="2786"/>
      <c r="E87" s="2686"/>
      <c r="F87" s="2891"/>
      <c r="G87" s="287"/>
      <c r="H87" s="285"/>
      <c r="I87" s="2942"/>
      <c r="J87" s="2943"/>
      <c r="K87" s="2944"/>
      <c r="L87" s="2944"/>
      <c r="M87" s="2944"/>
      <c r="N87" s="2944"/>
      <c r="O87" s="2943"/>
      <c r="P87" s="2944"/>
      <c r="Q87" s="2944"/>
      <c r="R87" s="2944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>
        <v>1</v>
      </c>
      <c r="AF87" s="2951"/>
      <c r="AG87" s="2951"/>
      <c r="AH87" s="2951"/>
      <c r="AI87" s="2951"/>
      <c r="AJ87" s="2950"/>
      <c r="AK87" s="2950"/>
      <c r="AL87" s="2950"/>
      <c r="AM87" s="2950"/>
      <c r="AN87" s="2952"/>
      <c r="AO87" s="2953">
        <f t="shared" si="12"/>
        <v>1</v>
      </c>
      <c r="AP87" s="2954"/>
      <c r="AQ87" s="2951">
        <v>0</v>
      </c>
      <c r="AR87" s="2951">
        <f t="shared" si="14"/>
        <v>0</v>
      </c>
      <c r="AS87" s="286">
        <f t="shared" si="15"/>
        <v>0</v>
      </c>
    </row>
    <row r="88" spans="1:46" ht="11.1" customHeight="1" x14ac:dyDescent="0.25">
      <c r="A88" s="657">
        <v>82</v>
      </c>
      <c r="B88" s="253"/>
      <c r="C88" s="259" t="s">
        <v>118</v>
      </c>
      <c r="D88" s="2786" t="str">
        <f>ROMAN(AP88,0)</f>
        <v/>
      </c>
      <c r="E88" s="2686"/>
      <c r="F88" s="2891"/>
      <c r="G88" s="283"/>
      <c r="H88" s="285"/>
      <c r="I88" s="2942"/>
      <c r="J88" s="2943"/>
      <c r="K88" s="2944"/>
      <c r="L88" s="2944"/>
      <c r="M88" s="2944"/>
      <c r="N88" s="2944"/>
      <c r="O88" s="2943"/>
      <c r="P88" s="2944"/>
      <c r="Q88" s="2944"/>
      <c r="R88" s="2944"/>
      <c r="S88" s="2945"/>
      <c r="T88" s="2945"/>
      <c r="U88" s="2944"/>
      <c r="V88" s="2944"/>
      <c r="W88" s="280"/>
      <c r="X88" s="2946"/>
      <c r="Y88" s="2955"/>
      <c r="Z88" s="2956"/>
      <c r="AA88" s="262"/>
      <c r="AB88" s="2795"/>
      <c r="AC88" s="284"/>
      <c r="AD88" s="2949"/>
      <c r="AE88" s="2950"/>
      <c r="AF88" s="2951"/>
      <c r="AG88" s="2951"/>
      <c r="AH88" s="2951"/>
      <c r="AI88" s="2951">
        <v>1</v>
      </c>
      <c r="AJ88" s="2950"/>
      <c r="AK88" s="2950"/>
      <c r="AL88" s="2950"/>
      <c r="AM88" s="2950"/>
      <c r="AN88" s="2952"/>
      <c r="AO88" s="2953">
        <f t="shared" si="12"/>
        <v>1</v>
      </c>
      <c r="AP88" s="2954"/>
      <c r="AQ88" s="2951">
        <v>5</v>
      </c>
      <c r="AR88" s="2951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57">
        <v>83</v>
      </c>
      <c r="B89" s="253"/>
      <c r="C89" s="259" t="s">
        <v>67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>
        <v>1</v>
      </c>
      <c r="AE89" s="2950"/>
      <c r="AF89" s="2951"/>
      <c r="AG89" s="2951"/>
      <c r="AH89" s="2951"/>
      <c r="AI89" s="2951"/>
      <c r="AJ89" s="2950"/>
      <c r="AK89" s="2950"/>
      <c r="AL89" s="2950"/>
      <c r="AM89" s="2950"/>
      <c r="AN89" s="2952"/>
      <c r="AO89" s="2953">
        <f t="shared" si="12"/>
        <v>1</v>
      </c>
      <c r="AP89" s="2954"/>
      <c r="AQ89" s="2951">
        <v>0</v>
      </c>
      <c r="AR89" s="2951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57">
        <v>84</v>
      </c>
      <c r="B90" s="253"/>
      <c r="C90" s="259" t="s">
        <v>117</v>
      </c>
      <c r="D90" s="2786" t="str">
        <f>ROMAN(AP90,0)</f>
        <v/>
      </c>
      <c r="E90" s="2686"/>
      <c r="F90" s="2891"/>
      <c r="G90" s="283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5"/>
      <c r="T90" s="2945"/>
      <c r="U90" s="2944"/>
      <c r="V90" s="2944"/>
      <c r="W90" s="280"/>
      <c r="X90" s="2946"/>
      <c r="Y90" s="2955"/>
      <c r="Z90" s="2956"/>
      <c r="AA90" s="262"/>
      <c r="AB90" s="2795"/>
      <c r="AC90" s="284"/>
      <c r="AD90" s="2949"/>
      <c r="AE90" s="2950"/>
      <c r="AF90" s="2951"/>
      <c r="AG90" s="2951"/>
      <c r="AH90" s="2951"/>
      <c r="AI90" s="2951">
        <v>1</v>
      </c>
      <c r="AJ90" s="2950"/>
      <c r="AK90" s="2950"/>
      <c r="AL90" s="2950"/>
      <c r="AM90" s="2950"/>
      <c r="AN90" s="2952"/>
      <c r="AO90" s="2953">
        <f t="shared" si="12"/>
        <v>1</v>
      </c>
      <c r="AP90" s="2954"/>
      <c r="AQ90" s="2951">
        <v>2</v>
      </c>
      <c r="AR90" s="2951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57">
        <v>85</v>
      </c>
      <c r="B91" s="253"/>
      <c r="C91" s="259" t="s">
        <v>52</v>
      </c>
      <c r="D91" s="2786"/>
      <c r="E91" s="2686"/>
      <c r="F91" s="2891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>
        <v>1</v>
      </c>
      <c r="AE91" s="2950"/>
      <c r="AF91" s="2951"/>
      <c r="AG91" s="2951"/>
      <c r="AH91" s="2951"/>
      <c r="AI91" s="2951"/>
      <c r="AJ91" s="2950"/>
      <c r="AK91" s="2950"/>
      <c r="AL91" s="2950"/>
      <c r="AM91" s="2950"/>
      <c r="AN91" s="2952"/>
      <c r="AO91" s="2953">
        <f t="shared" si="12"/>
        <v>1</v>
      </c>
      <c r="AP91" s="2954"/>
      <c r="AQ91" s="2951">
        <v>1</v>
      </c>
      <c r="AR91" s="2951">
        <f t="shared" si="14"/>
        <v>1</v>
      </c>
      <c r="AS91" s="286">
        <f t="shared" si="15"/>
        <v>1</v>
      </c>
    </row>
    <row r="92" spans="1:46" ht="11.1" customHeight="1" x14ac:dyDescent="0.25">
      <c r="A92" s="657">
        <v>86</v>
      </c>
      <c r="B92" s="253"/>
      <c r="C92" s="269" t="s">
        <v>147</v>
      </c>
      <c r="D92" s="2886" t="str">
        <f>ROMAN(AP92,0)</f>
        <v>I</v>
      </c>
      <c r="E92" s="3167"/>
      <c r="F92" s="282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5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/>
      <c r="AF92" s="2951">
        <v>1</v>
      </c>
      <c r="AG92" s="2951"/>
      <c r="AH92" s="2951"/>
      <c r="AI92" s="2951"/>
      <c r="AJ92" s="2950"/>
      <c r="AK92" s="2950"/>
      <c r="AL92" s="2950"/>
      <c r="AM92" s="2950"/>
      <c r="AN92" s="2952"/>
      <c r="AO92" s="2953">
        <f t="shared" si="12"/>
        <v>1</v>
      </c>
      <c r="AP92" s="2954">
        <v>1</v>
      </c>
      <c r="AQ92" s="2951">
        <v>13</v>
      </c>
      <c r="AR92" s="2951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57">
        <v>87</v>
      </c>
      <c r="B93" s="253"/>
      <c r="C93" s="259" t="s">
        <v>169</v>
      </c>
      <c r="D93" s="2786" t="str">
        <f>ROMAN(AP93,0)</f>
        <v/>
      </c>
      <c r="E93" s="2686"/>
      <c r="F93" s="2891"/>
      <c r="G93" s="279"/>
      <c r="H93" s="238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5"/>
      <c r="T93" s="2945"/>
      <c r="U93" s="2944"/>
      <c r="V93" s="2944"/>
      <c r="W93" s="280"/>
      <c r="X93" s="2946"/>
      <c r="Y93" s="2947"/>
      <c r="Z93" s="2948"/>
      <c r="AA93" s="262"/>
      <c r="AB93" s="2908"/>
      <c r="AC93" s="281"/>
      <c r="AD93" s="2949"/>
      <c r="AE93" s="2950"/>
      <c r="AF93" s="2951"/>
      <c r="AG93" s="2951"/>
      <c r="AH93" s="2951"/>
      <c r="AI93" s="2951"/>
      <c r="AJ93" s="2950">
        <v>1</v>
      </c>
      <c r="AK93" s="2950"/>
      <c r="AL93" s="2950"/>
      <c r="AM93" s="2950"/>
      <c r="AN93" s="2952"/>
      <c r="AO93" s="2953">
        <f t="shared" si="12"/>
        <v>1</v>
      </c>
      <c r="AP93" s="2954"/>
      <c r="AQ93" s="2951">
        <v>4</v>
      </c>
      <c r="AR93" s="2951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57">
        <v>88</v>
      </c>
      <c r="B94" s="253"/>
      <c r="C94" s="259" t="s">
        <v>167</v>
      </c>
      <c r="D94" s="2786" t="str">
        <f>ROMAN(AP94,0)</f>
        <v/>
      </c>
      <c r="E94" s="2686"/>
      <c r="F94" s="2891"/>
      <c r="G94" s="279"/>
      <c r="H94" s="238"/>
      <c r="I94" s="2942"/>
      <c r="J94" s="2943"/>
      <c r="K94" s="2944"/>
      <c r="L94" s="2944"/>
      <c r="M94" s="2944"/>
      <c r="N94" s="2944"/>
      <c r="O94" s="2944"/>
      <c r="P94" s="2944"/>
      <c r="Q94" s="2944"/>
      <c r="R94" s="2944"/>
      <c r="S94" s="2945"/>
      <c r="T94" s="2945"/>
      <c r="U94" s="2944"/>
      <c r="V94" s="2944"/>
      <c r="W94" s="280"/>
      <c r="X94" s="2946"/>
      <c r="Y94" s="2947"/>
      <c r="Z94" s="2948"/>
      <c r="AA94" s="262"/>
      <c r="AB94" s="2908"/>
      <c r="AC94" s="281"/>
      <c r="AD94" s="2949"/>
      <c r="AE94" s="2950"/>
      <c r="AF94" s="2951"/>
      <c r="AG94" s="2951"/>
      <c r="AH94" s="2951"/>
      <c r="AI94" s="2951"/>
      <c r="AJ94" s="2950">
        <v>1</v>
      </c>
      <c r="AK94" s="2950"/>
      <c r="AL94" s="2950"/>
      <c r="AM94" s="2950"/>
      <c r="AN94" s="2952"/>
      <c r="AO94" s="2953">
        <f t="shared" si="12"/>
        <v>1</v>
      </c>
      <c r="AP94" s="2954"/>
      <c r="AQ94" s="2951">
        <v>10</v>
      </c>
      <c r="AR94" s="2951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57">
        <v>89</v>
      </c>
      <c r="B95" s="253"/>
      <c r="C95" s="278" t="s">
        <v>40</v>
      </c>
      <c r="D95" s="2786"/>
      <c r="E95" s="3062"/>
      <c r="F95" s="3173"/>
      <c r="G95" s="287"/>
      <c r="H95" s="285"/>
      <c r="I95" s="2942"/>
      <c r="J95" s="2943"/>
      <c r="K95" s="2944"/>
      <c r="L95" s="2944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/>
      <c r="AF95" s="2951">
        <v>1</v>
      </c>
      <c r="AG95" s="2951"/>
      <c r="AH95" s="2951"/>
      <c r="AI95" s="2951"/>
      <c r="AJ95" s="2950"/>
      <c r="AK95" s="2950"/>
      <c r="AL95" s="2950"/>
      <c r="AM95" s="2950"/>
      <c r="AN95" s="2952"/>
      <c r="AO95" s="2953">
        <f t="shared" si="12"/>
        <v>1</v>
      </c>
      <c r="AP95" s="2954"/>
      <c r="AQ95" s="2951">
        <v>0</v>
      </c>
      <c r="AR95" s="2951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57">
        <v>90</v>
      </c>
      <c r="B96" s="253"/>
      <c r="C96" s="259" t="s">
        <v>42</v>
      </c>
      <c r="D96" s="2786"/>
      <c r="E96" s="2686"/>
      <c r="F96" s="2891"/>
      <c r="G96" s="287"/>
      <c r="H96" s="285"/>
      <c r="I96" s="2942"/>
      <c r="J96" s="2943"/>
      <c r="K96" s="2944"/>
      <c r="L96" s="2944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/>
      <c r="AE96" s="2950"/>
      <c r="AF96" s="2951">
        <v>1</v>
      </c>
      <c r="AG96" s="2951"/>
      <c r="AH96" s="2951"/>
      <c r="AI96" s="2951"/>
      <c r="AJ96" s="2950"/>
      <c r="AK96" s="2950"/>
      <c r="AL96" s="2950"/>
      <c r="AM96" s="2950"/>
      <c r="AN96" s="2952"/>
      <c r="AO96" s="2953">
        <f t="shared" si="12"/>
        <v>1</v>
      </c>
      <c r="AP96" s="2954"/>
      <c r="AQ96" s="2951">
        <v>0</v>
      </c>
      <c r="AR96" s="2951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57">
        <v>91</v>
      </c>
      <c r="B97" s="253"/>
      <c r="C97" s="259" t="s">
        <v>35</v>
      </c>
      <c r="D97" s="2786"/>
      <c r="E97" s="2686"/>
      <c r="F97" s="2891"/>
      <c r="G97" s="287"/>
      <c r="H97" s="285"/>
      <c r="I97" s="2959"/>
      <c r="J97" s="2943"/>
      <c r="K97" s="2944"/>
      <c r="L97" s="2960"/>
      <c r="M97" s="2960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/>
      <c r="AE97" s="2950">
        <v>1</v>
      </c>
      <c r="AF97" s="2951"/>
      <c r="AG97" s="2951"/>
      <c r="AH97" s="2951"/>
      <c r="AI97" s="2951"/>
      <c r="AJ97" s="2950"/>
      <c r="AK97" s="2950"/>
      <c r="AL97" s="2950"/>
      <c r="AM97" s="2950"/>
      <c r="AN97" s="2952"/>
      <c r="AO97" s="2953">
        <f t="shared" si="12"/>
        <v>1</v>
      </c>
      <c r="AP97" s="2954"/>
      <c r="AQ97" s="2951">
        <v>12</v>
      </c>
      <c r="AR97" s="2951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57">
        <v>92</v>
      </c>
      <c r="B98" s="253"/>
      <c r="C98" s="259" t="s">
        <v>157</v>
      </c>
      <c r="D98" s="2786" t="str">
        <f>ROMAN(AP98,0)</f>
        <v/>
      </c>
      <c r="E98" s="2686"/>
      <c r="F98" s="2891"/>
      <c r="G98" s="283"/>
      <c r="H98" s="238"/>
      <c r="I98" s="2959"/>
      <c r="J98" s="2943"/>
      <c r="K98" s="2944"/>
      <c r="L98" s="2960"/>
      <c r="M98" s="2960"/>
      <c r="N98" s="2944"/>
      <c r="O98" s="2944"/>
      <c r="P98" s="2944"/>
      <c r="Q98" s="2944"/>
      <c r="R98" s="2944"/>
      <c r="S98" s="2945"/>
      <c r="T98" s="2945"/>
      <c r="U98" s="2944"/>
      <c r="V98" s="2944"/>
      <c r="W98" s="280"/>
      <c r="X98" s="2946"/>
      <c r="Y98" s="2947"/>
      <c r="Z98" s="2948"/>
      <c r="AA98" s="262"/>
      <c r="AB98" s="2795"/>
      <c r="AC98" s="284"/>
      <c r="AD98" s="2949"/>
      <c r="AE98" s="2950"/>
      <c r="AF98" s="2951"/>
      <c r="AG98" s="2951"/>
      <c r="AH98" s="2951"/>
      <c r="AI98" s="2951"/>
      <c r="AJ98" s="2950">
        <v>1</v>
      </c>
      <c r="AK98" s="2950"/>
      <c r="AL98" s="2950"/>
      <c r="AM98" s="2950"/>
      <c r="AN98" s="2952"/>
      <c r="AO98" s="2953">
        <f t="shared" si="12"/>
        <v>1</v>
      </c>
      <c r="AP98" s="2954"/>
      <c r="AQ98" s="2951">
        <v>0</v>
      </c>
      <c r="AR98" s="2951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57">
        <v>93</v>
      </c>
      <c r="B99" s="253"/>
      <c r="C99" s="259" t="s">
        <v>53</v>
      </c>
      <c r="D99" s="2786"/>
      <c r="E99" s="2686"/>
      <c r="F99" s="2891"/>
      <c r="G99" s="287"/>
      <c r="H99" s="285"/>
      <c r="I99" s="2959"/>
      <c r="J99" s="2943"/>
      <c r="K99" s="2944"/>
      <c r="L99" s="2960"/>
      <c r="M99" s="2960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0"/>
      <c r="AN99" s="2952"/>
      <c r="AO99" s="2953">
        <f t="shared" si="12"/>
        <v>1</v>
      </c>
      <c r="AP99" s="2954"/>
      <c r="AQ99" s="2951">
        <v>6</v>
      </c>
      <c r="AR99" s="2951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57">
        <v>94</v>
      </c>
      <c r="B100" s="253"/>
      <c r="C100" s="259" t="s">
        <v>54</v>
      </c>
      <c r="D100" s="2786"/>
      <c r="E100" s="2686"/>
      <c r="F100" s="2891"/>
      <c r="G100" s="287"/>
      <c r="H100" s="285"/>
      <c r="I100" s="2959"/>
      <c r="J100" s="2943"/>
      <c r="K100" s="2944"/>
      <c r="L100" s="2960"/>
      <c r="M100" s="2960"/>
      <c r="N100" s="2944"/>
      <c r="O100" s="2944"/>
      <c r="P100" s="2944"/>
      <c r="Q100" s="2944"/>
      <c r="R100" s="2944"/>
      <c r="S100" s="2944"/>
      <c r="T100" s="2944"/>
      <c r="U100" s="2944"/>
      <c r="V100" s="2944"/>
      <c r="W100" s="280"/>
      <c r="X100" s="2946"/>
      <c r="Y100" s="2958"/>
      <c r="Z100" s="2956"/>
      <c r="AA100" s="262"/>
      <c r="AB100" s="2795"/>
      <c r="AC100" s="288"/>
      <c r="AD100" s="2949">
        <v>1</v>
      </c>
      <c r="AE100" s="2950"/>
      <c r="AF100" s="2951"/>
      <c r="AG100" s="2951"/>
      <c r="AH100" s="2951"/>
      <c r="AI100" s="2951"/>
      <c r="AJ100" s="2950"/>
      <c r="AK100" s="2950"/>
      <c r="AL100" s="2950"/>
      <c r="AM100" s="2950"/>
      <c r="AN100" s="2952"/>
      <c r="AO100" s="2953">
        <f t="shared" si="12"/>
        <v>1</v>
      </c>
      <c r="AP100" s="2954"/>
      <c r="AQ100" s="2951">
        <v>3</v>
      </c>
      <c r="AR100" s="2951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57">
        <v>95</v>
      </c>
      <c r="B101" s="253"/>
      <c r="C101" s="274" t="s">
        <v>222</v>
      </c>
      <c r="D101" s="2819" t="str">
        <f>ROMAN(AP101,0)</f>
        <v>I</v>
      </c>
      <c r="E101" s="2820"/>
      <c r="F101" s="3170"/>
      <c r="G101" s="255"/>
      <c r="H101" s="238"/>
      <c r="I101" s="3303"/>
      <c r="J101" s="2806"/>
      <c r="K101" s="2906"/>
      <c r="L101" s="3350"/>
      <c r="M101" s="3350"/>
      <c r="N101" s="2906"/>
      <c r="O101" s="2906"/>
      <c r="P101" s="2906"/>
      <c r="Q101" s="2906"/>
      <c r="R101" s="2904"/>
      <c r="S101" s="2906"/>
      <c r="T101" s="2906"/>
      <c r="U101" s="2906"/>
      <c r="V101" s="2906"/>
      <c r="W101" s="266"/>
      <c r="X101" s="2807"/>
      <c r="Y101" s="2808"/>
      <c r="Z101" s="2809"/>
      <c r="AA101" s="2810"/>
      <c r="AB101" s="2795"/>
      <c r="AC101" s="267"/>
      <c r="AD101" s="2796"/>
      <c r="AE101" s="2797"/>
      <c r="AF101" s="2798"/>
      <c r="AG101" s="2798"/>
      <c r="AH101" s="2798"/>
      <c r="AI101" s="2798"/>
      <c r="AJ101" s="2797"/>
      <c r="AK101" s="2797">
        <v>1</v>
      </c>
      <c r="AL101" s="2797"/>
      <c r="AM101" s="2797"/>
      <c r="AN101" s="2799"/>
      <c r="AO101" s="2800">
        <f t="shared" si="12"/>
        <v>1</v>
      </c>
      <c r="AP101" s="2884">
        <v>1</v>
      </c>
      <c r="AQ101" s="2798">
        <v>12</v>
      </c>
      <c r="AR101" s="2802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57">
        <v>96</v>
      </c>
      <c r="B102" s="253"/>
      <c r="C102" s="259" t="s">
        <v>199</v>
      </c>
      <c r="D102" s="2786"/>
      <c r="E102" s="2686"/>
      <c r="F102" s="2891"/>
      <c r="G102" s="287"/>
      <c r="H102" s="285"/>
      <c r="I102" s="2959"/>
      <c r="J102" s="2943"/>
      <c r="K102" s="2944"/>
      <c r="L102" s="2960"/>
      <c r="M102" s="2960"/>
      <c r="N102" s="2944"/>
      <c r="O102" s="2944"/>
      <c r="P102" s="2944"/>
      <c r="Q102" s="2944"/>
      <c r="R102" s="2944"/>
      <c r="S102" s="2944"/>
      <c r="T102" s="2944"/>
      <c r="U102" s="2944"/>
      <c r="V102" s="2944"/>
      <c r="W102" s="280"/>
      <c r="X102" s="2946"/>
      <c r="Y102" s="2958"/>
      <c r="Z102" s="2956"/>
      <c r="AA102" s="262"/>
      <c r="AB102" s="2795"/>
      <c r="AC102" s="288"/>
      <c r="AD102" s="2949">
        <v>1</v>
      </c>
      <c r="AE102" s="2950"/>
      <c r="AF102" s="2951"/>
      <c r="AG102" s="2951"/>
      <c r="AH102" s="2951"/>
      <c r="AI102" s="2951"/>
      <c r="AJ102" s="2950"/>
      <c r="AK102" s="2950"/>
      <c r="AL102" s="2950"/>
      <c r="AM102" s="2950"/>
      <c r="AN102" s="2952"/>
      <c r="AO102" s="2953">
        <f t="shared" ref="AO102:AO103" si="16">SUM(AD102:AN102)</f>
        <v>1</v>
      </c>
      <c r="AP102" s="2954"/>
      <c r="AQ102" s="2951">
        <v>0</v>
      </c>
      <c r="AR102" s="2951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57">
        <v>97</v>
      </c>
      <c r="B103" s="253"/>
      <c r="C103" s="259" t="s">
        <v>15</v>
      </c>
      <c r="D103" s="2685"/>
      <c r="E103" s="2686"/>
      <c r="F103" s="2891"/>
      <c r="G103" s="287"/>
      <c r="H103" s="292"/>
      <c r="I103" s="2961"/>
      <c r="J103" s="2962"/>
      <c r="K103" s="2964"/>
      <c r="L103" s="2963"/>
      <c r="M103" s="2963"/>
      <c r="N103" s="2964"/>
      <c r="O103" s="2964"/>
      <c r="P103" s="2964"/>
      <c r="Q103" s="2964"/>
      <c r="R103" s="2964"/>
      <c r="S103" s="2964"/>
      <c r="T103" s="2964"/>
      <c r="U103" s="2964"/>
      <c r="V103" s="2964"/>
      <c r="W103" s="2965"/>
      <c r="X103" s="2966"/>
      <c r="Y103" s="2967"/>
      <c r="Z103" s="2968"/>
      <c r="AA103" s="2969"/>
      <c r="AB103" s="2970"/>
      <c r="AC103" s="2971"/>
      <c r="AD103" s="2972"/>
      <c r="AE103" s="2973">
        <v>1</v>
      </c>
      <c r="AF103" s="2974"/>
      <c r="AG103" s="2974"/>
      <c r="AH103" s="2974"/>
      <c r="AI103" s="2974"/>
      <c r="AJ103" s="2973"/>
      <c r="AK103" s="2973"/>
      <c r="AL103" s="2973"/>
      <c r="AM103" s="2973"/>
      <c r="AN103" s="2975"/>
      <c r="AO103" s="2976">
        <f t="shared" si="16"/>
        <v>1</v>
      </c>
      <c r="AP103" s="2977"/>
      <c r="AQ103" s="2974">
        <v>4</v>
      </c>
      <c r="AR103" s="2974">
        <f t="shared" si="14"/>
        <v>4</v>
      </c>
      <c r="AS103" s="2978">
        <f t="shared" si="15"/>
        <v>4</v>
      </c>
      <c r="AT103" s="208"/>
    </row>
    <row r="104" spans="1:47" ht="6" customHeight="1" thickTop="1" x14ac:dyDescent="0.25">
      <c r="A104" s="658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2980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849" t="s">
        <v>14</v>
      </c>
      <c r="D105" s="3849"/>
      <c r="E105" s="3849"/>
      <c r="F105" s="3849"/>
      <c r="G105" s="3849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2981">
        <f>COUNTIF(W7:W103,"=x")</f>
        <v>19</v>
      </c>
      <c r="X105" s="3850" t="s">
        <v>50</v>
      </c>
      <c r="Y105" s="3851"/>
      <c r="Z105" s="3851"/>
      <c r="AA105" s="309"/>
      <c r="AB105" s="310"/>
      <c r="AC105" s="311"/>
      <c r="AD105" s="312"/>
      <c r="AE105" s="312"/>
      <c r="AF105" s="4108" t="s">
        <v>684</v>
      </c>
      <c r="AG105" s="4108"/>
      <c r="AH105" s="4108"/>
      <c r="AI105" s="4108"/>
      <c r="AJ105" s="4108"/>
      <c r="AK105" s="313"/>
      <c r="AL105" s="313"/>
      <c r="AM105" s="313"/>
      <c r="AN105" s="314"/>
      <c r="AO105" s="315">
        <f>SUM(AO7:AO103)</f>
        <v>1457</v>
      </c>
      <c r="AP105" s="2982">
        <f>COUNTIF(AP7:AP103,"&gt;=0")</f>
        <v>37</v>
      </c>
      <c r="AQ105" s="4112" t="s">
        <v>59</v>
      </c>
      <c r="AR105" s="4112"/>
      <c r="AS105" s="4112"/>
      <c r="AT105" s="2983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868" t="s">
        <v>81</v>
      </c>
      <c r="Z106" s="3868"/>
      <c r="AA106" s="309"/>
      <c r="AB106" s="310"/>
      <c r="AC106" s="321"/>
      <c r="AD106" s="322"/>
      <c r="AE106" s="219"/>
      <c r="AF106" s="4109" t="s">
        <v>685</v>
      </c>
      <c r="AG106" s="4109"/>
      <c r="AH106" s="4109"/>
      <c r="AI106" s="4109"/>
      <c r="AJ106" s="4109"/>
      <c r="AK106" s="2984"/>
      <c r="AL106" s="2984"/>
      <c r="AM106" s="2984"/>
      <c r="AN106" s="2985"/>
      <c r="AO106" s="2986">
        <f>AVERAGE(AO7:AO103)</f>
        <v>15.020618556701031</v>
      </c>
      <c r="AP106" s="4110"/>
      <c r="AQ106" s="4111"/>
      <c r="AR106" s="4111"/>
      <c r="AS106" s="4111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2987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2987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59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819" t="s">
        <v>162</v>
      </c>
      <c r="F110" s="3819"/>
      <c r="G110" s="3819"/>
      <c r="H110" s="3819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819"/>
      <c r="F111" s="3819"/>
      <c r="G111" s="3819"/>
      <c r="H111" s="3819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3"/>
      <c r="U111" s="3892" t="s">
        <v>79</v>
      </c>
      <c r="V111" s="3893"/>
      <c r="W111" s="3893"/>
      <c r="X111" s="3893"/>
      <c r="Y111" s="3893"/>
      <c r="Z111" s="3893"/>
      <c r="AA111" s="3893"/>
      <c r="AB111" s="3893"/>
      <c r="AC111" s="3893"/>
      <c r="AD111" s="3894"/>
      <c r="AE111" s="342"/>
      <c r="AF111" s="3931" t="s">
        <v>78</v>
      </c>
      <c r="AG111" s="3932"/>
      <c r="AH111" s="3932"/>
      <c r="AI111" s="3932"/>
      <c r="AJ111" s="3932"/>
      <c r="AK111" s="3932"/>
      <c r="AL111" s="3932"/>
      <c r="AM111" s="3932"/>
      <c r="AN111" s="3932"/>
      <c r="AO111" s="3932"/>
      <c r="AP111" s="3932"/>
      <c r="AQ111" s="3932"/>
      <c r="AR111" s="3932"/>
      <c r="AS111" s="3932"/>
      <c r="AT111" s="3933"/>
      <c r="AU111" s="219"/>
    </row>
    <row r="112" spans="1:47" ht="11.1" customHeight="1" thickBot="1" x14ac:dyDescent="0.3">
      <c r="F112" s="2990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895"/>
      <c r="V112" s="3896"/>
      <c r="W112" s="3896"/>
      <c r="X112" s="3896"/>
      <c r="Y112" s="3896"/>
      <c r="Z112" s="3896"/>
      <c r="AA112" s="3896"/>
      <c r="AB112" s="3896"/>
      <c r="AC112" s="3896"/>
      <c r="AD112" s="3897"/>
      <c r="AE112" s="342"/>
      <c r="AF112" s="3934"/>
      <c r="AG112" s="3935"/>
      <c r="AH112" s="3935"/>
      <c r="AI112" s="3935"/>
      <c r="AJ112" s="3935"/>
      <c r="AK112" s="3935"/>
      <c r="AL112" s="3935"/>
      <c r="AM112" s="3935"/>
      <c r="AN112" s="3935"/>
      <c r="AO112" s="3935"/>
      <c r="AP112" s="3935"/>
      <c r="AQ112" s="3935"/>
      <c r="AR112" s="3935"/>
      <c r="AS112" s="3935"/>
      <c r="AT112" s="3936"/>
      <c r="AU112" s="219"/>
    </row>
    <row r="113" spans="6:47" ht="11.1" customHeight="1" x14ac:dyDescent="0.25">
      <c r="F113" s="2992" t="s">
        <v>16</v>
      </c>
      <c r="G113" s="247"/>
      <c r="I113" s="345">
        <v>8</v>
      </c>
      <c r="J113" s="2993">
        <v>9</v>
      </c>
      <c r="K113" s="2993">
        <v>10</v>
      </c>
      <c r="L113" s="2993">
        <v>11</v>
      </c>
      <c r="M113" s="345">
        <v>12</v>
      </c>
      <c r="N113" s="2993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2990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4084" t="s">
        <v>225</v>
      </c>
      <c r="V114" s="4085" t="s">
        <v>77</v>
      </c>
      <c r="W114" s="4086"/>
      <c r="X114" s="4086"/>
      <c r="Y114" s="4086"/>
      <c r="Z114" s="4106"/>
      <c r="AA114" s="3898" t="s">
        <v>76</v>
      </c>
      <c r="AB114" s="3899"/>
      <c r="AC114" s="3899"/>
      <c r="AD114" s="3900"/>
      <c r="AE114" s="348"/>
      <c r="AF114" s="3784" t="s">
        <v>4</v>
      </c>
      <c r="AG114" s="3785"/>
      <c r="AH114" s="4083" t="s">
        <v>795</v>
      </c>
      <c r="AI114" s="4083"/>
      <c r="AJ114" s="4083"/>
      <c r="AK114" s="4083"/>
      <c r="AL114" s="4083"/>
      <c r="AM114" s="4083"/>
      <c r="AN114" s="4083"/>
      <c r="AO114" s="4083"/>
      <c r="AP114" s="4083"/>
      <c r="AQ114" s="4083"/>
      <c r="AR114" s="4083"/>
      <c r="AS114" s="4083"/>
      <c r="AT114" s="4083"/>
      <c r="AU114" s="219"/>
    </row>
    <row r="115" spans="6:47" ht="11.1" customHeight="1" x14ac:dyDescent="0.25">
      <c r="F115" s="2992" t="s">
        <v>18</v>
      </c>
      <c r="G115" s="247"/>
      <c r="I115" s="345">
        <v>4</v>
      </c>
      <c r="J115" s="2993">
        <v>5</v>
      </c>
      <c r="K115" s="2993">
        <v>6</v>
      </c>
      <c r="L115" s="2993">
        <v>7</v>
      </c>
      <c r="M115" s="345">
        <v>8</v>
      </c>
      <c r="N115" s="2993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4084"/>
      <c r="V115" s="4087"/>
      <c r="W115" s="4088"/>
      <c r="X115" s="4088"/>
      <c r="Y115" s="4088"/>
      <c r="Z115" s="4107"/>
      <c r="AA115" s="3904"/>
      <c r="AB115" s="3905"/>
      <c r="AC115" s="3905"/>
      <c r="AD115" s="3906"/>
      <c r="AE115" s="348"/>
      <c r="AF115" s="3786"/>
      <c r="AG115" s="3787"/>
      <c r="AH115" s="4083"/>
      <c r="AI115" s="4083"/>
      <c r="AJ115" s="4083"/>
      <c r="AK115" s="4083"/>
      <c r="AL115" s="4083"/>
      <c r="AM115" s="4083"/>
      <c r="AN115" s="4083"/>
      <c r="AO115" s="4083"/>
      <c r="AP115" s="4083"/>
      <c r="AQ115" s="4083"/>
      <c r="AR115" s="4083"/>
      <c r="AS115" s="4083"/>
      <c r="AT115" s="4083"/>
      <c r="AU115" s="219"/>
    </row>
    <row r="116" spans="6:47" ht="11.1" customHeight="1" x14ac:dyDescent="0.25">
      <c r="F116" s="2990" t="s">
        <v>19</v>
      </c>
      <c r="G116" s="247"/>
      <c r="I116" s="343">
        <v>3</v>
      </c>
      <c r="J116" s="344">
        <v>4</v>
      </c>
      <c r="K116" s="2993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4080">
        <v>1</v>
      </c>
      <c r="V116" s="4076" t="s">
        <v>75</v>
      </c>
      <c r="W116" s="4077"/>
      <c r="X116" s="4077"/>
      <c r="Y116" s="4077"/>
      <c r="Z116" s="4104"/>
      <c r="AA116" s="3797" t="s">
        <v>74</v>
      </c>
      <c r="AB116" s="3798"/>
      <c r="AC116" s="3798"/>
      <c r="AD116" s="3799"/>
      <c r="AE116" s="349"/>
      <c r="AF116" s="3784" t="s">
        <v>16</v>
      </c>
      <c r="AG116" s="3785"/>
      <c r="AH116" s="4083" t="s">
        <v>774</v>
      </c>
      <c r="AI116" s="4083"/>
      <c r="AJ116" s="4083"/>
      <c r="AK116" s="4083"/>
      <c r="AL116" s="4083"/>
      <c r="AM116" s="4083"/>
      <c r="AN116" s="4083"/>
      <c r="AO116" s="4083"/>
      <c r="AP116" s="4083"/>
      <c r="AQ116" s="4083"/>
      <c r="AR116" s="4083"/>
      <c r="AS116" s="4083"/>
      <c r="AT116" s="4083"/>
    </row>
    <row r="117" spans="6:47" ht="11.1" customHeight="1" x14ac:dyDescent="0.25">
      <c r="F117" s="2992" t="s">
        <v>20</v>
      </c>
      <c r="G117" s="247"/>
      <c r="I117" s="345">
        <v>2</v>
      </c>
      <c r="J117" s="2993">
        <v>3</v>
      </c>
      <c r="K117" s="344">
        <v>4</v>
      </c>
      <c r="L117" s="2993">
        <v>5</v>
      </c>
      <c r="M117" s="345">
        <v>6</v>
      </c>
      <c r="N117" s="2993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4080"/>
      <c r="V117" s="4078"/>
      <c r="W117" s="4079"/>
      <c r="X117" s="4079"/>
      <c r="Y117" s="4079"/>
      <c r="Z117" s="4105"/>
      <c r="AA117" s="3800"/>
      <c r="AB117" s="3801"/>
      <c r="AC117" s="3801"/>
      <c r="AD117" s="3802"/>
      <c r="AE117" s="349"/>
      <c r="AF117" s="3786"/>
      <c r="AG117" s="3787"/>
      <c r="AH117" s="4083"/>
      <c r="AI117" s="4083"/>
      <c r="AJ117" s="4083"/>
      <c r="AK117" s="4083"/>
      <c r="AL117" s="4083"/>
      <c r="AM117" s="4083"/>
      <c r="AN117" s="4083"/>
      <c r="AO117" s="4083"/>
      <c r="AP117" s="4083"/>
      <c r="AQ117" s="4083"/>
      <c r="AR117" s="4083"/>
      <c r="AS117" s="4083"/>
      <c r="AT117" s="4083"/>
    </row>
    <row r="118" spans="6:47" ht="11.1" customHeight="1" x14ac:dyDescent="0.25">
      <c r="F118" s="2990" t="s">
        <v>21</v>
      </c>
      <c r="G118" s="247"/>
      <c r="I118" s="343">
        <v>1</v>
      </c>
      <c r="J118" s="344">
        <v>2</v>
      </c>
      <c r="K118" s="2993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4080">
        <v>2</v>
      </c>
      <c r="V118" s="4076" t="s">
        <v>73</v>
      </c>
      <c r="W118" s="4077"/>
      <c r="X118" s="4077"/>
      <c r="Y118" s="4077"/>
      <c r="Z118" s="4104"/>
      <c r="AA118" s="3797" t="s">
        <v>72</v>
      </c>
      <c r="AB118" s="3798"/>
      <c r="AC118" s="3798"/>
      <c r="AD118" s="3799"/>
      <c r="AE118" s="349"/>
      <c r="AF118" s="3784" t="s">
        <v>17</v>
      </c>
      <c r="AG118" s="3785"/>
      <c r="AH118" s="4083" t="s">
        <v>796</v>
      </c>
      <c r="AI118" s="4083"/>
      <c r="AJ118" s="4083"/>
      <c r="AK118" s="4083"/>
      <c r="AL118" s="4083"/>
      <c r="AM118" s="4083"/>
      <c r="AN118" s="4083"/>
      <c r="AO118" s="4083"/>
      <c r="AP118" s="4083"/>
      <c r="AQ118" s="4083"/>
      <c r="AR118" s="4083"/>
      <c r="AS118" s="4083"/>
      <c r="AT118" s="4083"/>
      <c r="AU118" s="219"/>
    </row>
    <row r="119" spans="6:47" ht="11.1" customHeight="1" x14ac:dyDescent="0.25">
      <c r="F119" s="2992" t="s">
        <v>41</v>
      </c>
      <c r="G119" s="247"/>
      <c r="I119" s="345">
        <v>0</v>
      </c>
      <c r="J119" s="2993">
        <v>1</v>
      </c>
      <c r="K119" s="344">
        <v>2</v>
      </c>
      <c r="L119" s="2993">
        <v>3</v>
      </c>
      <c r="M119" s="345">
        <v>4</v>
      </c>
      <c r="N119" s="2993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4080"/>
      <c r="V119" s="4078"/>
      <c r="W119" s="4079"/>
      <c r="X119" s="4079"/>
      <c r="Y119" s="4079"/>
      <c r="Z119" s="4105"/>
      <c r="AA119" s="3800"/>
      <c r="AB119" s="3801"/>
      <c r="AC119" s="3801"/>
      <c r="AD119" s="3802"/>
      <c r="AE119" s="349"/>
      <c r="AF119" s="3786"/>
      <c r="AG119" s="3787"/>
      <c r="AH119" s="4083"/>
      <c r="AI119" s="4083"/>
      <c r="AJ119" s="4083"/>
      <c r="AK119" s="4083"/>
      <c r="AL119" s="4083"/>
      <c r="AM119" s="4083"/>
      <c r="AN119" s="4083"/>
      <c r="AO119" s="4083"/>
      <c r="AP119" s="4083"/>
      <c r="AQ119" s="4083"/>
      <c r="AR119" s="4083"/>
      <c r="AS119" s="4083"/>
      <c r="AT119" s="4083"/>
      <c r="AU119" s="219"/>
    </row>
    <row r="120" spans="6:47" ht="11.1" customHeight="1" x14ac:dyDescent="0.25">
      <c r="F120" s="2990" t="s">
        <v>22</v>
      </c>
      <c r="G120" s="247"/>
      <c r="I120" s="343" t="s">
        <v>0</v>
      </c>
      <c r="J120" s="344">
        <v>0</v>
      </c>
      <c r="K120" s="2993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4080">
        <v>3</v>
      </c>
      <c r="V120" s="4076" t="s">
        <v>70</v>
      </c>
      <c r="W120" s="4077"/>
      <c r="X120" s="4077"/>
      <c r="Y120" s="4077"/>
      <c r="Z120" s="4104"/>
      <c r="AA120" s="3797" t="s">
        <v>71</v>
      </c>
      <c r="AB120" s="3798"/>
      <c r="AC120" s="3798"/>
      <c r="AD120" s="3799"/>
      <c r="AE120" s="349"/>
      <c r="AF120" s="3784" t="s">
        <v>18</v>
      </c>
      <c r="AG120" s="3785"/>
      <c r="AH120" s="4083" t="s">
        <v>797</v>
      </c>
      <c r="AI120" s="4083"/>
      <c r="AJ120" s="4083"/>
      <c r="AK120" s="4083"/>
      <c r="AL120" s="4083"/>
      <c r="AM120" s="4083"/>
      <c r="AN120" s="4083"/>
      <c r="AO120" s="4083"/>
      <c r="AP120" s="4083"/>
      <c r="AQ120" s="4083"/>
      <c r="AR120" s="4083"/>
      <c r="AS120" s="4083"/>
      <c r="AT120" s="4083"/>
      <c r="AU120" s="219"/>
    </row>
    <row r="121" spans="6:47" ht="11.1" customHeight="1" x14ac:dyDescent="0.25">
      <c r="F121" s="2992" t="s">
        <v>23</v>
      </c>
      <c r="G121" s="247"/>
      <c r="I121" s="345" t="s">
        <v>0</v>
      </c>
      <c r="J121" s="2993" t="s">
        <v>0</v>
      </c>
      <c r="K121" s="344">
        <v>0</v>
      </c>
      <c r="L121" s="2993">
        <v>1</v>
      </c>
      <c r="M121" s="345">
        <v>2</v>
      </c>
      <c r="N121" s="2993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4080"/>
      <c r="V121" s="4078"/>
      <c r="W121" s="4079"/>
      <c r="X121" s="4079"/>
      <c r="Y121" s="4079"/>
      <c r="Z121" s="4105"/>
      <c r="AA121" s="3800"/>
      <c r="AB121" s="3801"/>
      <c r="AC121" s="3801"/>
      <c r="AD121" s="3802"/>
      <c r="AE121" s="349"/>
      <c r="AF121" s="3786"/>
      <c r="AG121" s="3787"/>
      <c r="AH121" s="4083"/>
      <c r="AI121" s="4083"/>
      <c r="AJ121" s="4083"/>
      <c r="AK121" s="4083"/>
      <c r="AL121" s="4083"/>
      <c r="AM121" s="4083"/>
      <c r="AN121" s="4083"/>
      <c r="AO121" s="4083"/>
      <c r="AP121" s="4083"/>
      <c r="AQ121" s="4083"/>
      <c r="AR121" s="4083"/>
      <c r="AS121" s="4083"/>
      <c r="AT121" s="4083"/>
      <c r="AU121" s="219"/>
    </row>
    <row r="122" spans="6:47" ht="11.1" customHeight="1" x14ac:dyDescent="0.25">
      <c r="F122" s="2990" t="s">
        <v>24</v>
      </c>
      <c r="G122" s="247"/>
      <c r="I122" s="343" t="s">
        <v>0</v>
      </c>
      <c r="J122" s="344" t="s">
        <v>0</v>
      </c>
      <c r="K122" s="2993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4080">
        <v>4</v>
      </c>
      <c r="V122" s="4076" t="s">
        <v>69</v>
      </c>
      <c r="W122" s="4077"/>
      <c r="X122" s="4077"/>
      <c r="Y122" s="4077"/>
      <c r="Z122" s="4104"/>
      <c r="AA122" s="3797" t="s">
        <v>68</v>
      </c>
      <c r="AB122" s="3798"/>
      <c r="AC122" s="3798"/>
      <c r="AD122" s="3799"/>
      <c r="AE122" s="349"/>
      <c r="AF122" s="3784" t="s">
        <v>20</v>
      </c>
      <c r="AG122" s="3785"/>
      <c r="AH122" s="4083" t="s">
        <v>798</v>
      </c>
      <c r="AI122" s="4083"/>
      <c r="AJ122" s="4083"/>
      <c r="AK122" s="4083"/>
      <c r="AL122" s="4083"/>
      <c r="AM122" s="4083"/>
      <c r="AN122" s="4083"/>
      <c r="AO122" s="4083"/>
      <c r="AP122" s="4083"/>
      <c r="AQ122" s="4083"/>
      <c r="AR122" s="4083"/>
      <c r="AS122" s="4083"/>
      <c r="AT122" s="4083"/>
      <c r="AU122" s="219"/>
    </row>
    <row r="123" spans="6:47" ht="11.1" customHeight="1" x14ac:dyDescent="0.25">
      <c r="F123" s="2992" t="s">
        <v>29</v>
      </c>
      <c r="G123" s="247"/>
      <c r="I123" s="345" t="s">
        <v>0</v>
      </c>
      <c r="J123" s="2993" t="s">
        <v>0</v>
      </c>
      <c r="K123" s="344" t="s">
        <v>0</v>
      </c>
      <c r="L123" s="2993" t="s">
        <v>0</v>
      </c>
      <c r="M123" s="345">
        <v>0</v>
      </c>
      <c r="N123" s="2993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4080"/>
      <c r="V123" s="4078"/>
      <c r="W123" s="4079"/>
      <c r="X123" s="4079"/>
      <c r="Y123" s="4079"/>
      <c r="Z123" s="4105"/>
      <c r="AA123" s="3800"/>
      <c r="AB123" s="3801"/>
      <c r="AC123" s="3801"/>
      <c r="AD123" s="3802"/>
      <c r="AE123" s="349"/>
      <c r="AF123" s="3786"/>
      <c r="AG123" s="3787"/>
      <c r="AH123" s="4083"/>
      <c r="AI123" s="4083"/>
      <c r="AJ123" s="4083"/>
      <c r="AK123" s="4083"/>
      <c r="AL123" s="4083"/>
      <c r="AM123" s="4083"/>
      <c r="AN123" s="4083"/>
      <c r="AO123" s="4083"/>
      <c r="AP123" s="4083"/>
      <c r="AQ123" s="4083"/>
      <c r="AR123" s="4083"/>
      <c r="AS123" s="4083"/>
      <c r="AT123" s="4083"/>
      <c r="AU123" s="219"/>
    </row>
    <row r="124" spans="6:47" ht="11.1" customHeight="1" x14ac:dyDescent="0.25">
      <c r="F124" s="2990" t="s">
        <v>30</v>
      </c>
      <c r="G124" s="247"/>
      <c r="I124" s="343" t="s">
        <v>0</v>
      </c>
      <c r="J124" s="344" t="s">
        <v>0</v>
      </c>
      <c r="K124" s="2993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4080">
        <v>5</v>
      </c>
      <c r="V124" s="4076" t="s">
        <v>84</v>
      </c>
      <c r="W124" s="4077"/>
      <c r="X124" s="4077"/>
      <c r="Y124" s="4077"/>
      <c r="Z124" s="4104"/>
      <c r="AA124" s="3797" t="s">
        <v>85</v>
      </c>
      <c r="AB124" s="3798"/>
      <c r="AC124" s="3798"/>
      <c r="AD124" s="3799"/>
      <c r="AE124" s="349"/>
      <c r="AF124" s="3784" t="s">
        <v>21</v>
      </c>
      <c r="AG124" s="3785"/>
      <c r="AH124" s="4083" t="s">
        <v>799</v>
      </c>
      <c r="AI124" s="4083"/>
      <c r="AJ124" s="4083"/>
      <c r="AK124" s="4083"/>
      <c r="AL124" s="4083"/>
      <c r="AM124" s="4083"/>
      <c r="AN124" s="4083"/>
      <c r="AO124" s="4083"/>
      <c r="AP124" s="4083"/>
      <c r="AQ124" s="4083"/>
      <c r="AR124" s="4083"/>
      <c r="AS124" s="4083"/>
      <c r="AT124" s="4083"/>
      <c r="AU124" s="219"/>
    </row>
    <row r="125" spans="6:47" ht="11.1" customHeight="1" x14ac:dyDescent="0.25">
      <c r="F125" s="2990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4080"/>
      <c r="V125" s="4078"/>
      <c r="W125" s="4079"/>
      <c r="X125" s="4079"/>
      <c r="Y125" s="4079"/>
      <c r="Z125" s="4105"/>
      <c r="AA125" s="3800"/>
      <c r="AB125" s="3801"/>
      <c r="AC125" s="3801"/>
      <c r="AD125" s="3802"/>
      <c r="AE125" s="349"/>
      <c r="AF125" s="3786"/>
      <c r="AG125" s="3787"/>
      <c r="AH125" s="4083"/>
      <c r="AI125" s="4083"/>
      <c r="AJ125" s="4083"/>
      <c r="AK125" s="4083"/>
      <c r="AL125" s="4083"/>
      <c r="AM125" s="4083"/>
      <c r="AN125" s="4083"/>
      <c r="AO125" s="4083"/>
      <c r="AP125" s="4083"/>
      <c r="AQ125" s="4083"/>
      <c r="AR125" s="4083"/>
      <c r="AS125" s="4083"/>
      <c r="AT125" s="4083"/>
      <c r="AU125" s="219"/>
    </row>
    <row r="126" spans="6:47" ht="11.1" customHeight="1" x14ac:dyDescent="0.25">
      <c r="F126" s="2990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4080">
        <v>6</v>
      </c>
      <c r="V126" s="4076" t="s">
        <v>122</v>
      </c>
      <c r="W126" s="4077"/>
      <c r="X126" s="4077"/>
      <c r="Y126" s="4077"/>
      <c r="Z126" s="4104"/>
      <c r="AA126" s="3797" t="s">
        <v>121</v>
      </c>
      <c r="AB126" s="3798"/>
      <c r="AC126" s="3798"/>
      <c r="AD126" s="3799"/>
      <c r="AE126" s="349"/>
      <c r="AF126" s="3784" t="s">
        <v>22</v>
      </c>
      <c r="AG126" s="3785"/>
      <c r="AH126" s="3937">
        <f>COUNTIF(AP$7:AP$103,"=4")</f>
        <v>4</v>
      </c>
      <c r="AI126" s="3938"/>
      <c r="AJ126" s="3938"/>
      <c r="AK126" s="4081" t="s">
        <v>295</v>
      </c>
      <c r="AL126" s="4082"/>
      <c r="AM126" s="4082"/>
      <c r="AN126" s="4082"/>
      <c r="AO126" s="4082"/>
      <c r="AP126" s="4082"/>
      <c r="AQ126" s="4082"/>
      <c r="AR126" s="4082"/>
      <c r="AS126" s="4082"/>
      <c r="AT126" s="4082"/>
      <c r="AU126" s="219"/>
    </row>
    <row r="127" spans="6:47" ht="11.1" customHeight="1" x14ac:dyDescent="0.25">
      <c r="F127" s="2990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4080"/>
      <c r="V127" s="4078"/>
      <c r="W127" s="4079"/>
      <c r="X127" s="4079"/>
      <c r="Y127" s="4079"/>
      <c r="Z127" s="4105"/>
      <c r="AA127" s="3800"/>
      <c r="AB127" s="3801"/>
      <c r="AC127" s="3801"/>
      <c r="AD127" s="3802"/>
      <c r="AE127" s="349"/>
      <c r="AF127" s="3786"/>
      <c r="AG127" s="3787"/>
      <c r="AH127" s="3939"/>
      <c r="AI127" s="3940"/>
      <c r="AJ127" s="3940"/>
      <c r="AK127" s="4081"/>
      <c r="AL127" s="4082"/>
      <c r="AM127" s="4082"/>
      <c r="AN127" s="4082"/>
      <c r="AO127" s="4082"/>
      <c r="AP127" s="4082"/>
      <c r="AQ127" s="4082"/>
      <c r="AR127" s="4082"/>
      <c r="AS127" s="4082"/>
      <c r="AT127" s="4082"/>
      <c r="AU127" s="219"/>
    </row>
    <row r="128" spans="6:47" ht="11.1" customHeight="1" x14ac:dyDescent="0.25">
      <c r="F128" s="2990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4080">
        <v>7</v>
      </c>
      <c r="V128" s="4076" t="s">
        <v>176</v>
      </c>
      <c r="W128" s="4077"/>
      <c r="X128" s="4077"/>
      <c r="Y128" s="4077"/>
      <c r="Z128" s="4104"/>
      <c r="AA128" s="3797" t="s">
        <v>180</v>
      </c>
      <c r="AB128" s="3798"/>
      <c r="AC128" s="3798"/>
      <c r="AD128" s="3799"/>
      <c r="AE128" s="349"/>
      <c r="AF128" s="3784" t="s">
        <v>30</v>
      </c>
      <c r="AG128" s="3785"/>
      <c r="AH128" s="3937">
        <f>COUNTIF(AP$7:AP$103,"=3")</f>
        <v>3</v>
      </c>
      <c r="AI128" s="3938"/>
      <c r="AJ128" s="3938"/>
      <c r="AK128" s="4081" t="s">
        <v>110</v>
      </c>
      <c r="AL128" s="4082"/>
      <c r="AM128" s="4082"/>
      <c r="AN128" s="4082"/>
      <c r="AO128" s="4082"/>
      <c r="AP128" s="4082"/>
      <c r="AQ128" s="4082"/>
      <c r="AR128" s="4082"/>
      <c r="AS128" s="4082"/>
      <c r="AT128" s="4082"/>
      <c r="AU128" s="219"/>
    </row>
    <row r="129" spans="6:47" ht="11.1" customHeight="1" x14ac:dyDescent="0.25">
      <c r="F129" s="2990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4080"/>
      <c r="V129" s="4078"/>
      <c r="W129" s="4079"/>
      <c r="X129" s="4079"/>
      <c r="Y129" s="4079"/>
      <c r="Z129" s="4105"/>
      <c r="AA129" s="3800"/>
      <c r="AB129" s="3801"/>
      <c r="AC129" s="3801"/>
      <c r="AD129" s="3802"/>
      <c r="AE129" s="349"/>
      <c r="AF129" s="3786"/>
      <c r="AG129" s="3787"/>
      <c r="AH129" s="3939"/>
      <c r="AI129" s="3940"/>
      <c r="AJ129" s="3940"/>
      <c r="AK129" s="4081"/>
      <c r="AL129" s="4082"/>
      <c r="AM129" s="4082"/>
      <c r="AN129" s="4082"/>
      <c r="AO129" s="4082"/>
      <c r="AP129" s="4082"/>
      <c r="AQ129" s="4082"/>
      <c r="AR129" s="4082"/>
      <c r="AS129" s="4082"/>
      <c r="AT129" s="4082"/>
      <c r="AU129" s="219"/>
    </row>
    <row r="130" spans="6:47" ht="11.1" customHeight="1" x14ac:dyDescent="0.25">
      <c r="F130" s="2996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4080">
        <v>8</v>
      </c>
      <c r="V130" s="4076" t="s">
        <v>216</v>
      </c>
      <c r="W130" s="4077"/>
      <c r="X130" s="4077"/>
      <c r="Y130" s="4077"/>
      <c r="Z130" s="4104"/>
      <c r="AA130" s="3797" t="s">
        <v>217</v>
      </c>
      <c r="AB130" s="3798"/>
      <c r="AC130" s="3798"/>
      <c r="AD130" s="3799"/>
      <c r="AE130" s="349"/>
      <c r="AF130" s="3784" t="s">
        <v>56</v>
      </c>
      <c r="AG130" s="3785"/>
      <c r="AH130" s="3937">
        <f>COUNTIF(AP$7:AP$103,"=2")</f>
        <v>3</v>
      </c>
      <c r="AI130" s="3938"/>
      <c r="AJ130" s="3938"/>
      <c r="AK130" s="4081" t="s">
        <v>111</v>
      </c>
      <c r="AL130" s="4082"/>
      <c r="AM130" s="4082"/>
      <c r="AN130" s="4082"/>
      <c r="AO130" s="4082"/>
      <c r="AP130" s="4082"/>
      <c r="AQ130" s="4082"/>
      <c r="AR130" s="4082"/>
      <c r="AS130" s="4082"/>
      <c r="AT130" s="4082"/>
      <c r="AU130" s="219"/>
    </row>
    <row r="131" spans="6:47" ht="11.1" customHeight="1" x14ac:dyDescent="0.25">
      <c r="F131" s="322"/>
      <c r="R131" s="350"/>
      <c r="U131" s="4080"/>
      <c r="V131" s="4078"/>
      <c r="W131" s="4079"/>
      <c r="X131" s="4079"/>
      <c r="Y131" s="4079"/>
      <c r="Z131" s="4105"/>
      <c r="AA131" s="3800"/>
      <c r="AB131" s="3801"/>
      <c r="AC131" s="3801"/>
      <c r="AD131" s="3802"/>
      <c r="AE131" s="349"/>
      <c r="AF131" s="3786"/>
      <c r="AG131" s="3787"/>
      <c r="AH131" s="3939"/>
      <c r="AI131" s="3940"/>
      <c r="AJ131" s="3940"/>
      <c r="AK131" s="4081"/>
      <c r="AL131" s="4082"/>
      <c r="AM131" s="4082"/>
      <c r="AN131" s="4082"/>
      <c r="AO131" s="4082"/>
      <c r="AP131" s="4082"/>
      <c r="AQ131" s="4082"/>
      <c r="AR131" s="4082"/>
      <c r="AS131" s="4082"/>
      <c r="AT131" s="4082"/>
      <c r="AU131" s="217"/>
    </row>
    <row r="132" spans="6:47" ht="11.1" customHeight="1" x14ac:dyDescent="0.25">
      <c r="F132" s="322"/>
      <c r="R132" s="350"/>
      <c r="U132" s="4080">
        <v>9</v>
      </c>
      <c r="V132" s="4076" t="s">
        <v>268</v>
      </c>
      <c r="W132" s="4077"/>
      <c r="X132" s="4077"/>
      <c r="Y132" s="4077"/>
      <c r="Z132" s="4104"/>
      <c r="AA132" s="3797" t="s">
        <v>270</v>
      </c>
      <c r="AB132" s="3798"/>
      <c r="AC132" s="3798"/>
      <c r="AD132" s="3799"/>
      <c r="AE132" s="217"/>
      <c r="AF132" s="3784" t="s">
        <v>62</v>
      </c>
      <c r="AG132" s="3785"/>
      <c r="AH132" s="3937">
        <f>COUNTIF(AP$7:AP$103,"=1")</f>
        <v>19</v>
      </c>
      <c r="AI132" s="3938"/>
      <c r="AJ132" s="3938"/>
      <c r="AK132" s="4081" t="s">
        <v>641</v>
      </c>
      <c r="AL132" s="4082"/>
      <c r="AM132" s="4082"/>
      <c r="AN132" s="4082"/>
      <c r="AO132" s="4082"/>
      <c r="AP132" s="4082"/>
      <c r="AQ132" s="4082"/>
      <c r="AR132" s="4082"/>
      <c r="AS132" s="4082"/>
      <c r="AT132" s="4082"/>
      <c r="AU132" s="217"/>
    </row>
    <row r="133" spans="6:47" ht="11.1" customHeight="1" x14ac:dyDescent="0.25">
      <c r="F133" s="2996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4080"/>
      <c r="V133" s="4078"/>
      <c r="W133" s="4079"/>
      <c r="X133" s="4079"/>
      <c r="Y133" s="4079"/>
      <c r="Z133" s="4105"/>
      <c r="AA133" s="3800"/>
      <c r="AB133" s="3801"/>
      <c r="AC133" s="3801"/>
      <c r="AD133" s="3802"/>
      <c r="AF133" s="3786"/>
      <c r="AG133" s="3787"/>
      <c r="AH133" s="3939"/>
      <c r="AI133" s="3940"/>
      <c r="AJ133" s="3940"/>
      <c r="AK133" s="4081"/>
      <c r="AL133" s="4082"/>
      <c r="AM133" s="4082"/>
      <c r="AN133" s="4082"/>
      <c r="AO133" s="4082"/>
      <c r="AP133" s="4082"/>
      <c r="AQ133" s="4082"/>
      <c r="AR133" s="4082"/>
      <c r="AS133" s="4082"/>
      <c r="AT133" s="4082"/>
      <c r="AU133" s="217"/>
    </row>
    <row r="134" spans="6:47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U134" s="4080">
        <v>10</v>
      </c>
      <c r="V134" s="4076" t="s">
        <v>296</v>
      </c>
      <c r="W134" s="4077"/>
      <c r="X134" s="4077"/>
      <c r="Y134" s="4077"/>
      <c r="Z134" s="4104"/>
      <c r="AA134" s="3797" t="s">
        <v>298</v>
      </c>
      <c r="AB134" s="3798"/>
      <c r="AC134" s="3798"/>
      <c r="AD134" s="3799"/>
      <c r="AE134" s="254"/>
      <c r="AQ134" s="347"/>
      <c r="AR134" s="217"/>
      <c r="AU134" s="217"/>
    </row>
    <row r="135" spans="6:47" ht="11.1" customHeight="1" x14ac:dyDescent="0.25">
      <c r="F135" s="2997" t="s">
        <v>727</v>
      </c>
      <c r="G135" s="351"/>
      <c r="H135" s="208"/>
      <c r="S135" s="318"/>
      <c r="T135" s="318"/>
      <c r="U135" s="4080"/>
      <c r="V135" s="4078"/>
      <c r="W135" s="4079"/>
      <c r="X135" s="4079"/>
      <c r="Y135" s="4079"/>
      <c r="Z135" s="4105"/>
      <c r="AA135" s="3800"/>
      <c r="AB135" s="3801"/>
      <c r="AC135" s="3801"/>
      <c r="AD135" s="3802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2998"/>
      <c r="G136" s="352"/>
      <c r="H136" s="352"/>
      <c r="I136" s="3813" t="s">
        <v>754</v>
      </c>
      <c r="J136" s="3813"/>
      <c r="K136" s="3813"/>
      <c r="L136" s="3813"/>
      <c r="M136" s="3813"/>
      <c r="N136" s="3813"/>
      <c r="O136" s="3813"/>
      <c r="P136" s="3813"/>
      <c r="Q136" s="3814"/>
      <c r="U136" s="4080">
        <v>11</v>
      </c>
      <c r="V136" s="4076" t="s">
        <v>316</v>
      </c>
      <c r="W136" s="4077"/>
      <c r="X136" s="4077"/>
      <c r="Y136" s="4077"/>
      <c r="Z136" s="4104"/>
      <c r="AA136" s="3797" t="s">
        <v>800</v>
      </c>
      <c r="AB136" s="3798"/>
      <c r="AC136" s="3798"/>
      <c r="AD136" s="3799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2999"/>
      <c r="G137" s="353"/>
      <c r="H137" s="353"/>
      <c r="I137" s="3815"/>
      <c r="J137" s="3815"/>
      <c r="K137" s="3815"/>
      <c r="L137" s="3815"/>
      <c r="M137" s="3815"/>
      <c r="N137" s="3815"/>
      <c r="O137" s="3815"/>
      <c r="P137" s="3815"/>
      <c r="Q137" s="3816"/>
      <c r="S137" s="318"/>
      <c r="T137" s="318"/>
      <c r="U137" s="4080"/>
      <c r="V137" s="4078"/>
      <c r="W137" s="4079"/>
      <c r="X137" s="4079"/>
      <c r="Y137" s="4079"/>
      <c r="Z137" s="4105"/>
      <c r="AA137" s="3800"/>
      <c r="AB137" s="3801"/>
      <c r="AC137" s="3801"/>
      <c r="AD137" s="3802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00"/>
      <c r="G138" s="354"/>
      <c r="H138" s="354"/>
      <c r="I138" s="3817"/>
      <c r="J138" s="3817"/>
      <c r="K138" s="3817"/>
      <c r="L138" s="3817"/>
      <c r="M138" s="3817"/>
      <c r="N138" s="3817"/>
      <c r="O138" s="3817"/>
      <c r="P138" s="3817"/>
      <c r="Q138" s="3818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01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916" t="s">
        <v>183</v>
      </c>
      <c r="T139" s="3917"/>
      <c r="U139" s="3917"/>
      <c r="V139" s="3917"/>
      <c r="W139" s="3917"/>
      <c r="X139" s="3917"/>
      <c r="Y139" s="3917"/>
      <c r="Z139" s="3917"/>
      <c r="AA139" s="3917"/>
      <c r="AB139" s="3917"/>
      <c r="AC139" s="3917"/>
      <c r="AD139" s="3917"/>
      <c r="AE139" s="3917"/>
      <c r="AF139" s="3917"/>
      <c r="AG139" s="3917"/>
      <c r="AH139" s="3918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02"/>
      <c r="G140" s="352"/>
      <c r="H140" s="352"/>
      <c r="I140" s="3813" t="s">
        <v>729</v>
      </c>
      <c r="J140" s="3813"/>
      <c r="K140" s="3813"/>
      <c r="L140" s="3813"/>
      <c r="M140" s="3813"/>
      <c r="N140" s="3813"/>
      <c r="O140" s="3813"/>
      <c r="P140" s="3813"/>
      <c r="Q140" s="3814"/>
      <c r="S140" s="3919"/>
      <c r="T140" s="3920"/>
      <c r="U140" s="3920"/>
      <c r="V140" s="3920"/>
      <c r="W140" s="3920"/>
      <c r="X140" s="3920"/>
      <c r="Y140" s="3920"/>
      <c r="Z140" s="3920"/>
      <c r="AA140" s="3920"/>
      <c r="AB140" s="3920"/>
      <c r="AC140" s="3920"/>
      <c r="AD140" s="3920"/>
      <c r="AE140" s="3920"/>
      <c r="AF140" s="3920"/>
      <c r="AG140" s="3920"/>
      <c r="AH140" s="3921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815"/>
      <c r="J141" s="3815"/>
      <c r="K141" s="3815"/>
      <c r="L141" s="3815"/>
      <c r="M141" s="3815"/>
      <c r="N141" s="3815"/>
      <c r="O141" s="3815"/>
      <c r="P141" s="3815"/>
      <c r="Q141" s="3816"/>
      <c r="S141" s="3919"/>
      <c r="T141" s="3920"/>
      <c r="U141" s="3920"/>
      <c r="V141" s="3920"/>
      <c r="W141" s="3920"/>
      <c r="X141" s="3920"/>
      <c r="Y141" s="3920"/>
      <c r="Z141" s="3920"/>
      <c r="AA141" s="3920"/>
      <c r="AB141" s="3920"/>
      <c r="AC141" s="3920"/>
      <c r="AD141" s="3920"/>
      <c r="AE141" s="3920"/>
      <c r="AF141" s="3920"/>
      <c r="AG141" s="3920"/>
      <c r="AH141" s="3921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03"/>
      <c r="G142" s="1586"/>
      <c r="H142" s="1586"/>
      <c r="I142" s="3815"/>
      <c r="J142" s="3815"/>
      <c r="K142" s="3815"/>
      <c r="L142" s="3815"/>
      <c r="M142" s="3815"/>
      <c r="N142" s="3815"/>
      <c r="O142" s="3815"/>
      <c r="P142" s="3815"/>
      <c r="Q142" s="3816"/>
      <c r="S142" s="3919"/>
      <c r="T142" s="3920"/>
      <c r="U142" s="3920"/>
      <c r="V142" s="3920"/>
      <c r="W142" s="3920"/>
      <c r="X142" s="3920"/>
      <c r="Y142" s="3920"/>
      <c r="Z142" s="3920"/>
      <c r="AA142" s="3920"/>
      <c r="AB142" s="3920"/>
      <c r="AC142" s="3920"/>
      <c r="AD142" s="3920"/>
      <c r="AE142" s="3920"/>
      <c r="AF142" s="3920"/>
      <c r="AG142" s="3920"/>
      <c r="AH142" s="3921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809"/>
      <c r="G143" s="3810"/>
      <c r="H143" s="3810"/>
      <c r="I143" s="3815"/>
      <c r="J143" s="3815"/>
      <c r="K143" s="3815"/>
      <c r="L143" s="3815"/>
      <c r="M143" s="3815"/>
      <c r="N143" s="3815"/>
      <c r="O143" s="3815"/>
      <c r="P143" s="3815"/>
      <c r="Q143" s="3816"/>
      <c r="S143" s="3919"/>
      <c r="T143" s="3920"/>
      <c r="U143" s="3920"/>
      <c r="V143" s="3920"/>
      <c r="W143" s="3920"/>
      <c r="X143" s="3920"/>
      <c r="Y143" s="3920"/>
      <c r="Z143" s="3920"/>
      <c r="AA143" s="3920"/>
      <c r="AB143" s="3920"/>
      <c r="AC143" s="3920"/>
      <c r="AD143" s="3920"/>
      <c r="AE143" s="3920"/>
      <c r="AF143" s="3920"/>
      <c r="AG143" s="3920"/>
      <c r="AH143" s="3921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811"/>
      <c r="G144" s="3812"/>
      <c r="H144" s="3812"/>
      <c r="I144" s="3817"/>
      <c r="J144" s="3817"/>
      <c r="K144" s="3817"/>
      <c r="L144" s="3817"/>
      <c r="M144" s="3817"/>
      <c r="N144" s="3817"/>
      <c r="O144" s="3817"/>
      <c r="P144" s="3817"/>
      <c r="Q144" s="3818"/>
      <c r="S144" s="3922"/>
      <c r="T144" s="3923"/>
      <c r="U144" s="3923"/>
      <c r="V144" s="3923"/>
      <c r="W144" s="3923"/>
      <c r="X144" s="3923"/>
      <c r="Y144" s="3923"/>
      <c r="Z144" s="3923"/>
      <c r="AA144" s="3923"/>
      <c r="AB144" s="3923"/>
      <c r="AC144" s="3923"/>
      <c r="AD144" s="3923"/>
      <c r="AE144" s="3923"/>
      <c r="AF144" s="3923"/>
      <c r="AG144" s="3923"/>
      <c r="AH144" s="3924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4129" t="s">
        <v>756</v>
      </c>
      <c r="J1" s="4129"/>
      <c r="K1" s="4129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872" t="s">
        <v>732</v>
      </c>
      <c r="Y1" s="3872"/>
      <c r="Z1" s="3872"/>
      <c r="AA1" s="3872"/>
      <c r="AB1" s="3872"/>
      <c r="AC1" s="3872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38"/>
    </row>
    <row r="2" spans="1:46" ht="16.5" thickTop="1" x14ac:dyDescent="0.2">
      <c r="I2" s="4095" t="s">
        <v>25</v>
      </c>
      <c r="J2" s="4096"/>
      <c r="K2" s="4096"/>
      <c r="L2" s="4096"/>
      <c r="M2" s="4096"/>
      <c r="N2" s="4096"/>
      <c r="O2" s="4096"/>
      <c r="P2" s="4096"/>
      <c r="Q2" s="4096"/>
      <c r="R2" s="4096"/>
      <c r="S2" s="4096"/>
      <c r="T2" s="4096"/>
      <c r="U2" s="4096"/>
      <c r="V2" s="4096"/>
      <c r="W2" s="4097"/>
      <c r="X2" s="4130" t="s">
        <v>50</v>
      </c>
      <c r="Y2" s="4130"/>
      <c r="Z2" s="4130"/>
      <c r="AA2" s="3873" t="s">
        <v>645</v>
      </c>
      <c r="AB2" s="4133"/>
      <c r="AC2" s="3874"/>
      <c r="AD2" s="3875" t="s">
        <v>49</v>
      </c>
      <c r="AE2" s="3876"/>
      <c r="AF2" s="3876"/>
      <c r="AG2" s="3876"/>
      <c r="AH2" s="3876"/>
      <c r="AI2" s="3876"/>
      <c r="AJ2" s="3876"/>
      <c r="AK2" s="3876"/>
      <c r="AL2" s="3876"/>
      <c r="AM2" s="3876"/>
      <c r="AN2" s="3876"/>
      <c r="AO2" s="3876" t="s">
        <v>477</v>
      </c>
      <c r="AP2" s="3876"/>
      <c r="AQ2" s="3876"/>
      <c r="AR2" s="4113"/>
      <c r="AS2" s="2538"/>
    </row>
    <row r="3" spans="1:46" ht="16.5" customHeight="1" x14ac:dyDescent="0.25">
      <c r="D3" s="3852"/>
      <c r="E3" s="4089" t="s">
        <v>699</v>
      </c>
      <c r="F3" s="4090" t="s">
        <v>189</v>
      </c>
      <c r="I3" s="4098"/>
      <c r="J3" s="4099"/>
      <c r="K3" s="4099"/>
      <c r="L3" s="4099"/>
      <c r="M3" s="4099"/>
      <c r="N3" s="4099"/>
      <c r="O3" s="4099"/>
      <c r="P3" s="4099"/>
      <c r="Q3" s="4099"/>
      <c r="R3" s="4099"/>
      <c r="S3" s="4099"/>
      <c r="T3" s="4099"/>
      <c r="U3" s="4099"/>
      <c r="V3" s="4099"/>
      <c r="W3" s="4100"/>
      <c r="X3" s="4131"/>
      <c r="Y3" s="4131"/>
      <c r="Z3" s="4131"/>
      <c r="AA3" s="4115" t="s">
        <v>202</v>
      </c>
      <c r="AB3" s="4116"/>
      <c r="AC3" s="220">
        <v>90000</v>
      </c>
      <c r="AD3" s="3877"/>
      <c r="AE3" s="3878"/>
      <c r="AF3" s="3878"/>
      <c r="AG3" s="3878"/>
      <c r="AH3" s="3878"/>
      <c r="AI3" s="3878"/>
      <c r="AJ3" s="3878"/>
      <c r="AK3" s="3878"/>
      <c r="AL3" s="3878"/>
      <c r="AM3" s="3878"/>
      <c r="AN3" s="3878"/>
      <c r="AO3" s="3878"/>
      <c r="AP3" s="3878"/>
      <c r="AQ3" s="3878"/>
      <c r="AR3" s="4114"/>
      <c r="AS3" s="221"/>
    </row>
    <row r="4" spans="1:46" ht="16.5" customHeight="1" x14ac:dyDescent="0.25">
      <c r="D4" s="3852"/>
      <c r="E4" s="4089"/>
      <c r="F4" s="4090"/>
      <c r="I4" s="4101"/>
      <c r="J4" s="4102"/>
      <c r="K4" s="4102"/>
      <c r="L4" s="4102"/>
      <c r="M4" s="4102"/>
      <c r="N4" s="4102"/>
      <c r="O4" s="4102"/>
      <c r="P4" s="4102"/>
      <c r="Q4" s="4102"/>
      <c r="R4" s="4102"/>
      <c r="S4" s="4102"/>
      <c r="T4" s="4102"/>
      <c r="U4" s="4102"/>
      <c r="V4" s="4102"/>
      <c r="W4" s="4103"/>
      <c r="X4" s="4132"/>
      <c r="Y4" s="4132"/>
      <c r="Z4" s="4132"/>
      <c r="AA4" s="4117" t="s">
        <v>203</v>
      </c>
      <c r="AB4" s="4118"/>
      <c r="AC4" s="222">
        <f>SUM(AC7:AC64)</f>
        <v>81015</v>
      </c>
      <c r="AD4" s="3879" t="s">
        <v>478</v>
      </c>
      <c r="AE4" s="3881" t="s">
        <v>479</v>
      </c>
      <c r="AF4" s="3881" t="s">
        <v>480</v>
      </c>
      <c r="AG4" s="3881" t="s">
        <v>481</v>
      </c>
      <c r="AH4" s="3881" t="s">
        <v>551</v>
      </c>
      <c r="AI4" s="3881" t="s">
        <v>608</v>
      </c>
      <c r="AJ4" s="3881" t="s">
        <v>648</v>
      </c>
      <c r="AK4" s="3881" t="s">
        <v>700</v>
      </c>
      <c r="AL4" s="3881" t="s">
        <v>733</v>
      </c>
      <c r="AM4" s="4136" t="s">
        <v>758</v>
      </c>
      <c r="AN4" s="4138" t="s">
        <v>3</v>
      </c>
      <c r="AO4" s="4140" t="s">
        <v>482</v>
      </c>
      <c r="AP4" s="4143" t="s">
        <v>759</v>
      </c>
      <c r="AQ4" s="4144" t="s">
        <v>190</v>
      </c>
      <c r="AR4" s="3859" t="s">
        <v>178</v>
      </c>
      <c r="AS4" s="221"/>
    </row>
    <row r="5" spans="1:46" s="223" customFormat="1" ht="12" customHeight="1" x14ac:dyDescent="0.25">
      <c r="A5" s="2537"/>
      <c r="C5" s="224"/>
      <c r="D5" s="3852"/>
      <c r="E5" s="4089"/>
      <c r="F5" s="4090"/>
      <c r="G5" s="3862" t="s">
        <v>44</v>
      </c>
      <c r="H5" s="225"/>
      <c r="I5" s="226" t="s">
        <v>87</v>
      </c>
      <c r="J5" s="227" t="s">
        <v>26</v>
      </c>
      <c r="K5" s="228" t="s">
        <v>234</v>
      </c>
      <c r="L5" s="2540" t="s">
        <v>27</v>
      </c>
      <c r="M5" s="2540" t="s">
        <v>28</v>
      </c>
      <c r="N5" s="2540" t="s">
        <v>406</v>
      </c>
      <c r="O5" s="228" t="s">
        <v>234</v>
      </c>
      <c r="P5" s="2541" t="s">
        <v>407</v>
      </c>
      <c r="Q5" s="2540" t="s">
        <v>702</v>
      </c>
      <c r="R5" s="2540" t="s">
        <v>32</v>
      </c>
      <c r="S5" s="2540" t="s">
        <v>408</v>
      </c>
      <c r="T5" s="2540" t="s">
        <v>34</v>
      </c>
      <c r="U5" s="2540" t="s">
        <v>64</v>
      </c>
      <c r="V5" s="228" t="s">
        <v>234</v>
      </c>
      <c r="W5" s="229" t="s">
        <v>109</v>
      </c>
      <c r="X5" s="4119" t="s">
        <v>3</v>
      </c>
      <c r="Y5" s="4121" t="s">
        <v>409</v>
      </c>
      <c r="Z5" s="4123" t="s">
        <v>410</v>
      </c>
      <c r="AA5" s="4125" t="s">
        <v>690</v>
      </c>
      <c r="AB5" s="4126"/>
      <c r="AC5" s="3838" t="s">
        <v>179</v>
      </c>
      <c r="AD5" s="4134"/>
      <c r="AE5" s="4135"/>
      <c r="AF5" s="4135"/>
      <c r="AG5" s="4135"/>
      <c r="AH5" s="4135"/>
      <c r="AI5" s="4135"/>
      <c r="AJ5" s="4135"/>
      <c r="AK5" s="4135"/>
      <c r="AL5" s="4135"/>
      <c r="AM5" s="4137"/>
      <c r="AN5" s="4139"/>
      <c r="AO5" s="4141"/>
      <c r="AP5" s="4143"/>
      <c r="AQ5" s="4144"/>
      <c r="AR5" s="3860"/>
      <c r="AS5" s="2542"/>
    </row>
    <row r="6" spans="1:46" s="223" customFormat="1" ht="12" customHeight="1" x14ac:dyDescent="0.25">
      <c r="A6" s="2537"/>
      <c r="B6" s="230"/>
      <c r="C6" s="231"/>
      <c r="D6" s="3852"/>
      <c r="E6" s="4089"/>
      <c r="F6" s="4090"/>
      <c r="G6" s="3862"/>
      <c r="H6" s="232"/>
      <c r="I6" s="233" t="s">
        <v>487</v>
      </c>
      <c r="J6" s="234" t="s">
        <v>760</v>
      </c>
      <c r="K6" s="375" t="s">
        <v>761</v>
      </c>
      <c r="L6" s="2543" t="s">
        <v>762</v>
      </c>
      <c r="M6" s="2543" t="s">
        <v>763</v>
      </c>
      <c r="N6" s="2543" t="s">
        <v>764</v>
      </c>
      <c r="O6" s="375" t="s">
        <v>765</v>
      </c>
      <c r="P6" s="2543" t="s">
        <v>766</v>
      </c>
      <c r="Q6" s="2545" t="s">
        <v>767</v>
      </c>
      <c r="R6" s="2545" t="s">
        <v>768</v>
      </c>
      <c r="S6" s="2545" t="s">
        <v>561</v>
      </c>
      <c r="T6" s="2545" t="s">
        <v>618</v>
      </c>
      <c r="U6" s="2545" t="s">
        <v>564</v>
      </c>
      <c r="V6" s="375" t="s">
        <v>769</v>
      </c>
      <c r="W6" s="235" t="s">
        <v>770</v>
      </c>
      <c r="X6" s="4120"/>
      <c r="Y6" s="4122"/>
      <c r="Z6" s="4124"/>
      <c r="AA6" s="4127"/>
      <c r="AB6" s="4128"/>
      <c r="AC6" s="3839"/>
      <c r="AD6" s="2546">
        <v>3</v>
      </c>
      <c r="AE6" s="2547">
        <v>8</v>
      </c>
      <c r="AF6" s="2547">
        <v>8</v>
      </c>
      <c r="AG6" s="2547">
        <v>10</v>
      </c>
      <c r="AH6" s="2547">
        <v>11</v>
      </c>
      <c r="AI6" s="2547">
        <v>10</v>
      </c>
      <c r="AJ6" s="2547">
        <v>13</v>
      </c>
      <c r="AK6" s="2547">
        <v>12</v>
      </c>
      <c r="AL6" s="3019">
        <v>13</v>
      </c>
      <c r="AM6" s="2548">
        <f>COUNTIF(I102:V102,"&gt;0")</f>
        <v>14</v>
      </c>
      <c r="AN6" s="2547">
        <f t="shared" ref="AN6:AN44" si="0">SUM(AD6:AM6)</f>
        <v>102</v>
      </c>
      <c r="AO6" s="4142"/>
      <c r="AP6" s="4143"/>
      <c r="AQ6" s="4144"/>
      <c r="AR6" s="3861"/>
      <c r="AS6" s="2542"/>
    </row>
    <row r="7" spans="1:46" ht="11.1" customHeight="1" x14ac:dyDescent="0.25">
      <c r="A7" s="2537">
        <v>1</v>
      </c>
      <c r="B7" s="3020"/>
      <c r="C7" s="899" t="s">
        <v>140</v>
      </c>
      <c r="D7" s="2689" t="str">
        <f t="shared" ref="D7:D18" si="1">ROMAN(AO7,0)</f>
        <v>VI</v>
      </c>
      <c r="E7" s="2690" t="s">
        <v>269</v>
      </c>
      <c r="F7" s="2691"/>
      <c r="G7" s="2552"/>
      <c r="H7" s="3021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22" t="s">
        <v>664</v>
      </c>
      <c r="X7" s="3023">
        <f t="shared" ref="X7:X44" si="2">SUM(I7:W7)</f>
        <v>131</v>
      </c>
      <c r="Y7" s="2576">
        <f t="shared" ref="Y7:Y44" si="3">COUNTIF(I7:V7,"&gt;=0")*0.1+0.7</f>
        <v>2.1</v>
      </c>
      <c r="Z7" s="3024">
        <f t="shared" ref="Z7:Z33" si="4">X7*Y7/COUNTIF(I7:W7,"&gt;=0")</f>
        <v>19.650000000000002</v>
      </c>
      <c r="AA7" s="3025">
        <f t="shared" ref="AA7:AA44" si="5">IF(AND(W7="x",Y7&gt;=1),(Z7),"-")</f>
        <v>19.650000000000002</v>
      </c>
      <c r="AB7" s="3026">
        <f t="shared" ref="AB7:AB44" si="6">IF((W7="x"),(IF(OR(Z7&lt;(MAX(AA$7:AA$64)/2),Y7&lt;1),(MAX(AA$7:AA$64)/2),Z7)),"-")</f>
        <v>19.650000000000002</v>
      </c>
      <c r="AC7" s="3027">
        <f t="shared" ref="AC7:AC44" si="7">IF((W7="x"),CEILING((AC$3/SUMIF(Y$7:Y$64,"&gt;=1",Z$7:Z$64)*AB7),5),"-")</f>
        <v>6675</v>
      </c>
      <c r="AD7" s="3028"/>
      <c r="AE7" s="3029"/>
      <c r="AF7" s="3030">
        <v>3</v>
      </c>
      <c r="AG7" s="3030">
        <v>9</v>
      </c>
      <c r="AH7" s="3030">
        <v>11</v>
      </c>
      <c r="AI7" s="3030">
        <v>9</v>
      </c>
      <c r="AJ7" s="3029">
        <v>11</v>
      </c>
      <c r="AK7" s="3029">
        <v>10</v>
      </c>
      <c r="AL7" s="3029">
        <v>12</v>
      </c>
      <c r="AM7" s="3031">
        <f t="shared" ref="AM7:AM44" si="8">COUNTIF(I7:V7,"&gt;=0")</f>
        <v>14</v>
      </c>
      <c r="AN7" s="3032">
        <f t="shared" si="0"/>
        <v>79</v>
      </c>
      <c r="AO7" s="3033">
        <v>6</v>
      </c>
      <c r="AP7" s="3029">
        <v>395</v>
      </c>
      <c r="AQ7" s="3034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37">
        <v>2</v>
      </c>
      <c r="B8" s="244"/>
      <c r="C8" s="895" t="s">
        <v>192</v>
      </c>
      <c r="D8" s="2572" t="str">
        <f t="shared" si="1"/>
        <v>XI</v>
      </c>
      <c r="E8" s="2550" t="s">
        <v>156</v>
      </c>
      <c r="F8" s="2551" t="s">
        <v>156</v>
      </c>
      <c r="G8" s="2573"/>
      <c r="H8" s="238"/>
      <c r="I8" s="239"/>
      <c r="J8" s="240"/>
      <c r="K8" s="187">
        <v>3</v>
      </c>
      <c r="L8" s="187"/>
      <c r="M8" s="187">
        <v>8</v>
      </c>
      <c r="N8" s="187"/>
      <c r="O8" s="882">
        <v>21</v>
      </c>
      <c r="P8" s="187">
        <v>4</v>
      </c>
      <c r="Q8" s="187">
        <v>8</v>
      </c>
      <c r="R8" s="187">
        <v>9</v>
      </c>
      <c r="S8" s="882">
        <v>20</v>
      </c>
      <c r="T8" s="187">
        <v>16</v>
      </c>
      <c r="U8" s="187"/>
      <c r="V8" s="187">
        <v>12</v>
      </c>
      <c r="W8" s="2574" t="s">
        <v>664</v>
      </c>
      <c r="X8" s="2575">
        <f t="shared" si="2"/>
        <v>101</v>
      </c>
      <c r="Y8" s="2576">
        <f t="shared" si="3"/>
        <v>1.6</v>
      </c>
      <c r="Z8" s="3035">
        <f t="shared" si="4"/>
        <v>17.955555555555559</v>
      </c>
      <c r="AA8" s="241">
        <f t="shared" si="5"/>
        <v>17.955555555555559</v>
      </c>
      <c r="AB8" s="2578">
        <f t="shared" si="6"/>
        <v>17.955555555555559</v>
      </c>
      <c r="AC8" s="242">
        <f t="shared" si="7"/>
        <v>6100</v>
      </c>
      <c r="AD8" s="2579"/>
      <c r="AE8" s="243">
        <v>6</v>
      </c>
      <c r="AF8" s="2580">
        <v>8</v>
      </c>
      <c r="AG8" s="2580">
        <v>9</v>
      </c>
      <c r="AH8" s="2580">
        <v>10</v>
      </c>
      <c r="AI8" s="2580">
        <v>8</v>
      </c>
      <c r="AJ8" s="243">
        <v>10</v>
      </c>
      <c r="AK8" s="243">
        <v>9</v>
      </c>
      <c r="AL8" s="243">
        <v>12</v>
      </c>
      <c r="AM8" s="2581">
        <f t="shared" si="8"/>
        <v>9</v>
      </c>
      <c r="AN8" s="2582">
        <f t="shared" si="0"/>
        <v>81</v>
      </c>
      <c r="AO8" s="2583">
        <v>11</v>
      </c>
      <c r="AP8" s="243">
        <v>481</v>
      </c>
      <c r="AQ8" s="2584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IV</v>
      </c>
      <c r="E9" s="2586"/>
      <c r="F9" s="662" t="s">
        <v>156</v>
      </c>
      <c r="G9" s="2573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882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882">
        <v>19</v>
      </c>
      <c r="U9" s="187">
        <v>1</v>
      </c>
      <c r="V9" s="187"/>
      <c r="W9" s="2574" t="s">
        <v>664</v>
      </c>
      <c r="X9" s="2575">
        <f t="shared" si="2"/>
        <v>108</v>
      </c>
      <c r="Y9" s="2576">
        <f t="shared" si="3"/>
        <v>1.8</v>
      </c>
      <c r="Z9" s="3035">
        <f t="shared" si="4"/>
        <v>17.672727272727272</v>
      </c>
      <c r="AA9" s="241">
        <f t="shared" si="5"/>
        <v>17.672727272727272</v>
      </c>
      <c r="AB9" s="2578">
        <f t="shared" si="6"/>
        <v>17.672727272727272</v>
      </c>
      <c r="AC9" s="242">
        <f t="shared" si="7"/>
        <v>6005</v>
      </c>
      <c r="AD9" s="2579"/>
      <c r="AE9" s="243"/>
      <c r="AF9" s="2580"/>
      <c r="AG9" s="2580"/>
      <c r="AH9" s="2580"/>
      <c r="AI9" s="2580"/>
      <c r="AJ9" s="243">
        <v>6</v>
      </c>
      <c r="AK9" s="243">
        <v>9</v>
      </c>
      <c r="AL9" s="243">
        <v>12</v>
      </c>
      <c r="AM9" s="2581">
        <f t="shared" si="8"/>
        <v>11</v>
      </c>
      <c r="AN9" s="2582">
        <f t="shared" si="0"/>
        <v>38</v>
      </c>
      <c r="AO9" s="2583">
        <v>4</v>
      </c>
      <c r="AP9" s="243">
        <v>217</v>
      </c>
      <c r="AQ9" s="2584">
        <f t="shared" si="9"/>
        <v>325</v>
      </c>
      <c r="AR9" s="663">
        <f t="shared" si="10"/>
        <v>8.5526315789473681</v>
      </c>
    </row>
    <row r="10" spans="1:46" s="212" customFormat="1" ht="11.1" customHeight="1" x14ac:dyDescent="0.25">
      <c r="A10" s="2537">
        <v>4</v>
      </c>
      <c r="B10" s="3036"/>
      <c r="C10" s="660" t="s">
        <v>132</v>
      </c>
      <c r="D10" s="2585" t="str">
        <f t="shared" si="1"/>
        <v>VI</v>
      </c>
      <c r="E10" s="2586"/>
      <c r="F10" s="662" t="s">
        <v>269</v>
      </c>
      <c r="G10" s="2573"/>
      <c r="H10" s="3037"/>
      <c r="I10" s="239">
        <v>8</v>
      </c>
      <c r="J10" s="3038">
        <v>10</v>
      </c>
      <c r="K10" s="3039">
        <v>1</v>
      </c>
      <c r="L10" s="3039">
        <v>3</v>
      </c>
      <c r="M10" s="3039">
        <v>6</v>
      </c>
      <c r="N10" s="3039">
        <v>13</v>
      </c>
      <c r="O10" s="3039"/>
      <c r="P10" s="3039">
        <v>2</v>
      </c>
      <c r="Q10" s="3040">
        <v>15</v>
      </c>
      <c r="R10" s="3039">
        <v>5</v>
      </c>
      <c r="S10" s="3039">
        <v>12</v>
      </c>
      <c r="T10" s="3039">
        <v>14</v>
      </c>
      <c r="U10" s="3039">
        <v>11</v>
      </c>
      <c r="V10" s="3039">
        <v>8</v>
      </c>
      <c r="W10" s="3041" t="s">
        <v>664</v>
      </c>
      <c r="X10" s="3042">
        <f t="shared" si="2"/>
        <v>108</v>
      </c>
      <c r="Y10" s="3043">
        <f t="shared" si="3"/>
        <v>2</v>
      </c>
      <c r="Z10" s="3044">
        <f t="shared" si="4"/>
        <v>16.615384615384617</v>
      </c>
      <c r="AA10" s="3045">
        <f t="shared" si="5"/>
        <v>16.615384615384617</v>
      </c>
      <c r="AB10" s="3046">
        <f t="shared" si="6"/>
        <v>16.615384615384617</v>
      </c>
      <c r="AC10" s="3047">
        <f t="shared" si="7"/>
        <v>5645</v>
      </c>
      <c r="AD10" s="3048"/>
      <c r="AE10" s="3049">
        <v>2</v>
      </c>
      <c r="AF10" s="3050">
        <v>5</v>
      </c>
      <c r="AG10" s="3050">
        <v>4</v>
      </c>
      <c r="AH10" s="3050"/>
      <c r="AI10" s="3050">
        <v>6</v>
      </c>
      <c r="AJ10" s="3049">
        <v>13</v>
      </c>
      <c r="AK10" s="3049">
        <v>12</v>
      </c>
      <c r="AL10" s="3049">
        <v>12</v>
      </c>
      <c r="AM10" s="3051">
        <f t="shared" si="8"/>
        <v>13</v>
      </c>
      <c r="AN10" s="3052">
        <f t="shared" si="0"/>
        <v>67</v>
      </c>
      <c r="AO10" s="3053">
        <v>6</v>
      </c>
      <c r="AP10" s="3049">
        <v>389</v>
      </c>
      <c r="AQ10" s="3054">
        <f t="shared" si="9"/>
        <v>497</v>
      </c>
      <c r="AR10" s="236">
        <f t="shared" si="10"/>
        <v>7.4179104477611943</v>
      </c>
      <c r="AS10" s="2588"/>
    </row>
    <row r="11" spans="1:46" s="212" customFormat="1" ht="11.1" customHeight="1" x14ac:dyDescent="0.25">
      <c r="A11" s="2537">
        <v>5</v>
      </c>
      <c r="B11" s="244"/>
      <c r="C11" s="252" t="s">
        <v>194</v>
      </c>
      <c r="D11" s="2612" t="str">
        <f t="shared" si="1"/>
        <v>IV</v>
      </c>
      <c r="E11" s="3055"/>
      <c r="F11" s="3056"/>
      <c r="G11" s="2573"/>
      <c r="H11" s="238"/>
      <c r="I11" s="2587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882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574" t="s">
        <v>664</v>
      </c>
      <c r="X11" s="2575">
        <f t="shared" si="2"/>
        <v>102</v>
      </c>
      <c r="Y11" s="2576">
        <f t="shared" si="3"/>
        <v>1.9000000000000001</v>
      </c>
      <c r="Z11" s="3035">
        <f t="shared" si="4"/>
        <v>16.150000000000002</v>
      </c>
      <c r="AA11" s="241">
        <f t="shared" si="5"/>
        <v>16.150000000000002</v>
      </c>
      <c r="AB11" s="2578">
        <f t="shared" si="6"/>
        <v>16.150000000000002</v>
      </c>
      <c r="AC11" s="242">
        <f t="shared" si="7"/>
        <v>5485</v>
      </c>
      <c r="AD11" s="2579"/>
      <c r="AE11" s="243"/>
      <c r="AF11" s="2580"/>
      <c r="AG11" s="2580"/>
      <c r="AH11" s="2580"/>
      <c r="AI11" s="2580"/>
      <c r="AJ11" s="243">
        <v>3</v>
      </c>
      <c r="AK11" s="243">
        <v>9</v>
      </c>
      <c r="AL11" s="243">
        <v>11</v>
      </c>
      <c r="AM11" s="2581">
        <f t="shared" si="8"/>
        <v>12</v>
      </c>
      <c r="AN11" s="2582">
        <f t="shared" si="0"/>
        <v>35</v>
      </c>
      <c r="AO11" s="2583">
        <v>4</v>
      </c>
      <c r="AP11" s="243">
        <v>156</v>
      </c>
      <c r="AQ11" s="2584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37">
        <v>6</v>
      </c>
      <c r="B12" s="244"/>
      <c r="C12" s="891" t="s">
        <v>131</v>
      </c>
      <c r="D12" s="3057" t="str">
        <f t="shared" si="1"/>
        <v>XII</v>
      </c>
      <c r="E12" s="3058" t="s">
        <v>269</v>
      </c>
      <c r="F12" s="3058" t="s">
        <v>156</v>
      </c>
      <c r="G12" s="2573"/>
      <c r="H12" s="238"/>
      <c r="I12" s="2554">
        <v>2</v>
      </c>
      <c r="J12" s="3059">
        <v>17</v>
      </c>
      <c r="K12" s="917">
        <v>14</v>
      </c>
      <c r="L12" s="918">
        <v>1</v>
      </c>
      <c r="M12" s="918">
        <v>1</v>
      </c>
      <c r="N12" s="918">
        <v>0</v>
      </c>
      <c r="O12" s="918">
        <v>1</v>
      </c>
      <c r="P12" s="918"/>
      <c r="Q12" s="918"/>
      <c r="R12" s="917">
        <v>20</v>
      </c>
      <c r="S12" s="918">
        <v>11</v>
      </c>
      <c r="T12" s="918">
        <v>11</v>
      </c>
      <c r="U12" s="918">
        <v>3</v>
      </c>
      <c r="V12" s="917">
        <v>15</v>
      </c>
      <c r="W12" s="2574" t="s">
        <v>664</v>
      </c>
      <c r="X12" s="2575">
        <f t="shared" si="2"/>
        <v>96</v>
      </c>
      <c r="Y12" s="2576">
        <f t="shared" si="3"/>
        <v>1.9000000000000001</v>
      </c>
      <c r="Z12" s="3035">
        <f t="shared" si="4"/>
        <v>15.200000000000001</v>
      </c>
      <c r="AA12" s="241">
        <f t="shared" si="5"/>
        <v>15.200000000000001</v>
      </c>
      <c r="AB12" s="2578">
        <f t="shared" si="6"/>
        <v>15.200000000000001</v>
      </c>
      <c r="AC12" s="242">
        <f t="shared" si="7"/>
        <v>5165</v>
      </c>
      <c r="AD12" s="2579"/>
      <c r="AE12" s="243"/>
      <c r="AF12" s="2580">
        <v>3</v>
      </c>
      <c r="AG12" s="2580">
        <v>7</v>
      </c>
      <c r="AH12" s="2580">
        <v>10</v>
      </c>
      <c r="AI12" s="2580">
        <v>6</v>
      </c>
      <c r="AJ12" s="243">
        <v>5</v>
      </c>
      <c r="AK12" s="243">
        <v>10</v>
      </c>
      <c r="AL12" s="243">
        <v>12</v>
      </c>
      <c r="AM12" s="2581">
        <f t="shared" si="8"/>
        <v>12</v>
      </c>
      <c r="AN12" s="2582">
        <f t="shared" si="0"/>
        <v>65</v>
      </c>
      <c r="AO12" s="2583">
        <v>12</v>
      </c>
      <c r="AP12" s="243">
        <v>426</v>
      </c>
      <c r="AQ12" s="2584">
        <f t="shared" si="9"/>
        <v>522</v>
      </c>
      <c r="AR12" s="722">
        <f t="shared" si="10"/>
        <v>8.0307692307692307</v>
      </c>
      <c r="AS12" s="221"/>
    </row>
    <row r="13" spans="1:46" s="212" customFormat="1" ht="11.1" customHeight="1" x14ac:dyDescent="0.25">
      <c r="A13" s="2537">
        <v>7</v>
      </c>
      <c r="B13" s="244"/>
      <c r="C13" s="482" t="s">
        <v>133</v>
      </c>
      <c r="D13" s="2589" t="str">
        <f t="shared" si="1"/>
        <v>VII</v>
      </c>
      <c r="E13" s="2590" t="s">
        <v>177</v>
      </c>
      <c r="F13" s="2591"/>
      <c r="G13" s="2573"/>
      <c r="H13" s="238"/>
      <c r="I13" s="239">
        <v>1</v>
      </c>
      <c r="J13" s="240">
        <v>4</v>
      </c>
      <c r="K13" s="187">
        <v>11</v>
      </c>
      <c r="L13" s="187">
        <v>5</v>
      </c>
      <c r="M13" s="882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574" t="s">
        <v>664</v>
      </c>
      <c r="X13" s="2575">
        <f t="shared" si="2"/>
        <v>100</v>
      </c>
      <c r="Y13" s="2576">
        <f t="shared" si="3"/>
        <v>2.1</v>
      </c>
      <c r="Z13" s="3035">
        <f t="shared" si="4"/>
        <v>15</v>
      </c>
      <c r="AA13" s="241">
        <f t="shared" si="5"/>
        <v>15</v>
      </c>
      <c r="AB13" s="2578">
        <f t="shared" si="6"/>
        <v>15</v>
      </c>
      <c r="AC13" s="242">
        <f t="shared" si="7"/>
        <v>5095</v>
      </c>
      <c r="AD13" s="2579">
        <v>3</v>
      </c>
      <c r="AE13" s="243">
        <v>8</v>
      </c>
      <c r="AF13" s="2580">
        <v>8</v>
      </c>
      <c r="AG13" s="2580">
        <v>10</v>
      </c>
      <c r="AH13" s="2580">
        <v>11</v>
      </c>
      <c r="AI13" s="2580">
        <v>10</v>
      </c>
      <c r="AJ13" s="243">
        <v>13</v>
      </c>
      <c r="AK13" s="243">
        <v>12</v>
      </c>
      <c r="AL13" s="243">
        <v>13</v>
      </c>
      <c r="AM13" s="2581">
        <f t="shared" si="8"/>
        <v>14</v>
      </c>
      <c r="AN13" s="2582">
        <f t="shared" si="0"/>
        <v>102</v>
      </c>
      <c r="AO13" s="2583">
        <v>7</v>
      </c>
      <c r="AP13" s="243">
        <v>611</v>
      </c>
      <c r="AQ13" s="2584">
        <f t="shared" si="9"/>
        <v>711</v>
      </c>
      <c r="AR13" s="624">
        <f t="shared" si="10"/>
        <v>6.9705882352941178</v>
      </c>
    </row>
    <row r="14" spans="1:46" s="212" customFormat="1" ht="11.1" customHeight="1" x14ac:dyDescent="0.25">
      <c r="A14" s="2537">
        <v>8</v>
      </c>
      <c r="B14" s="237"/>
      <c r="C14" s="252" t="s">
        <v>221</v>
      </c>
      <c r="D14" s="2642" t="str">
        <f t="shared" si="1"/>
        <v>II</v>
      </c>
      <c r="E14" s="2698"/>
      <c r="F14" s="2699"/>
      <c r="G14" s="2573"/>
      <c r="H14" s="245"/>
      <c r="I14" s="239"/>
      <c r="J14" s="240"/>
      <c r="K14" s="187"/>
      <c r="L14" s="882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574" t="s">
        <v>771</v>
      </c>
      <c r="X14" s="2575">
        <f t="shared" si="2"/>
        <v>51</v>
      </c>
      <c r="Y14" s="2576">
        <f t="shared" si="3"/>
        <v>1.1000000000000001</v>
      </c>
      <c r="Z14" s="3035">
        <f t="shared" si="4"/>
        <v>14.025</v>
      </c>
      <c r="AA14" s="241" t="str">
        <f t="shared" si="5"/>
        <v>-</v>
      </c>
      <c r="AB14" s="2578" t="str">
        <f t="shared" si="6"/>
        <v>-</v>
      </c>
      <c r="AC14" s="242" t="str">
        <f t="shared" si="7"/>
        <v>-</v>
      </c>
      <c r="AD14" s="2579"/>
      <c r="AE14" s="243"/>
      <c r="AF14" s="2580"/>
      <c r="AG14" s="2580"/>
      <c r="AH14" s="2580"/>
      <c r="AI14" s="2580"/>
      <c r="AJ14" s="243"/>
      <c r="AK14" s="243">
        <v>3</v>
      </c>
      <c r="AL14" s="243">
        <v>9</v>
      </c>
      <c r="AM14" s="2581">
        <f t="shared" si="8"/>
        <v>4</v>
      </c>
      <c r="AN14" s="2582">
        <f t="shared" si="0"/>
        <v>16</v>
      </c>
      <c r="AO14" s="2583">
        <v>2</v>
      </c>
      <c r="AP14" s="243">
        <v>79</v>
      </c>
      <c r="AQ14" s="2584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37">
        <v>9</v>
      </c>
      <c r="B15" s="244"/>
      <c r="C15" s="2606" t="s">
        <v>181</v>
      </c>
      <c r="D15" s="2595" t="str">
        <f t="shared" si="1"/>
        <v>I</v>
      </c>
      <c r="E15" s="2607"/>
      <c r="F15" s="2608"/>
      <c r="G15" s="2573"/>
      <c r="H15" s="248"/>
      <c r="I15" s="249"/>
      <c r="J15" s="843"/>
      <c r="K15" s="883">
        <v>6</v>
      </c>
      <c r="L15" s="883">
        <v>11</v>
      </c>
      <c r="M15" s="883"/>
      <c r="N15" s="883"/>
      <c r="O15" s="883"/>
      <c r="P15" s="883">
        <v>15</v>
      </c>
      <c r="Q15" s="883">
        <v>12</v>
      </c>
      <c r="R15" s="883">
        <v>8</v>
      </c>
      <c r="S15" s="883">
        <v>0</v>
      </c>
      <c r="T15" s="883"/>
      <c r="U15" s="885">
        <v>16</v>
      </c>
      <c r="V15" s="883"/>
      <c r="W15" s="2599" t="s">
        <v>664</v>
      </c>
      <c r="X15" s="2575">
        <f t="shared" si="2"/>
        <v>68</v>
      </c>
      <c r="Y15" s="2576">
        <f t="shared" si="3"/>
        <v>1.4</v>
      </c>
      <c r="Z15" s="3035">
        <f t="shared" si="4"/>
        <v>13.599999999999998</v>
      </c>
      <c r="AA15" s="241">
        <f t="shared" si="5"/>
        <v>13.599999999999998</v>
      </c>
      <c r="AB15" s="2578">
        <f t="shared" si="6"/>
        <v>13.599999999999998</v>
      </c>
      <c r="AC15" s="242">
        <f t="shared" si="7"/>
        <v>4620</v>
      </c>
      <c r="AD15" s="2600"/>
      <c r="AE15" s="716"/>
      <c r="AF15" s="2601"/>
      <c r="AG15" s="2601"/>
      <c r="AH15" s="2601"/>
      <c r="AI15" s="2601"/>
      <c r="AJ15" s="716"/>
      <c r="AK15" s="716">
        <v>7</v>
      </c>
      <c r="AL15" s="716">
        <v>6</v>
      </c>
      <c r="AM15" s="2602">
        <f t="shared" si="8"/>
        <v>7</v>
      </c>
      <c r="AN15" s="2603">
        <f t="shared" si="0"/>
        <v>20</v>
      </c>
      <c r="AO15" s="2604">
        <v>1</v>
      </c>
      <c r="AP15" s="716">
        <v>66</v>
      </c>
      <c r="AQ15" s="2605">
        <f t="shared" si="9"/>
        <v>134</v>
      </c>
      <c r="AR15" s="722">
        <f t="shared" si="10"/>
        <v>6.7</v>
      </c>
      <c r="AS15" s="247"/>
      <c r="AT15" s="212"/>
    </row>
    <row r="16" spans="1:46" s="212" customFormat="1" ht="11.1" customHeight="1" x14ac:dyDescent="0.25">
      <c r="A16" s="2537">
        <v>10</v>
      </c>
      <c r="B16" s="244"/>
      <c r="C16" s="2606" t="s">
        <v>226</v>
      </c>
      <c r="D16" s="2595" t="str">
        <f t="shared" si="1"/>
        <v>I</v>
      </c>
      <c r="E16" s="2607"/>
      <c r="F16" s="2608"/>
      <c r="G16" s="2552"/>
      <c r="H16" s="248"/>
      <c r="I16" s="249"/>
      <c r="J16" s="843"/>
      <c r="K16" s="883">
        <v>2</v>
      </c>
      <c r="L16" s="883">
        <v>9</v>
      </c>
      <c r="M16" s="883">
        <v>14</v>
      </c>
      <c r="N16" s="883">
        <v>6</v>
      </c>
      <c r="O16" s="883">
        <v>8</v>
      </c>
      <c r="P16" s="883">
        <v>8</v>
      </c>
      <c r="Q16" s="883"/>
      <c r="R16" s="883">
        <v>3</v>
      </c>
      <c r="S16" s="883">
        <v>13</v>
      </c>
      <c r="T16" s="883">
        <v>9</v>
      </c>
      <c r="U16" s="883">
        <v>4</v>
      </c>
      <c r="V16" s="883">
        <v>4</v>
      </c>
      <c r="W16" s="2599" t="s">
        <v>664</v>
      </c>
      <c r="X16" s="2575">
        <f t="shared" si="2"/>
        <v>80</v>
      </c>
      <c r="Y16" s="2576">
        <f t="shared" si="3"/>
        <v>1.8</v>
      </c>
      <c r="Z16" s="3035">
        <f t="shared" si="4"/>
        <v>13.090909090909092</v>
      </c>
      <c r="AA16" s="241">
        <f t="shared" si="5"/>
        <v>13.090909090909092</v>
      </c>
      <c r="AB16" s="2578">
        <f t="shared" si="6"/>
        <v>13.090909090909092</v>
      </c>
      <c r="AC16" s="242">
        <f t="shared" si="7"/>
        <v>4450</v>
      </c>
      <c r="AD16" s="2600"/>
      <c r="AE16" s="716"/>
      <c r="AF16" s="2601"/>
      <c r="AG16" s="2601">
        <v>4</v>
      </c>
      <c r="AH16" s="2601">
        <v>9</v>
      </c>
      <c r="AI16" s="2601">
        <v>7</v>
      </c>
      <c r="AJ16" s="716">
        <v>12</v>
      </c>
      <c r="AK16" s="716">
        <v>10</v>
      </c>
      <c r="AL16" s="716">
        <v>11</v>
      </c>
      <c r="AM16" s="2602">
        <f t="shared" si="8"/>
        <v>11</v>
      </c>
      <c r="AN16" s="2603">
        <f t="shared" si="0"/>
        <v>64</v>
      </c>
      <c r="AO16" s="2604">
        <v>1</v>
      </c>
      <c r="AP16" s="716">
        <v>325</v>
      </c>
      <c r="AQ16" s="2605">
        <f t="shared" si="9"/>
        <v>405</v>
      </c>
      <c r="AR16" s="722">
        <f t="shared" si="10"/>
        <v>6.328125</v>
      </c>
      <c r="AS16" s="221"/>
    </row>
    <row r="17" spans="1:46" ht="11.1" customHeight="1" x14ac:dyDescent="0.25">
      <c r="A17" s="2537">
        <v>11</v>
      </c>
      <c r="B17" s="244"/>
      <c r="C17" s="246" t="s">
        <v>138</v>
      </c>
      <c r="D17" s="2592" t="str">
        <f t="shared" si="1"/>
        <v>I</v>
      </c>
      <c r="E17" s="2593"/>
      <c r="F17" s="2594"/>
      <c r="G17" s="2552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574" t="s">
        <v>664</v>
      </c>
      <c r="X17" s="2575">
        <f t="shared" si="2"/>
        <v>83</v>
      </c>
      <c r="Y17" s="2576">
        <f t="shared" si="3"/>
        <v>2.1</v>
      </c>
      <c r="Z17" s="3035">
        <f t="shared" si="4"/>
        <v>12.450000000000001</v>
      </c>
      <c r="AA17" s="241">
        <f t="shared" si="5"/>
        <v>12.450000000000001</v>
      </c>
      <c r="AB17" s="2578">
        <f t="shared" si="6"/>
        <v>12.450000000000001</v>
      </c>
      <c r="AC17" s="242">
        <f t="shared" si="7"/>
        <v>4230</v>
      </c>
      <c r="AD17" s="2579"/>
      <c r="AE17" s="243"/>
      <c r="AF17" s="2580"/>
      <c r="AG17" s="2580"/>
      <c r="AH17" s="2580"/>
      <c r="AI17" s="2580">
        <v>6</v>
      </c>
      <c r="AJ17" s="243">
        <v>9</v>
      </c>
      <c r="AK17" s="243">
        <v>2</v>
      </c>
      <c r="AL17" s="243">
        <v>12</v>
      </c>
      <c r="AM17" s="2581">
        <f t="shared" si="8"/>
        <v>14</v>
      </c>
      <c r="AN17" s="2582">
        <f t="shared" si="0"/>
        <v>43</v>
      </c>
      <c r="AO17" s="2583">
        <v>1</v>
      </c>
      <c r="AP17" s="243">
        <v>162</v>
      </c>
      <c r="AQ17" s="2584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37">
        <v>12</v>
      </c>
      <c r="B18" s="244"/>
      <c r="C18" s="705" t="s">
        <v>182</v>
      </c>
      <c r="D18" s="2596" t="str">
        <f t="shared" si="1"/>
        <v/>
      </c>
      <c r="E18" s="2597"/>
      <c r="F18" s="2598"/>
      <c r="G18" s="2573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574" t="s">
        <v>771</v>
      </c>
      <c r="X18" s="2575">
        <f t="shared" si="2"/>
        <v>73</v>
      </c>
      <c r="Y18" s="2576">
        <f t="shared" si="3"/>
        <v>1.8</v>
      </c>
      <c r="Z18" s="3035">
        <f t="shared" si="4"/>
        <v>11.945454545454545</v>
      </c>
      <c r="AA18" s="241" t="str">
        <f t="shared" si="5"/>
        <v>-</v>
      </c>
      <c r="AB18" s="2578" t="str">
        <f t="shared" si="6"/>
        <v>-</v>
      </c>
      <c r="AC18" s="242" t="str">
        <f t="shared" si="7"/>
        <v>-</v>
      </c>
      <c r="AD18" s="2579"/>
      <c r="AE18" s="243"/>
      <c r="AF18" s="2580"/>
      <c r="AG18" s="2580"/>
      <c r="AH18" s="2580"/>
      <c r="AI18" s="2580"/>
      <c r="AJ18" s="243"/>
      <c r="AK18" s="243">
        <v>11</v>
      </c>
      <c r="AL18" s="243">
        <v>13</v>
      </c>
      <c r="AM18" s="2581">
        <f t="shared" si="8"/>
        <v>11</v>
      </c>
      <c r="AN18" s="2582">
        <f t="shared" si="0"/>
        <v>35</v>
      </c>
      <c r="AO18" s="2583"/>
      <c r="AP18" s="243">
        <v>169</v>
      </c>
      <c r="AQ18" s="2584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37">
        <v>13</v>
      </c>
      <c r="B19" s="244"/>
      <c r="C19" s="705" t="s">
        <v>206</v>
      </c>
      <c r="D19" s="2596"/>
      <c r="E19" s="2597"/>
      <c r="F19" s="2598"/>
      <c r="G19" s="2552"/>
      <c r="H19" s="248"/>
      <c r="I19" s="249"/>
      <c r="J19" s="843">
        <v>9</v>
      </c>
      <c r="K19" s="883">
        <v>9</v>
      </c>
      <c r="L19" s="883">
        <v>6</v>
      </c>
      <c r="M19" s="883">
        <v>4</v>
      </c>
      <c r="N19" s="883">
        <v>2</v>
      </c>
      <c r="O19" s="883">
        <v>14</v>
      </c>
      <c r="P19" s="883">
        <v>10</v>
      </c>
      <c r="Q19" s="883"/>
      <c r="R19" s="883">
        <v>4</v>
      </c>
      <c r="S19" s="883">
        <v>3</v>
      </c>
      <c r="T19" s="883"/>
      <c r="U19" s="883"/>
      <c r="V19" s="883">
        <v>6</v>
      </c>
      <c r="W19" s="2599" t="s">
        <v>664</v>
      </c>
      <c r="X19" s="2637">
        <f t="shared" si="2"/>
        <v>67</v>
      </c>
      <c r="Y19" s="2638">
        <f t="shared" si="3"/>
        <v>1.7</v>
      </c>
      <c r="Z19" s="3060">
        <f t="shared" si="4"/>
        <v>11.389999999999999</v>
      </c>
      <c r="AA19" s="241">
        <f t="shared" si="5"/>
        <v>11.389999999999999</v>
      </c>
      <c r="AB19" s="2578">
        <f t="shared" si="6"/>
        <v>11.389999999999999</v>
      </c>
      <c r="AC19" s="242">
        <f t="shared" si="7"/>
        <v>3870</v>
      </c>
      <c r="AD19" s="2600"/>
      <c r="AE19" s="716"/>
      <c r="AF19" s="2601"/>
      <c r="AG19" s="2601"/>
      <c r="AH19" s="2601"/>
      <c r="AI19" s="2601"/>
      <c r="AJ19" s="716"/>
      <c r="AK19" s="716">
        <v>1</v>
      </c>
      <c r="AL19" s="716">
        <v>1</v>
      </c>
      <c r="AM19" s="2602">
        <f t="shared" si="8"/>
        <v>10</v>
      </c>
      <c r="AN19" s="2603">
        <f t="shared" si="0"/>
        <v>12</v>
      </c>
      <c r="AO19" s="2604"/>
      <c r="AP19" s="716">
        <v>9</v>
      </c>
      <c r="AQ19" s="2605">
        <f t="shared" si="9"/>
        <v>76</v>
      </c>
      <c r="AR19" s="722">
        <f t="shared" si="10"/>
        <v>6.333333333333333</v>
      </c>
      <c r="AS19" s="212"/>
      <c r="AT19" s="212"/>
    </row>
    <row r="20" spans="1:46" s="247" customFormat="1" ht="11.1" customHeight="1" x14ac:dyDescent="0.25">
      <c r="A20" s="2537">
        <v>14</v>
      </c>
      <c r="B20" s="244"/>
      <c r="C20" s="250" t="s">
        <v>201</v>
      </c>
      <c r="D20" s="2609" t="str">
        <f>ROMAN(AO20,0)</f>
        <v/>
      </c>
      <c r="E20" s="2610"/>
      <c r="F20" s="2611"/>
      <c r="G20" s="2573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574" t="s">
        <v>664</v>
      </c>
      <c r="X20" s="2575">
        <f t="shared" si="2"/>
        <v>57</v>
      </c>
      <c r="Y20" s="2576">
        <f t="shared" si="3"/>
        <v>1.5</v>
      </c>
      <c r="Z20" s="3035">
        <f t="shared" si="4"/>
        <v>10.6875</v>
      </c>
      <c r="AA20" s="241">
        <f t="shared" si="5"/>
        <v>10.6875</v>
      </c>
      <c r="AB20" s="2578">
        <f t="shared" si="6"/>
        <v>10.6875</v>
      </c>
      <c r="AC20" s="242">
        <f t="shared" si="7"/>
        <v>3630</v>
      </c>
      <c r="AD20" s="2579"/>
      <c r="AE20" s="243"/>
      <c r="AF20" s="2580"/>
      <c r="AG20" s="2580"/>
      <c r="AH20" s="2580"/>
      <c r="AI20" s="2580"/>
      <c r="AJ20" s="243"/>
      <c r="AK20" s="243">
        <v>5</v>
      </c>
      <c r="AL20" s="243">
        <v>9</v>
      </c>
      <c r="AM20" s="2581">
        <f t="shared" si="8"/>
        <v>8</v>
      </c>
      <c r="AN20" s="2582">
        <f t="shared" si="0"/>
        <v>22</v>
      </c>
      <c r="AO20" s="2583"/>
      <c r="AP20" s="243">
        <v>97</v>
      </c>
      <c r="AQ20" s="2584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37">
        <v>15</v>
      </c>
      <c r="B21" s="237"/>
      <c r="C21" s="2606" t="s">
        <v>223</v>
      </c>
      <c r="D21" s="2595" t="str">
        <f>ROMAN(AO21,0)</f>
        <v>I</v>
      </c>
      <c r="E21" s="2607"/>
      <c r="F21" s="2608"/>
      <c r="G21" s="2552"/>
      <c r="H21" s="251"/>
      <c r="I21" s="249">
        <v>12</v>
      </c>
      <c r="J21" s="843">
        <v>14</v>
      </c>
      <c r="K21" s="883"/>
      <c r="L21" s="883"/>
      <c r="M21" s="883"/>
      <c r="N21" s="883"/>
      <c r="O21" s="883"/>
      <c r="P21" s="883">
        <v>6</v>
      </c>
      <c r="Q21" s="883">
        <v>7</v>
      </c>
      <c r="R21" s="883"/>
      <c r="S21" s="883"/>
      <c r="T21" s="883">
        <v>2</v>
      </c>
      <c r="U21" s="883"/>
      <c r="V21" s="883"/>
      <c r="W21" s="2599" t="s">
        <v>664</v>
      </c>
      <c r="X21" s="2637">
        <f t="shared" si="2"/>
        <v>41</v>
      </c>
      <c r="Y21" s="2638">
        <f t="shared" si="3"/>
        <v>1.2</v>
      </c>
      <c r="Z21" s="3060">
        <f t="shared" si="4"/>
        <v>9.84</v>
      </c>
      <c r="AA21" s="241">
        <f t="shared" si="5"/>
        <v>9.84</v>
      </c>
      <c r="AB21" s="2578">
        <f t="shared" si="6"/>
        <v>9.84</v>
      </c>
      <c r="AC21" s="242">
        <f t="shared" si="7"/>
        <v>3345</v>
      </c>
      <c r="AD21" s="2600"/>
      <c r="AE21" s="716"/>
      <c r="AF21" s="2601"/>
      <c r="AG21" s="2601"/>
      <c r="AH21" s="2601"/>
      <c r="AI21" s="2601"/>
      <c r="AJ21" s="716">
        <v>6</v>
      </c>
      <c r="AK21" s="716">
        <v>9</v>
      </c>
      <c r="AL21" s="716">
        <v>6</v>
      </c>
      <c r="AM21" s="2602">
        <f t="shared" si="8"/>
        <v>5</v>
      </c>
      <c r="AN21" s="2603">
        <f t="shared" si="0"/>
        <v>26</v>
      </c>
      <c r="AO21" s="2604">
        <v>1</v>
      </c>
      <c r="AP21" s="716">
        <v>120</v>
      </c>
      <c r="AQ21" s="2605">
        <f t="shared" si="9"/>
        <v>161</v>
      </c>
      <c r="AR21" s="722">
        <f t="shared" si="10"/>
        <v>6.1923076923076925</v>
      </c>
      <c r="AT21" s="212"/>
    </row>
    <row r="22" spans="1:46" s="247" customFormat="1" ht="11.1" customHeight="1" x14ac:dyDescent="0.25">
      <c r="A22" s="2537">
        <v>16</v>
      </c>
      <c r="B22" s="244"/>
      <c r="C22" s="660" t="s">
        <v>141</v>
      </c>
      <c r="D22" s="2585" t="str">
        <f>ROMAN(AO22,0)</f>
        <v>VI</v>
      </c>
      <c r="E22" s="2586"/>
      <c r="F22" s="662" t="s">
        <v>156</v>
      </c>
      <c r="G22" s="2552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574" t="s">
        <v>664</v>
      </c>
      <c r="X22" s="2575">
        <f t="shared" si="2"/>
        <v>38</v>
      </c>
      <c r="Y22" s="2576">
        <f t="shared" si="3"/>
        <v>1.2</v>
      </c>
      <c r="Z22" s="3061">
        <f t="shared" si="4"/>
        <v>9.120000000000001</v>
      </c>
      <c r="AA22" s="241">
        <f t="shared" si="5"/>
        <v>9.120000000000001</v>
      </c>
      <c r="AB22" s="2578">
        <f t="shared" si="6"/>
        <v>9.8250000000000011</v>
      </c>
      <c r="AC22" s="242">
        <f t="shared" si="7"/>
        <v>3340</v>
      </c>
      <c r="AD22" s="2579"/>
      <c r="AE22" s="243">
        <v>3</v>
      </c>
      <c r="AF22" s="2580">
        <v>6</v>
      </c>
      <c r="AG22" s="2580">
        <v>2</v>
      </c>
      <c r="AH22" s="2580">
        <v>8</v>
      </c>
      <c r="AI22" s="2580">
        <v>6</v>
      </c>
      <c r="AJ22" s="243">
        <v>7</v>
      </c>
      <c r="AK22" s="243">
        <v>5</v>
      </c>
      <c r="AL22" s="243">
        <v>6</v>
      </c>
      <c r="AM22" s="2581">
        <f t="shared" si="8"/>
        <v>5</v>
      </c>
      <c r="AN22" s="2582">
        <f t="shared" si="0"/>
        <v>48</v>
      </c>
      <c r="AO22" s="2583">
        <v>6</v>
      </c>
      <c r="AP22" s="243">
        <v>344</v>
      </c>
      <c r="AQ22" s="2584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37">
        <v>17</v>
      </c>
      <c r="B23" s="244"/>
      <c r="C23" s="250" t="s">
        <v>45</v>
      </c>
      <c r="D23" s="2609" t="str">
        <f>ROMAN(AO23,0)</f>
        <v/>
      </c>
      <c r="E23" s="2610"/>
      <c r="F23" s="2611"/>
      <c r="G23" s="2552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574" t="s">
        <v>664</v>
      </c>
      <c r="X23" s="2575">
        <f t="shared" si="2"/>
        <v>47</v>
      </c>
      <c r="Y23" s="2576">
        <f t="shared" si="3"/>
        <v>1.5</v>
      </c>
      <c r="Z23" s="3061">
        <f t="shared" si="4"/>
        <v>8.8125</v>
      </c>
      <c r="AA23" s="241">
        <f t="shared" si="5"/>
        <v>8.8125</v>
      </c>
      <c r="AB23" s="2578">
        <f t="shared" si="6"/>
        <v>9.8250000000000011</v>
      </c>
      <c r="AC23" s="242">
        <f t="shared" si="7"/>
        <v>3340</v>
      </c>
      <c r="AD23" s="2579"/>
      <c r="AE23" s="243"/>
      <c r="AF23" s="2580">
        <v>2</v>
      </c>
      <c r="AG23" s="2580">
        <v>4</v>
      </c>
      <c r="AH23" s="2580">
        <v>3</v>
      </c>
      <c r="AI23" s="2580">
        <v>4</v>
      </c>
      <c r="AJ23" s="243">
        <v>7</v>
      </c>
      <c r="AK23" s="243">
        <v>9</v>
      </c>
      <c r="AL23" s="243">
        <v>6</v>
      </c>
      <c r="AM23" s="2581">
        <f t="shared" si="8"/>
        <v>8</v>
      </c>
      <c r="AN23" s="2582">
        <f t="shared" si="0"/>
        <v>43</v>
      </c>
      <c r="AO23" s="2583"/>
      <c r="AP23" s="243">
        <v>224</v>
      </c>
      <c r="AQ23" s="2584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37">
        <v>18</v>
      </c>
      <c r="B24" s="244"/>
      <c r="C24" s="705" t="s">
        <v>284</v>
      </c>
      <c r="D24" s="2786" t="str">
        <f>ROMAN(AO24,0)</f>
        <v/>
      </c>
      <c r="E24" s="3062"/>
      <c r="F24" s="3063"/>
      <c r="G24" s="2552"/>
      <c r="H24" s="251"/>
      <c r="I24" s="249"/>
      <c r="J24" s="843"/>
      <c r="K24" s="883"/>
      <c r="L24" s="885"/>
      <c r="M24" s="883"/>
      <c r="N24" s="883">
        <v>11</v>
      </c>
      <c r="O24" s="883">
        <v>9</v>
      </c>
      <c r="P24" s="883"/>
      <c r="Q24" s="883"/>
      <c r="R24" s="883">
        <v>1</v>
      </c>
      <c r="S24" s="883"/>
      <c r="T24" s="883">
        <v>3</v>
      </c>
      <c r="U24" s="883">
        <v>5</v>
      </c>
      <c r="V24" s="883">
        <v>7</v>
      </c>
      <c r="W24" s="2574" t="s">
        <v>771</v>
      </c>
      <c r="X24" s="2637">
        <f t="shared" si="2"/>
        <v>36</v>
      </c>
      <c r="Y24" s="2638">
        <f t="shared" si="3"/>
        <v>1.3</v>
      </c>
      <c r="Z24" s="3064">
        <f t="shared" si="4"/>
        <v>7.8000000000000007</v>
      </c>
      <c r="AA24" s="241" t="str">
        <f t="shared" si="5"/>
        <v>-</v>
      </c>
      <c r="AB24" s="2578" t="str">
        <f t="shared" si="6"/>
        <v>-</v>
      </c>
      <c r="AC24" s="242" t="str">
        <f t="shared" si="7"/>
        <v>-</v>
      </c>
      <c r="AD24" s="2600"/>
      <c r="AE24" s="716"/>
      <c r="AF24" s="2601"/>
      <c r="AG24" s="2601"/>
      <c r="AH24" s="2601"/>
      <c r="AI24" s="2601"/>
      <c r="AJ24" s="716"/>
      <c r="AK24" s="716"/>
      <c r="AL24" s="716"/>
      <c r="AM24" s="2602">
        <f t="shared" si="8"/>
        <v>6</v>
      </c>
      <c r="AN24" s="2603">
        <f t="shared" si="0"/>
        <v>6</v>
      </c>
      <c r="AO24" s="2604"/>
      <c r="AP24" s="716">
        <v>0</v>
      </c>
      <c r="AQ24" s="2605">
        <f t="shared" si="9"/>
        <v>36</v>
      </c>
      <c r="AR24" s="722">
        <f t="shared" si="10"/>
        <v>6</v>
      </c>
    </row>
    <row r="25" spans="1:46" s="212" customFormat="1" ht="11.1" customHeight="1" x14ac:dyDescent="0.25">
      <c r="A25" s="2537">
        <v>19</v>
      </c>
      <c r="B25" s="244"/>
      <c r="C25" s="705" t="s">
        <v>279</v>
      </c>
      <c r="D25" s="2596"/>
      <c r="E25" s="2597"/>
      <c r="F25" s="2697"/>
      <c r="G25" s="2552"/>
      <c r="H25" s="248"/>
      <c r="I25" s="249"/>
      <c r="J25" s="843"/>
      <c r="K25" s="883"/>
      <c r="L25" s="883">
        <v>0</v>
      </c>
      <c r="M25" s="883"/>
      <c r="N25" s="883"/>
      <c r="O25" s="883">
        <v>0</v>
      </c>
      <c r="P25" s="883"/>
      <c r="Q25" s="883">
        <v>3</v>
      </c>
      <c r="R25" s="883">
        <v>15</v>
      </c>
      <c r="S25" s="883">
        <v>4</v>
      </c>
      <c r="T25" s="883">
        <v>1</v>
      </c>
      <c r="U25" s="883">
        <v>13</v>
      </c>
      <c r="V25" s="883"/>
      <c r="W25" s="2574" t="s">
        <v>664</v>
      </c>
      <c r="X25" s="2637">
        <f t="shared" si="2"/>
        <v>36</v>
      </c>
      <c r="Y25" s="2638">
        <f t="shared" si="3"/>
        <v>1.4</v>
      </c>
      <c r="Z25" s="3064">
        <f t="shared" si="4"/>
        <v>7.2</v>
      </c>
      <c r="AA25" s="241">
        <f t="shared" si="5"/>
        <v>7.2</v>
      </c>
      <c r="AB25" s="2578">
        <f t="shared" si="6"/>
        <v>9.8250000000000011</v>
      </c>
      <c r="AC25" s="242">
        <f t="shared" si="7"/>
        <v>3340</v>
      </c>
      <c r="AD25" s="2600"/>
      <c r="AE25" s="716"/>
      <c r="AF25" s="2601"/>
      <c r="AG25" s="2601"/>
      <c r="AH25" s="2601"/>
      <c r="AI25" s="2601"/>
      <c r="AJ25" s="716"/>
      <c r="AK25" s="716"/>
      <c r="AL25" s="716"/>
      <c r="AM25" s="2602">
        <f t="shared" si="8"/>
        <v>7</v>
      </c>
      <c r="AN25" s="2603">
        <f t="shared" si="0"/>
        <v>7</v>
      </c>
      <c r="AO25" s="2604"/>
      <c r="AP25" s="716">
        <v>0</v>
      </c>
      <c r="AQ25" s="2605">
        <f t="shared" si="9"/>
        <v>36</v>
      </c>
      <c r="AR25" s="722">
        <f t="shared" si="10"/>
        <v>5.1428571428571432</v>
      </c>
    </row>
    <row r="26" spans="1:46" s="212" customFormat="1" ht="11.1" customHeight="1" x14ac:dyDescent="0.25">
      <c r="A26" s="2537">
        <v>20</v>
      </c>
      <c r="B26" s="244"/>
      <c r="C26" s="2606" t="s">
        <v>211</v>
      </c>
      <c r="D26" s="2595" t="str">
        <f>ROMAN(AO26,0)</f>
        <v>I</v>
      </c>
      <c r="E26" s="2607"/>
      <c r="F26" s="2608"/>
      <c r="G26" s="2552"/>
      <c r="H26" s="251"/>
      <c r="I26" s="249">
        <v>6</v>
      </c>
      <c r="J26" s="843">
        <v>1</v>
      </c>
      <c r="K26" s="883"/>
      <c r="L26" s="883">
        <v>2</v>
      </c>
      <c r="M26" s="883">
        <v>0</v>
      </c>
      <c r="N26" s="883">
        <v>10</v>
      </c>
      <c r="O26" s="883">
        <v>2</v>
      </c>
      <c r="P26" s="883"/>
      <c r="Q26" s="883">
        <v>0</v>
      </c>
      <c r="R26" s="883">
        <v>13</v>
      </c>
      <c r="S26" s="883">
        <v>6</v>
      </c>
      <c r="T26" s="883">
        <v>0</v>
      </c>
      <c r="U26" s="883"/>
      <c r="V26" s="883"/>
      <c r="W26" s="2574" t="s">
        <v>664</v>
      </c>
      <c r="X26" s="2637">
        <f t="shared" si="2"/>
        <v>40</v>
      </c>
      <c r="Y26" s="2638">
        <f t="shared" si="3"/>
        <v>1.7</v>
      </c>
      <c r="Z26" s="3064">
        <f t="shared" si="4"/>
        <v>6.8</v>
      </c>
      <c r="AA26" s="2640">
        <f t="shared" si="5"/>
        <v>6.8</v>
      </c>
      <c r="AB26" s="2641">
        <f t="shared" si="6"/>
        <v>9.8250000000000011</v>
      </c>
      <c r="AC26" s="664">
        <f t="shared" si="7"/>
        <v>3340</v>
      </c>
      <c r="AD26" s="2600"/>
      <c r="AE26" s="716"/>
      <c r="AF26" s="2601"/>
      <c r="AG26" s="2601"/>
      <c r="AH26" s="2601"/>
      <c r="AI26" s="2601"/>
      <c r="AJ26" s="716"/>
      <c r="AK26" s="716">
        <v>1</v>
      </c>
      <c r="AL26" s="716">
        <v>10</v>
      </c>
      <c r="AM26" s="2602">
        <f t="shared" si="8"/>
        <v>10</v>
      </c>
      <c r="AN26" s="2603">
        <f t="shared" si="0"/>
        <v>21</v>
      </c>
      <c r="AO26" s="2604">
        <v>1</v>
      </c>
      <c r="AP26" s="716">
        <v>93</v>
      </c>
      <c r="AQ26" s="2605">
        <f t="shared" si="9"/>
        <v>133</v>
      </c>
      <c r="AR26" s="722">
        <f t="shared" si="10"/>
        <v>6.333333333333333</v>
      </c>
    </row>
    <row r="27" spans="1:46" s="212" customFormat="1" ht="11.1" customHeight="1" x14ac:dyDescent="0.25">
      <c r="A27" s="2537">
        <v>21</v>
      </c>
      <c r="B27" s="244"/>
      <c r="C27" s="705" t="s">
        <v>210</v>
      </c>
      <c r="D27" s="2596"/>
      <c r="E27" s="3065"/>
      <c r="F27" s="2598"/>
      <c r="G27" s="2552"/>
      <c r="H27" s="248"/>
      <c r="I27" s="249"/>
      <c r="J27" s="843">
        <v>0</v>
      </c>
      <c r="K27" s="883"/>
      <c r="L27" s="883"/>
      <c r="M27" s="883"/>
      <c r="N27" s="883">
        <v>3</v>
      </c>
      <c r="O27" s="883"/>
      <c r="P27" s="883">
        <v>11</v>
      </c>
      <c r="Q27" s="883"/>
      <c r="R27" s="883"/>
      <c r="S27" s="883">
        <v>8</v>
      </c>
      <c r="T27" s="883"/>
      <c r="U27" s="883"/>
      <c r="V27" s="883"/>
      <c r="W27" s="2574" t="s">
        <v>664</v>
      </c>
      <c r="X27" s="2637">
        <f t="shared" si="2"/>
        <v>22</v>
      </c>
      <c r="Y27" s="2638">
        <f t="shared" si="3"/>
        <v>1.1000000000000001</v>
      </c>
      <c r="Z27" s="3064">
        <f t="shared" si="4"/>
        <v>6.0500000000000007</v>
      </c>
      <c r="AA27" s="2640">
        <f t="shared" si="5"/>
        <v>6.0500000000000007</v>
      </c>
      <c r="AB27" s="2641">
        <f t="shared" si="6"/>
        <v>9.8250000000000011</v>
      </c>
      <c r="AC27" s="3066">
        <f t="shared" si="7"/>
        <v>3340</v>
      </c>
      <c r="AD27" s="3067"/>
      <c r="AE27" s="716"/>
      <c r="AF27" s="2601"/>
      <c r="AG27" s="2601"/>
      <c r="AH27" s="2601"/>
      <c r="AI27" s="2601"/>
      <c r="AJ27" s="716"/>
      <c r="AK27" s="716">
        <v>1</v>
      </c>
      <c r="AL27" s="716">
        <v>2</v>
      </c>
      <c r="AM27" s="2602">
        <f t="shared" si="8"/>
        <v>4</v>
      </c>
      <c r="AN27" s="2603">
        <f t="shared" si="0"/>
        <v>7</v>
      </c>
      <c r="AO27" s="2604"/>
      <c r="AP27" s="716">
        <v>13</v>
      </c>
      <c r="AQ27" s="2605">
        <f t="shared" si="9"/>
        <v>35</v>
      </c>
      <c r="AR27" s="722">
        <f t="shared" si="10"/>
        <v>5</v>
      </c>
    </row>
    <row r="28" spans="1:46" s="212" customFormat="1" ht="11.1" customHeight="1" thickBot="1" x14ac:dyDescent="0.3">
      <c r="A28" s="2537">
        <v>22</v>
      </c>
      <c r="B28" s="244"/>
      <c r="C28" s="3068" t="s">
        <v>58</v>
      </c>
      <c r="D28" s="3069" t="str">
        <f>ROMAN(AO28,0)</f>
        <v/>
      </c>
      <c r="E28" s="3070"/>
      <c r="F28" s="3071"/>
      <c r="G28" s="3072"/>
      <c r="H28" s="248"/>
      <c r="I28" s="3073">
        <v>3</v>
      </c>
      <c r="J28" s="3074"/>
      <c r="K28" s="3075"/>
      <c r="L28" s="3075"/>
      <c r="M28" s="3075"/>
      <c r="N28" s="3075"/>
      <c r="O28" s="3075"/>
      <c r="P28" s="3075">
        <v>3</v>
      </c>
      <c r="Q28" s="3075"/>
      <c r="R28" s="3075"/>
      <c r="S28" s="3075"/>
      <c r="T28" s="3075">
        <v>6</v>
      </c>
      <c r="U28" s="3075"/>
      <c r="V28" s="3075"/>
      <c r="W28" s="3076" t="s">
        <v>771</v>
      </c>
      <c r="X28" s="3077">
        <f t="shared" si="2"/>
        <v>12</v>
      </c>
      <c r="Y28" s="3078">
        <f t="shared" si="3"/>
        <v>1</v>
      </c>
      <c r="Z28" s="3079">
        <f t="shared" si="4"/>
        <v>4</v>
      </c>
      <c r="AA28" s="3080" t="str">
        <f t="shared" si="5"/>
        <v>-</v>
      </c>
      <c r="AB28" s="3081" t="str">
        <f t="shared" si="6"/>
        <v>-</v>
      </c>
      <c r="AC28" s="3066" t="str">
        <f t="shared" si="7"/>
        <v>-</v>
      </c>
      <c r="AD28" s="3082"/>
      <c r="AE28" s="3083"/>
      <c r="AF28" s="3084"/>
      <c r="AG28" s="3084">
        <v>1</v>
      </c>
      <c r="AH28" s="3084">
        <v>3</v>
      </c>
      <c r="AI28" s="3084">
        <v>4</v>
      </c>
      <c r="AJ28" s="3083">
        <v>4</v>
      </c>
      <c r="AK28" s="3083"/>
      <c r="AL28" s="3083">
        <v>2</v>
      </c>
      <c r="AM28" s="3085">
        <f t="shared" si="8"/>
        <v>3</v>
      </c>
      <c r="AN28" s="3086">
        <f t="shared" si="0"/>
        <v>17</v>
      </c>
      <c r="AO28" s="3087"/>
      <c r="AP28" s="3083">
        <v>65</v>
      </c>
      <c r="AQ28" s="3088">
        <f t="shared" si="9"/>
        <v>77</v>
      </c>
      <c r="AR28" s="3089">
        <f t="shared" si="10"/>
        <v>4.5294117647058822</v>
      </c>
    </row>
    <row r="29" spans="1:46" s="212" customFormat="1" ht="11.1" customHeight="1" thickBot="1" x14ac:dyDescent="0.3">
      <c r="A29" s="2537">
        <v>23</v>
      </c>
      <c r="B29" s="244"/>
      <c r="C29" s="3090" t="s">
        <v>135</v>
      </c>
      <c r="D29" s="3091" t="str">
        <f t="shared" ref="D29:D32" si="11">ROMAN(AO29,0)</f>
        <v>V</v>
      </c>
      <c r="E29" s="3092" t="s">
        <v>156</v>
      </c>
      <c r="F29" s="3093"/>
      <c r="G29" s="3094"/>
      <c r="H29" s="248"/>
      <c r="I29" s="3095"/>
      <c r="J29" s="3096"/>
      <c r="K29" s="3097"/>
      <c r="L29" s="3097"/>
      <c r="M29" s="3097"/>
      <c r="N29" s="3097">
        <v>1</v>
      </c>
      <c r="O29" s="3097"/>
      <c r="P29" s="3097"/>
      <c r="Q29" s="3097">
        <v>1</v>
      </c>
      <c r="R29" s="3097"/>
      <c r="S29" s="3097"/>
      <c r="T29" s="3097"/>
      <c r="U29" s="3097"/>
      <c r="V29" s="3097"/>
      <c r="W29" s="3098" t="s">
        <v>772</v>
      </c>
      <c r="X29" s="3099">
        <f t="shared" si="2"/>
        <v>2</v>
      </c>
      <c r="Y29" s="3100">
        <f t="shared" si="3"/>
        <v>0.89999999999999991</v>
      </c>
      <c r="Z29" s="3101">
        <f t="shared" si="4"/>
        <v>0.89999999999999991</v>
      </c>
      <c r="AA29" s="3102" t="str">
        <f t="shared" si="5"/>
        <v>-</v>
      </c>
      <c r="AB29" s="3103" t="str">
        <f t="shared" si="6"/>
        <v>-</v>
      </c>
      <c r="AC29" s="3104" t="str">
        <f t="shared" si="7"/>
        <v>-</v>
      </c>
      <c r="AD29" s="3105">
        <v>2</v>
      </c>
      <c r="AE29" s="3106">
        <v>2</v>
      </c>
      <c r="AF29" s="3107">
        <v>3</v>
      </c>
      <c r="AG29" s="3107">
        <v>1</v>
      </c>
      <c r="AH29" s="3107">
        <v>3</v>
      </c>
      <c r="AI29" s="3107">
        <v>7</v>
      </c>
      <c r="AJ29" s="3106">
        <v>3</v>
      </c>
      <c r="AK29" s="3106">
        <v>3</v>
      </c>
      <c r="AL29" s="3106">
        <v>2</v>
      </c>
      <c r="AM29" s="3108">
        <f t="shared" si="8"/>
        <v>2</v>
      </c>
      <c r="AN29" s="3109">
        <f t="shared" si="0"/>
        <v>28</v>
      </c>
      <c r="AO29" s="3110">
        <v>5</v>
      </c>
      <c r="AP29" s="3106">
        <v>184</v>
      </c>
      <c r="AQ29" s="3111">
        <f t="shared" si="9"/>
        <v>186</v>
      </c>
      <c r="AR29" s="3112">
        <f t="shared" si="10"/>
        <v>6.6428571428571432</v>
      </c>
    </row>
    <row r="30" spans="1:46" s="212" customFormat="1" ht="11.1" customHeight="1" x14ac:dyDescent="0.25">
      <c r="A30" s="2537">
        <v>24</v>
      </c>
      <c r="B30" s="244"/>
      <c r="C30" s="814" t="s">
        <v>57</v>
      </c>
      <c r="D30" s="3113" t="str">
        <f t="shared" si="11"/>
        <v/>
      </c>
      <c r="E30" s="3114"/>
      <c r="F30" s="3115"/>
      <c r="G30" s="3116"/>
      <c r="H30" s="248"/>
      <c r="I30" s="815"/>
      <c r="J30" s="816"/>
      <c r="K30" s="817"/>
      <c r="L30" s="817"/>
      <c r="M30" s="817"/>
      <c r="N30" s="817">
        <v>8</v>
      </c>
      <c r="O30" s="817"/>
      <c r="P30" s="817"/>
      <c r="Q30" s="817"/>
      <c r="R30" s="817"/>
      <c r="S30" s="817"/>
      <c r="T30" s="817"/>
      <c r="U30" s="817"/>
      <c r="V30" s="817"/>
      <c r="W30" s="3117" t="s">
        <v>772</v>
      </c>
      <c r="X30" s="2675">
        <f t="shared" si="2"/>
        <v>8</v>
      </c>
      <c r="Y30" s="2676">
        <f t="shared" si="3"/>
        <v>0.79999999999999993</v>
      </c>
      <c r="Z30" s="3118">
        <f t="shared" si="4"/>
        <v>6.3999999999999995</v>
      </c>
      <c r="AA30" s="793" t="str">
        <f t="shared" si="5"/>
        <v>-</v>
      </c>
      <c r="AB30" s="2678" t="str">
        <f t="shared" si="6"/>
        <v>-</v>
      </c>
      <c r="AC30" s="3066" t="str">
        <f t="shared" si="7"/>
        <v>-</v>
      </c>
      <c r="AD30" s="3119"/>
      <c r="AE30" s="820"/>
      <c r="AF30" s="2680"/>
      <c r="AG30" s="2680">
        <v>2</v>
      </c>
      <c r="AH30" s="2680">
        <v>1</v>
      </c>
      <c r="AI30" s="2680">
        <v>1</v>
      </c>
      <c r="AJ30" s="820"/>
      <c r="AK30" s="820">
        <v>2</v>
      </c>
      <c r="AL30" s="820">
        <v>1</v>
      </c>
      <c r="AM30" s="2681">
        <f t="shared" si="8"/>
        <v>1</v>
      </c>
      <c r="AN30" s="2682">
        <f t="shared" si="0"/>
        <v>8</v>
      </c>
      <c r="AO30" s="2683"/>
      <c r="AP30" s="820">
        <v>28</v>
      </c>
      <c r="AQ30" s="2684">
        <f t="shared" si="9"/>
        <v>36</v>
      </c>
      <c r="AR30" s="826">
        <f t="shared" si="10"/>
        <v>4.5</v>
      </c>
    </row>
    <row r="31" spans="1:46" s="212" customFormat="1" ht="11.1" customHeight="1" x14ac:dyDescent="0.25">
      <c r="A31" s="2537">
        <v>25</v>
      </c>
      <c r="B31" s="253"/>
      <c r="C31" s="250" t="s">
        <v>126</v>
      </c>
      <c r="D31" s="2685" t="str">
        <f t="shared" si="11"/>
        <v/>
      </c>
      <c r="E31" s="2686"/>
      <c r="F31" s="2687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20" t="s">
        <v>772</v>
      </c>
      <c r="X31" s="2575">
        <f t="shared" si="2"/>
        <v>5</v>
      </c>
      <c r="Y31" s="2576">
        <f t="shared" si="3"/>
        <v>0.79999999999999993</v>
      </c>
      <c r="Z31" s="3035">
        <f t="shared" si="4"/>
        <v>3.9999999999999996</v>
      </c>
      <c r="AA31" s="241" t="str">
        <f t="shared" si="5"/>
        <v>-</v>
      </c>
      <c r="AB31" s="2578" t="str">
        <f t="shared" si="6"/>
        <v>-</v>
      </c>
      <c r="AC31" s="3066" t="str">
        <f t="shared" si="7"/>
        <v>-</v>
      </c>
      <c r="AD31" s="3121"/>
      <c r="AE31" s="243"/>
      <c r="AF31" s="2580"/>
      <c r="AG31" s="2580"/>
      <c r="AH31" s="2580"/>
      <c r="AI31" s="2580"/>
      <c r="AJ31" s="243">
        <v>1</v>
      </c>
      <c r="AK31" s="243">
        <v>3</v>
      </c>
      <c r="AL31" s="243"/>
      <c r="AM31" s="2581">
        <f t="shared" si="8"/>
        <v>1</v>
      </c>
      <c r="AN31" s="2582">
        <f t="shared" si="0"/>
        <v>5</v>
      </c>
      <c r="AO31" s="2583"/>
      <c r="AP31" s="243">
        <v>19</v>
      </c>
      <c r="AQ31" s="2584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37">
        <v>26</v>
      </c>
      <c r="B32" s="253"/>
      <c r="C32" s="900" t="s">
        <v>191</v>
      </c>
      <c r="D32" s="2642" t="str">
        <f t="shared" si="11"/>
        <v>III</v>
      </c>
      <c r="E32" s="2643"/>
      <c r="F32" s="2644"/>
      <c r="G32" s="706"/>
      <c r="H32" s="248"/>
      <c r="I32" s="249"/>
      <c r="J32" s="843"/>
      <c r="K32" s="883"/>
      <c r="L32" s="883"/>
      <c r="M32" s="883"/>
      <c r="N32" s="883"/>
      <c r="O32" s="883">
        <v>4</v>
      </c>
      <c r="P32" s="883"/>
      <c r="Q32" s="883"/>
      <c r="R32" s="883"/>
      <c r="S32" s="883"/>
      <c r="T32" s="883"/>
      <c r="U32" s="883"/>
      <c r="V32" s="883"/>
      <c r="W32" s="3122" t="s">
        <v>772</v>
      </c>
      <c r="X32" s="2637">
        <f t="shared" si="2"/>
        <v>4</v>
      </c>
      <c r="Y32" s="2638">
        <f t="shared" si="3"/>
        <v>0.79999999999999993</v>
      </c>
      <c r="Z32" s="3060">
        <f t="shared" si="4"/>
        <v>3.1999999999999997</v>
      </c>
      <c r="AA32" s="2640" t="str">
        <f t="shared" si="5"/>
        <v>-</v>
      </c>
      <c r="AB32" s="2641" t="str">
        <f t="shared" si="6"/>
        <v>-</v>
      </c>
      <c r="AC32" s="3066" t="str">
        <f t="shared" si="7"/>
        <v>-</v>
      </c>
      <c r="AD32" s="3067">
        <v>1</v>
      </c>
      <c r="AE32" s="716">
        <v>7</v>
      </c>
      <c r="AF32" s="2601">
        <v>3</v>
      </c>
      <c r="AG32" s="2601"/>
      <c r="AH32" s="2601"/>
      <c r="AI32" s="2601"/>
      <c r="AJ32" s="716">
        <v>1</v>
      </c>
      <c r="AK32" s="716">
        <v>1</v>
      </c>
      <c r="AL32" s="716">
        <v>1</v>
      </c>
      <c r="AM32" s="2581">
        <f t="shared" si="8"/>
        <v>1</v>
      </c>
      <c r="AN32" s="2582">
        <f t="shared" si="0"/>
        <v>15</v>
      </c>
      <c r="AO32" s="2604">
        <v>3</v>
      </c>
      <c r="AP32" s="716">
        <v>98</v>
      </c>
      <c r="AQ32" s="2605">
        <f t="shared" si="9"/>
        <v>102</v>
      </c>
      <c r="AR32" s="722">
        <f t="shared" si="10"/>
        <v>6.8</v>
      </c>
    </row>
    <row r="33" spans="1:45" s="212" customFormat="1" ht="11.1" customHeight="1" thickBot="1" x14ac:dyDescent="0.3">
      <c r="A33" s="2537">
        <v>27</v>
      </c>
      <c r="B33" s="244"/>
      <c r="C33" s="3123" t="s">
        <v>293</v>
      </c>
      <c r="D33" s="3124"/>
      <c r="E33" s="3125"/>
      <c r="F33" s="3126"/>
      <c r="G33" s="3127"/>
      <c r="H33" s="248"/>
      <c r="I33" s="828"/>
      <c r="J33" s="844"/>
      <c r="K33" s="884"/>
      <c r="L33" s="884"/>
      <c r="M33" s="884"/>
      <c r="N33" s="884"/>
      <c r="O33" s="884">
        <v>3</v>
      </c>
      <c r="P33" s="884"/>
      <c r="Q33" s="884"/>
      <c r="R33" s="884"/>
      <c r="S33" s="884"/>
      <c r="T33" s="884"/>
      <c r="U33" s="884"/>
      <c r="V33" s="884"/>
      <c r="W33" s="3128" t="s">
        <v>772</v>
      </c>
      <c r="X33" s="3129">
        <f t="shared" si="2"/>
        <v>3</v>
      </c>
      <c r="Y33" s="3130">
        <f t="shared" si="3"/>
        <v>0.79999999999999993</v>
      </c>
      <c r="Z33" s="3131">
        <f t="shared" si="4"/>
        <v>2.4</v>
      </c>
      <c r="AA33" s="3132" t="str">
        <f t="shared" si="5"/>
        <v>-</v>
      </c>
      <c r="AB33" s="3133" t="str">
        <f t="shared" si="6"/>
        <v>-</v>
      </c>
      <c r="AC33" s="3134" t="str">
        <f t="shared" si="7"/>
        <v>-</v>
      </c>
      <c r="AD33" s="3135"/>
      <c r="AE33" s="831"/>
      <c r="AF33" s="3136"/>
      <c r="AG33" s="3136"/>
      <c r="AH33" s="3136"/>
      <c r="AI33" s="3136"/>
      <c r="AJ33" s="831"/>
      <c r="AK33" s="831"/>
      <c r="AL33" s="831"/>
      <c r="AM33" s="3137">
        <f t="shared" si="8"/>
        <v>1</v>
      </c>
      <c r="AN33" s="3138">
        <f t="shared" si="0"/>
        <v>1</v>
      </c>
      <c r="AO33" s="3139"/>
      <c r="AP33" s="831">
        <v>0</v>
      </c>
      <c r="AQ33" s="3140">
        <f t="shared" si="9"/>
        <v>3</v>
      </c>
      <c r="AR33" s="837">
        <f t="shared" si="10"/>
        <v>3</v>
      </c>
      <c r="AS33" s="254"/>
    </row>
    <row r="34" spans="1:45" s="212" customFormat="1" ht="11.1" customHeight="1" x14ac:dyDescent="0.25">
      <c r="A34" s="2537">
        <v>28</v>
      </c>
      <c r="B34" s="244"/>
      <c r="C34" s="2669" t="s">
        <v>142</v>
      </c>
      <c r="D34" s="2670" t="str">
        <f>ROMAN(AO34,0)</f>
        <v>IV</v>
      </c>
      <c r="E34" s="2671"/>
      <c r="F34" s="2672"/>
      <c r="G34" s="3116"/>
      <c r="H34" s="248"/>
      <c r="I34" s="815"/>
      <c r="J34" s="816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3141"/>
      <c r="X34" s="2675">
        <f t="shared" si="2"/>
        <v>0</v>
      </c>
      <c r="Y34" s="2676">
        <f t="shared" si="3"/>
        <v>0.7</v>
      </c>
      <c r="Z34" s="2677"/>
      <c r="AA34" s="793" t="str">
        <f t="shared" si="5"/>
        <v>-</v>
      </c>
      <c r="AB34" s="2678" t="str">
        <f t="shared" si="6"/>
        <v>-</v>
      </c>
      <c r="AC34" s="3066" t="str">
        <f t="shared" si="7"/>
        <v>-</v>
      </c>
      <c r="AD34" s="3119">
        <v>2</v>
      </c>
      <c r="AE34" s="820">
        <v>5</v>
      </c>
      <c r="AF34" s="2680">
        <v>4</v>
      </c>
      <c r="AG34" s="2680">
        <v>4</v>
      </c>
      <c r="AH34" s="2680">
        <v>6</v>
      </c>
      <c r="AI34" s="2680">
        <v>3</v>
      </c>
      <c r="AJ34" s="820">
        <v>4</v>
      </c>
      <c r="AK34" s="820">
        <v>1</v>
      </c>
      <c r="AL34" s="820">
        <v>3</v>
      </c>
      <c r="AM34" s="2681">
        <f t="shared" si="8"/>
        <v>0</v>
      </c>
      <c r="AN34" s="2682">
        <f t="shared" si="0"/>
        <v>32</v>
      </c>
      <c r="AO34" s="2683">
        <v>4</v>
      </c>
      <c r="AP34" s="820">
        <v>206</v>
      </c>
      <c r="AQ34" s="2684">
        <f t="shared" si="9"/>
        <v>206</v>
      </c>
      <c r="AR34" s="826">
        <f t="shared" si="10"/>
        <v>6.4375</v>
      </c>
    </row>
    <row r="35" spans="1:45" s="212" customFormat="1" ht="11.1" customHeight="1" x14ac:dyDescent="0.25">
      <c r="A35" s="2537">
        <v>29</v>
      </c>
      <c r="B35" s="244"/>
      <c r="C35" s="252" t="s">
        <v>139</v>
      </c>
      <c r="D35" s="2612" t="str">
        <f>ROMAN(AO35,0)</f>
        <v>IV</v>
      </c>
      <c r="E35" s="2698"/>
      <c r="F35" s="2699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575">
        <f t="shared" si="2"/>
        <v>0</v>
      </c>
      <c r="Y35" s="2576">
        <f t="shared" si="3"/>
        <v>0.7</v>
      </c>
      <c r="Z35" s="2577"/>
      <c r="AA35" s="241" t="str">
        <f t="shared" si="5"/>
        <v>-</v>
      </c>
      <c r="AB35" s="2578" t="str">
        <f t="shared" si="6"/>
        <v>-</v>
      </c>
      <c r="AC35" s="664" t="str">
        <f t="shared" si="7"/>
        <v>-</v>
      </c>
      <c r="AD35" s="2579">
        <v>1</v>
      </c>
      <c r="AE35" s="243">
        <v>5</v>
      </c>
      <c r="AF35" s="2580">
        <v>5</v>
      </c>
      <c r="AG35" s="2580">
        <v>3</v>
      </c>
      <c r="AH35" s="2580">
        <v>5</v>
      </c>
      <c r="AI35" s="2580">
        <v>1</v>
      </c>
      <c r="AJ35" s="243">
        <v>4</v>
      </c>
      <c r="AK35" s="243">
        <v>2</v>
      </c>
      <c r="AL35" s="243">
        <v>2</v>
      </c>
      <c r="AM35" s="2581">
        <f t="shared" si="8"/>
        <v>0</v>
      </c>
      <c r="AN35" s="2582">
        <f t="shared" si="0"/>
        <v>28</v>
      </c>
      <c r="AO35" s="2583">
        <v>4</v>
      </c>
      <c r="AP35" s="243">
        <v>199</v>
      </c>
      <c r="AQ35" s="2584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37">
        <v>30</v>
      </c>
      <c r="B36" s="244"/>
      <c r="C36" s="250" t="s">
        <v>61</v>
      </c>
      <c r="D36" s="2609" t="str">
        <f>ROMAN(AO36,0)</f>
        <v/>
      </c>
      <c r="E36" s="2610"/>
      <c r="F36" s="2701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575">
        <f t="shared" si="2"/>
        <v>0</v>
      </c>
      <c r="Y36" s="2576">
        <f t="shared" si="3"/>
        <v>0.7</v>
      </c>
      <c r="Z36" s="2577"/>
      <c r="AA36" s="241" t="str">
        <f t="shared" si="5"/>
        <v>-</v>
      </c>
      <c r="AB36" s="2578" t="str">
        <f t="shared" si="6"/>
        <v>-</v>
      </c>
      <c r="AC36" s="664" t="str">
        <f t="shared" si="7"/>
        <v>-</v>
      </c>
      <c r="AD36" s="2579"/>
      <c r="AE36" s="243"/>
      <c r="AF36" s="2580"/>
      <c r="AG36" s="2580">
        <v>1</v>
      </c>
      <c r="AH36" s="2580">
        <v>6</v>
      </c>
      <c r="AI36" s="2580">
        <v>3</v>
      </c>
      <c r="AJ36" s="243">
        <v>4</v>
      </c>
      <c r="AK36" s="243">
        <v>3</v>
      </c>
      <c r="AL36" s="243">
        <v>1</v>
      </c>
      <c r="AM36" s="2581">
        <f t="shared" si="8"/>
        <v>0</v>
      </c>
      <c r="AN36" s="2582">
        <f t="shared" si="0"/>
        <v>18</v>
      </c>
      <c r="AO36" s="2583"/>
      <c r="AP36" s="243">
        <v>102</v>
      </c>
      <c r="AQ36" s="2584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37">
        <v>31</v>
      </c>
      <c r="B37" s="244"/>
      <c r="C37" s="246" t="s">
        <v>153</v>
      </c>
      <c r="D37" s="2592" t="str">
        <f>ROMAN(AO37,0)</f>
        <v>I</v>
      </c>
      <c r="E37" s="2593"/>
      <c r="F37" s="2594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575">
        <f t="shared" si="2"/>
        <v>0</v>
      </c>
      <c r="Y37" s="2576">
        <f t="shared" si="3"/>
        <v>0.7</v>
      </c>
      <c r="Z37" s="2577"/>
      <c r="AA37" s="241" t="str">
        <f t="shared" si="5"/>
        <v>-</v>
      </c>
      <c r="AB37" s="2578" t="str">
        <f t="shared" si="6"/>
        <v>-</v>
      </c>
      <c r="AC37" s="664" t="str">
        <f t="shared" si="7"/>
        <v>-</v>
      </c>
      <c r="AD37" s="2579"/>
      <c r="AE37" s="243"/>
      <c r="AF37" s="2580"/>
      <c r="AG37" s="2580"/>
      <c r="AH37" s="2580"/>
      <c r="AI37" s="2580"/>
      <c r="AJ37" s="243">
        <v>3</v>
      </c>
      <c r="AK37" s="243">
        <v>9</v>
      </c>
      <c r="AL37" s="243">
        <v>3</v>
      </c>
      <c r="AM37" s="2581">
        <f t="shared" si="8"/>
        <v>0</v>
      </c>
      <c r="AN37" s="2582">
        <f t="shared" si="0"/>
        <v>15</v>
      </c>
      <c r="AO37" s="2583">
        <v>1</v>
      </c>
      <c r="AP37" s="243">
        <v>87</v>
      </c>
      <c r="AQ37" s="2584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37">
        <v>32</v>
      </c>
      <c r="B38" s="244"/>
      <c r="C38" s="482" t="s">
        <v>196</v>
      </c>
      <c r="D38" s="2589" t="str">
        <f t="shared" ref="D38:D40" si="12">ROMAN(AO38,0)</f>
        <v>III</v>
      </c>
      <c r="E38" s="3142" t="s">
        <v>156</v>
      </c>
      <c r="F38" s="3143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575">
        <f t="shared" si="2"/>
        <v>0</v>
      </c>
      <c r="Y38" s="2576">
        <f t="shared" si="3"/>
        <v>0.7</v>
      </c>
      <c r="Z38" s="2577"/>
      <c r="AA38" s="241" t="str">
        <f t="shared" si="5"/>
        <v>-</v>
      </c>
      <c r="AB38" s="2578" t="str">
        <f t="shared" si="6"/>
        <v>-</v>
      </c>
      <c r="AC38" s="664" t="str">
        <f t="shared" si="7"/>
        <v>-</v>
      </c>
      <c r="AD38" s="2579">
        <v>2</v>
      </c>
      <c r="AE38" s="243">
        <v>5</v>
      </c>
      <c r="AF38" s="2580">
        <v>2</v>
      </c>
      <c r="AG38" s="2580">
        <v>2</v>
      </c>
      <c r="AH38" s="2580">
        <v>1</v>
      </c>
      <c r="AI38" s="2580"/>
      <c r="AJ38" s="243"/>
      <c r="AK38" s="243"/>
      <c r="AL38" s="243">
        <v>1</v>
      </c>
      <c r="AM38" s="2581">
        <f t="shared" si="8"/>
        <v>0</v>
      </c>
      <c r="AN38" s="2582">
        <f t="shared" si="0"/>
        <v>13</v>
      </c>
      <c r="AO38" s="2583">
        <v>3</v>
      </c>
      <c r="AP38" s="243">
        <v>128</v>
      </c>
      <c r="AQ38" s="2584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37">
        <v>33</v>
      </c>
      <c r="B39" s="237"/>
      <c r="C39" s="250" t="s">
        <v>86</v>
      </c>
      <c r="D39" s="2609" t="str">
        <f t="shared" si="12"/>
        <v/>
      </c>
      <c r="E39" s="2610"/>
      <c r="F39" s="2701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575">
        <f t="shared" si="2"/>
        <v>0</v>
      </c>
      <c r="Y39" s="2576">
        <f t="shared" si="3"/>
        <v>0.7</v>
      </c>
      <c r="Z39" s="2577"/>
      <c r="AA39" s="241" t="str">
        <f t="shared" si="5"/>
        <v>-</v>
      </c>
      <c r="AB39" s="2578" t="str">
        <f t="shared" si="6"/>
        <v>-</v>
      </c>
      <c r="AC39" s="664" t="str">
        <f t="shared" si="7"/>
        <v>-</v>
      </c>
      <c r="AD39" s="2579"/>
      <c r="AE39" s="243"/>
      <c r="AF39" s="2580"/>
      <c r="AG39" s="2580"/>
      <c r="AH39" s="2580"/>
      <c r="AI39" s="2580">
        <v>3</v>
      </c>
      <c r="AJ39" s="243">
        <v>1</v>
      </c>
      <c r="AK39" s="243">
        <v>1</v>
      </c>
      <c r="AL39" s="243">
        <v>3</v>
      </c>
      <c r="AM39" s="2581">
        <f t="shared" si="8"/>
        <v>0</v>
      </c>
      <c r="AN39" s="2582">
        <f t="shared" si="0"/>
        <v>8</v>
      </c>
      <c r="AO39" s="2583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37">
        <v>34</v>
      </c>
      <c r="B40" s="253"/>
      <c r="C40" s="252" t="s">
        <v>134</v>
      </c>
      <c r="D40" s="2612" t="str">
        <f t="shared" si="12"/>
        <v>II</v>
      </c>
      <c r="E40" s="2698"/>
      <c r="F40" s="2699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575">
        <f t="shared" si="2"/>
        <v>0</v>
      </c>
      <c r="Y40" s="2576">
        <f t="shared" si="3"/>
        <v>0.7</v>
      </c>
      <c r="Z40" s="2577"/>
      <c r="AA40" s="241" t="str">
        <f t="shared" si="5"/>
        <v>-</v>
      </c>
      <c r="AB40" s="2578" t="str">
        <f t="shared" si="6"/>
        <v>-</v>
      </c>
      <c r="AC40" s="664" t="str">
        <f t="shared" si="7"/>
        <v>-</v>
      </c>
      <c r="AD40" s="2579"/>
      <c r="AE40" s="243"/>
      <c r="AF40" s="2580"/>
      <c r="AG40" s="2580"/>
      <c r="AH40" s="2580"/>
      <c r="AI40" s="2580">
        <v>4</v>
      </c>
      <c r="AJ40" s="243">
        <v>1</v>
      </c>
      <c r="AK40" s="243">
        <v>1</v>
      </c>
      <c r="AL40" s="243">
        <v>1</v>
      </c>
      <c r="AM40" s="2581">
        <f t="shared" si="8"/>
        <v>0</v>
      </c>
      <c r="AN40" s="2582">
        <f t="shared" si="0"/>
        <v>7</v>
      </c>
      <c r="AO40" s="2583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37">
        <v>35</v>
      </c>
      <c r="B41" s="244"/>
      <c r="C41" s="250" t="s">
        <v>264</v>
      </c>
      <c r="D41" s="2609"/>
      <c r="E41" s="2610"/>
      <c r="F41" s="2611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575">
        <f t="shared" si="2"/>
        <v>0</v>
      </c>
      <c r="Y41" s="2576">
        <f t="shared" si="3"/>
        <v>0.7</v>
      </c>
      <c r="Z41" s="2577"/>
      <c r="AA41" s="241" t="str">
        <f t="shared" si="5"/>
        <v>-</v>
      </c>
      <c r="AB41" s="2578" t="str">
        <f t="shared" si="6"/>
        <v>-</v>
      </c>
      <c r="AC41" s="664" t="str">
        <f t="shared" si="7"/>
        <v>-</v>
      </c>
      <c r="AD41" s="2579"/>
      <c r="AE41" s="243"/>
      <c r="AF41" s="2580"/>
      <c r="AG41" s="2580"/>
      <c r="AH41" s="2580"/>
      <c r="AI41" s="2580"/>
      <c r="AJ41" s="243"/>
      <c r="AK41" s="243"/>
      <c r="AL41" s="243">
        <v>1</v>
      </c>
      <c r="AM41" s="2581">
        <f t="shared" si="8"/>
        <v>0</v>
      </c>
      <c r="AN41" s="2582">
        <f t="shared" si="0"/>
        <v>1</v>
      </c>
      <c r="AO41" s="2583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37">
        <v>36</v>
      </c>
      <c r="B42" s="244"/>
      <c r="C42" s="250" t="s">
        <v>262</v>
      </c>
      <c r="D42" s="2609"/>
      <c r="E42" s="3144"/>
      <c r="F42" s="2701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575">
        <f t="shared" si="2"/>
        <v>0</v>
      </c>
      <c r="Y42" s="2576">
        <f t="shared" si="3"/>
        <v>0.7</v>
      </c>
      <c r="Z42" s="2577"/>
      <c r="AA42" s="241" t="str">
        <f t="shared" si="5"/>
        <v>-</v>
      </c>
      <c r="AB42" s="2578" t="str">
        <f t="shared" si="6"/>
        <v>-</v>
      </c>
      <c r="AC42" s="664" t="str">
        <f t="shared" si="7"/>
        <v>-</v>
      </c>
      <c r="AD42" s="2579"/>
      <c r="AE42" s="243"/>
      <c r="AF42" s="2580"/>
      <c r="AG42" s="2580"/>
      <c r="AH42" s="2580"/>
      <c r="AI42" s="2580"/>
      <c r="AJ42" s="243"/>
      <c r="AK42" s="243"/>
      <c r="AL42" s="243">
        <v>1</v>
      </c>
      <c r="AM42" s="2581">
        <f t="shared" si="8"/>
        <v>0</v>
      </c>
      <c r="AN42" s="2582">
        <f t="shared" si="0"/>
        <v>1</v>
      </c>
      <c r="AO42" s="2583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37">
        <v>37</v>
      </c>
      <c r="B43" s="244"/>
      <c r="C43" s="705" t="s">
        <v>236</v>
      </c>
      <c r="D43" s="2596"/>
      <c r="E43" s="2597"/>
      <c r="F43" s="2697"/>
      <c r="G43" s="706"/>
      <c r="H43" s="248"/>
      <c r="I43" s="249"/>
      <c r="J43" s="843"/>
      <c r="K43" s="843"/>
      <c r="L43" s="843"/>
      <c r="M43" s="843"/>
      <c r="N43" s="843"/>
      <c r="O43" s="843"/>
      <c r="P43" s="843"/>
      <c r="Q43" s="843"/>
      <c r="R43" s="843"/>
      <c r="S43" s="843"/>
      <c r="T43" s="843"/>
      <c r="U43" s="843"/>
      <c r="V43" s="843"/>
      <c r="W43" s="2745"/>
      <c r="X43" s="2637">
        <f t="shared" si="2"/>
        <v>0</v>
      </c>
      <c r="Y43" s="2638">
        <f t="shared" si="3"/>
        <v>0.7</v>
      </c>
      <c r="Z43" s="2639"/>
      <c r="AA43" s="2640" t="str">
        <f t="shared" si="5"/>
        <v>-</v>
      </c>
      <c r="AB43" s="2641" t="str">
        <f t="shared" si="6"/>
        <v>-</v>
      </c>
      <c r="AC43" s="664" t="str">
        <f t="shared" si="7"/>
        <v>-</v>
      </c>
      <c r="AD43" s="2600"/>
      <c r="AE43" s="716"/>
      <c r="AF43" s="2601"/>
      <c r="AG43" s="2601"/>
      <c r="AH43" s="2601"/>
      <c r="AI43" s="2601"/>
      <c r="AJ43" s="716"/>
      <c r="AK43" s="716"/>
      <c r="AL43" s="716">
        <v>1</v>
      </c>
      <c r="AM43" s="2602">
        <f t="shared" si="8"/>
        <v>0</v>
      </c>
      <c r="AN43" s="2603">
        <f t="shared" si="0"/>
        <v>1</v>
      </c>
      <c r="AO43" s="2604"/>
      <c r="AP43" s="716">
        <v>12</v>
      </c>
      <c r="AQ43" s="717">
        <f t="shared" si="9"/>
        <v>12</v>
      </c>
      <c r="AR43" s="722">
        <f t="shared" si="10"/>
        <v>12</v>
      </c>
    </row>
    <row r="44" spans="1:45" s="254" customFormat="1" ht="11.1" customHeight="1" thickBot="1" x14ac:dyDescent="0.3">
      <c r="A44" s="2537">
        <v>38</v>
      </c>
      <c r="B44" s="244"/>
      <c r="C44" s="2646" t="s">
        <v>218</v>
      </c>
      <c r="D44" s="2647"/>
      <c r="E44" s="2648"/>
      <c r="F44" s="3145"/>
      <c r="G44" s="3146"/>
      <c r="H44" s="251"/>
      <c r="I44" s="2651"/>
      <c r="J44" s="2652"/>
      <c r="K44" s="2652"/>
      <c r="L44" s="2652"/>
      <c r="M44" s="2652"/>
      <c r="N44" s="2652"/>
      <c r="O44" s="2652"/>
      <c r="P44" s="2652"/>
      <c r="Q44" s="2652"/>
      <c r="R44" s="2652"/>
      <c r="S44" s="2652"/>
      <c r="T44" s="2652"/>
      <c r="U44" s="2652"/>
      <c r="V44" s="2652"/>
      <c r="W44" s="3147"/>
      <c r="X44" s="2655">
        <f t="shared" si="2"/>
        <v>0</v>
      </c>
      <c r="Y44" s="2656">
        <f t="shared" si="3"/>
        <v>0.7</v>
      </c>
      <c r="Z44" s="2657"/>
      <c r="AA44" s="2658" t="str">
        <f t="shared" si="5"/>
        <v>-</v>
      </c>
      <c r="AB44" s="2659" t="str">
        <f t="shared" si="6"/>
        <v>-</v>
      </c>
      <c r="AC44" s="3148" t="str">
        <f t="shared" si="7"/>
        <v>-</v>
      </c>
      <c r="AD44" s="3149"/>
      <c r="AE44" s="2662"/>
      <c r="AF44" s="2662"/>
      <c r="AG44" s="2662"/>
      <c r="AH44" s="2662"/>
      <c r="AI44" s="2662"/>
      <c r="AJ44" s="2662"/>
      <c r="AK44" s="2662"/>
      <c r="AL44" s="2662">
        <v>1</v>
      </c>
      <c r="AM44" s="2664">
        <f t="shared" si="8"/>
        <v>0</v>
      </c>
      <c r="AN44" s="2665">
        <f t="shared" si="0"/>
        <v>1</v>
      </c>
      <c r="AO44" s="2666"/>
      <c r="AP44" s="2662">
        <v>2</v>
      </c>
      <c r="AQ44" s="3150">
        <f t="shared" si="9"/>
        <v>2</v>
      </c>
      <c r="AR44" s="2668">
        <f t="shared" si="10"/>
        <v>2</v>
      </c>
    </row>
    <row r="45" spans="1:45" s="254" customFormat="1" ht="11.1" customHeight="1" thickTop="1" x14ac:dyDescent="0.25">
      <c r="A45" s="2537">
        <v>39</v>
      </c>
      <c r="B45" s="244"/>
      <c r="C45" s="3151" t="s">
        <v>136</v>
      </c>
      <c r="D45" s="3152" t="str">
        <f t="shared" ref="D45:D46" si="13">ROMAN(AO45,0)</f>
        <v>IV</v>
      </c>
      <c r="E45" s="3153"/>
      <c r="F45" s="3154" t="s">
        <v>156</v>
      </c>
      <c r="G45" s="258"/>
      <c r="H45" s="248"/>
      <c r="I45" s="815"/>
      <c r="J45" s="816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2730"/>
      <c r="X45" s="2731"/>
      <c r="Y45" s="2732"/>
      <c r="Z45" s="2733"/>
      <c r="AA45" s="2734"/>
      <c r="AB45" s="2735"/>
      <c r="AC45" s="3155"/>
      <c r="AD45" s="3119">
        <v>2</v>
      </c>
      <c r="AE45" s="820">
        <v>5</v>
      </c>
      <c r="AF45" s="2680">
        <v>1</v>
      </c>
      <c r="AG45" s="2680">
        <v>1</v>
      </c>
      <c r="AH45" s="2680">
        <v>4</v>
      </c>
      <c r="AI45" s="2680">
        <v>5</v>
      </c>
      <c r="AJ45" s="820">
        <v>2</v>
      </c>
      <c r="AK45" s="2738">
        <v>1</v>
      </c>
      <c r="AL45" s="2738"/>
      <c r="AM45" s="2739"/>
      <c r="AN45" s="2740">
        <f t="shared" ref="AN45:AN100" si="14">SUM(AD45:AM45)</f>
        <v>21</v>
      </c>
      <c r="AO45" s="2683">
        <v>4</v>
      </c>
      <c r="AP45" s="820">
        <v>134</v>
      </c>
      <c r="AQ45" s="821">
        <f t="shared" si="9"/>
        <v>134</v>
      </c>
      <c r="AR45" s="3156">
        <f t="shared" si="10"/>
        <v>6.3809523809523814</v>
      </c>
    </row>
    <row r="46" spans="1:45" s="254" customFormat="1" ht="11.1" customHeight="1" x14ac:dyDescent="0.25">
      <c r="A46" s="2537">
        <v>40</v>
      </c>
      <c r="B46" s="244"/>
      <c r="C46" s="2606" t="s">
        <v>137</v>
      </c>
      <c r="D46" s="2595" t="str">
        <f t="shared" si="13"/>
        <v>I</v>
      </c>
      <c r="E46" s="2607"/>
      <c r="F46" s="2747"/>
      <c r="G46" s="707"/>
      <c r="H46" s="248"/>
      <c r="I46" s="249"/>
      <c r="J46" s="84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2745"/>
      <c r="X46" s="2637"/>
      <c r="Y46" s="2638"/>
      <c r="Z46" s="2639"/>
      <c r="AA46" s="2640"/>
      <c r="AB46" s="2641"/>
      <c r="AC46" s="3157"/>
      <c r="AD46" s="3067"/>
      <c r="AE46" s="716"/>
      <c r="AF46" s="2601"/>
      <c r="AG46" s="2601">
        <v>2</v>
      </c>
      <c r="AH46" s="2601"/>
      <c r="AI46" s="2601">
        <v>1</v>
      </c>
      <c r="AJ46" s="716"/>
      <c r="AK46" s="716">
        <v>1</v>
      </c>
      <c r="AL46" s="716"/>
      <c r="AM46" s="2602"/>
      <c r="AN46" s="2603">
        <f t="shared" si="14"/>
        <v>4</v>
      </c>
      <c r="AO46" s="2604">
        <v>1</v>
      </c>
      <c r="AP46" s="716">
        <v>24</v>
      </c>
      <c r="AQ46" s="717">
        <f t="shared" si="9"/>
        <v>24</v>
      </c>
      <c r="AR46" s="722">
        <f t="shared" si="10"/>
        <v>6</v>
      </c>
    </row>
    <row r="47" spans="1:45" s="254" customFormat="1" ht="11.1" customHeight="1" x14ac:dyDescent="0.2">
      <c r="A47" s="2537">
        <v>41</v>
      </c>
      <c r="B47" s="244"/>
      <c r="C47" s="250" t="s">
        <v>205</v>
      </c>
      <c r="D47" s="2609"/>
      <c r="E47" s="2610"/>
      <c r="F47" s="2748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85"/>
      <c r="X47" s="2575"/>
      <c r="Y47" s="2576"/>
      <c r="Z47" s="2577"/>
      <c r="AA47" s="241"/>
      <c r="AB47" s="2578"/>
      <c r="AC47" s="3158"/>
      <c r="AD47" s="3121"/>
      <c r="AE47" s="243"/>
      <c r="AF47" s="2580"/>
      <c r="AG47" s="2580"/>
      <c r="AH47" s="2580"/>
      <c r="AI47" s="2580"/>
      <c r="AJ47" s="243"/>
      <c r="AK47" s="243">
        <v>1</v>
      </c>
      <c r="AL47" s="243"/>
      <c r="AM47" s="2581"/>
      <c r="AN47" s="2582">
        <f t="shared" si="14"/>
        <v>1</v>
      </c>
      <c r="AO47" s="2583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37">
        <v>42</v>
      </c>
      <c r="B48" s="237"/>
      <c r="C48" s="2749" t="s">
        <v>227</v>
      </c>
      <c r="D48" s="2750" t="str">
        <f>ROMAN(AO48,0)</f>
        <v>I</v>
      </c>
      <c r="E48" s="2751"/>
      <c r="F48" s="2752"/>
      <c r="G48" s="2753"/>
      <c r="H48" s="248"/>
      <c r="I48" s="2754"/>
      <c r="J48" s="2755"/>
      <c r="K48" s="2756"/>
      <c r="L48" s="2756"/>
      <c r="M48" s="2756"/>
      <c r="N48" s="2756"/>
      <c r="O48" s="2756"/>
      <c r="P48" s="2756"/>
      <c r="Q48" s="2756"/>
      <c r="R48" s="2756"/>
      <c r="S48" s="2756"/>
      <c r="T48" s="2756"/>
      <c r="U48" s="2756"/>
      <c r="V48" s="2756"/>
      <c r="W48" s="2757"/>
      <c r="X48" s="2758"/>
      <c r="Y48" s="2759"/>
      <c r="Z48" s="2760"/>
      <c r="AA48" s="2761"/>
      <c r="AB48" s="2762"/>
      <c r="AC48" s="3159"/>
      <c r="AD48" s="3160">
        <v>3</v>
      </c>
      <c r="AE48" s="2765">
        <v>6</v>
      </c>
      <c r="AF48" s="2766">
        <v>6</v>
      </c>
      <c r="AG48" s="2766">
        <v>6</v>
      </c>
      <c r="AH48" s="2766">
        <v>2</v>
      </c>
      <c r="AI48" s="2766"/>
      <c r="AJ48" s="2765">
        <v>3</v>
      </c>
      <c r="AK48" s="2765">
        <v>3</v>
      </c>
      <c r="AL48" s="2765"/>
      <c r="AM48" s="2767"/>
      <c r="AN48" s="2768">
        <f t="shared" si="14"/>
        <v>29</v>
      </c>
      <c r="AO48" s="2769">
        <v>1</v>
      </c>
      <c r="AP48" s="2765">
        <v>163</v>
      </c>
      <c r="AQ48" s="2770">
        <f t="shared" si="9"/>
        <v>163</v>
      </c>
      <c r="AR48" s="2771">
        <f t="shared" si="10"/>
        <v>5.6206896551724137</v>
      </c>
    </row>
    <row r="49" spans="1:45" s="254" customFormat="1" ht="11.1" customHeight="1" thickTop="1" x14ac:dyDescent="0.25">
      <c r="A49" s="2537">
        <v>43</v>
      </c>
      <c r="B49" s="253"/>
      <c r="C49" s="257" t="s">
        <v>43</v>
      </c>
      <c r="D49" s="2724" t="str">
        <f>ROMAN(AO49,0)</f>
        <v/>
      </c>
      <c r="E49" s="3161"/>
      <c r="F49" s="3162"/>
      <c r="G49" s="258"/>
      <c r="H49" s="248"/>
      <c r="I49" s="2774"/>
      <c r="J49" s="2775"/>
      <c r="K49" s="2776"/>
      <c r="L49" s="2776"/>
      <c r="M49" s="2776"/>
      <c r="N49" s="2776"/>
      <c r="O49" s="2776"/>
      <c r="P49" s="2776"/>
      <c r="Q49" s="2776"/>
      <c r="R49" s="2776"/>
      <c r="S49" s="2776"/>
      <c r="T49" s="2776"/>
      <c r="U49" s="2776"/>
      <c r="V49" s="2776"/>
      <c r="W49" s="2777"/>
      <c r="X49" s="2778"/>
      <c r="Y49" s="2732"/>
      <c r="Z49" s="2733"/>
      <c r="AA49" s="2734"/>
      <c r="AB49" s="2735"/>
      <c r="AC49" s="2736"/>
      <c r="AD49" s="2779"/>
      <c r="AE49" s="2780"/>
      <c r="AF49" s="2781">
        <v>3</v>
      </c>
      <c r="AG49" s="2781">
        <v>8</v>
      </c>
      <c r="AH49" s="2781">
        <v>3</v>
      </c>
      <c r="AI49" s="2781">
        <v>1</v>
      </c>
      <c r="AJ49" s="2780"/>
      <c r="AK49" s="2780"/>
      <c r="AL49" s="2780"/>
      <c r="AM49" s="2782"/>
      <c r="AN49" s="2783">
        <f t="shared" si="14"/>
        <v>15</v>
      </c>
      <c r="AO49" s="2784"/>
      <c r="AP49" s="2780">
        <v>66</v>
      </c>
      <c r="AQ49" s="2785">
        <f t="shared" si="9"/>
        <v>66</v>
      </c>
      <c r="AR49" s="826">
        <f t="shared" si="10"/>
        <v>4.4000000000000004</v>
      </c>
    </row>
    <row r="50" spans="1:45" s="212" customFormat="1" ht="11.1" customHeight="1" x14ac:dyDescent="0.25">
      <c r="A50" s="2537">
        <v>44</v>
      </c>
      <c r="B50" s="244"/>
      <c r="C50" s="259" t="s">
        <v>2</v>
      </c>
      <c r="D50" s="2786" t="str">
        <f>ROMAN(AO50,0)</f>
        <v/>
      </c>
      <c r="E50" s="2686"/>
      <c r="F50" s="2891"/>
      <c r="G50" s="260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91"/>
      <c r="W50" s="261"/>
      <c r="X50" s="2792"/>
      <c r="Y50" s="2793"/>
      <c r="Z50" s="2794"/>
      <c r="AA50" s="262"/>
      <c r="AB50" s="2795"/>
      <c r="AC50" s="263"/>
      <c r="AD50" s="2796">
        <v>2</v>
      </c>
      <c r="AE50" s="2797">
        <v>4</v>
      </c>
      <c r="AF50" s="2798">
        <v>5</v>
      </c>
      <c r="AG50" s="2798"/>
      <c r="AH50" s="2798">
        <v>1</v>
      </c>
      <c r="AI50" s="2798"/>
      <c r="AJ50" s="2797"/>
      <c r="AK50" s="2797"/>
      <c r="AL50" s="2797"/>
      <c r="AM50" s="2799"/>
      <c r="AN50" s="2800">
        <f t="shared" si="14"/>
        <v>12</v>
      </c>
      <c r="AO50" s="2801"/>
      <c r="AP50" s="2797">
        <v>29</v>
      </c>
      <c r="AQ50" s="2802">
        <f t="shared" si="9"/>
        <v>29</v>
      </c>
      <c r="AR50" s="264">
        <f t="shared" si="10"/>
        <v>2.4166666666666665</v>
      </c>
      <c r="AS50" s="2803"/>
    </row>
    <row r="51" spans="1:45" s="212" customFormat="1" ht="11.1" customHeight="1" x14ac:dyDescent="0.25">
      <c r="A51" s="2537">
        <v>45</v>
      </c>
      <c r="B51" s="244"/>
      <c r="C51" s="259" t="s">
        <v>7</v>
      </c>
      <c r="D51" s="2786"/>
      <c r="E51" s="2686"/>
      <c r="F51" s="2891"/>
      <c r="G51" s="265"/>
      <c r="H51" s="248"/>
      <c r="I51" s="2804"/>
      <c r="J51" s="2805"/>
      <c r="K51" s="2806"/>
      <c r="L51" s="2806"/>
      <c r="M51" s="2806"/>
      <c r="N51" s="2806"/>
      <c r="O51" s="2806"/>
      <c r="P51" s="2806"/>
      <c r="Q51" s="2806"/>
      <c r="R51" s="2806"/>
      <c r="S51" s="2806"/>
      <c r="T51" s="2806"/>
      <c r="U51" s="2806"/>
      <c r="V51" s="2806"/>
      <c r="W51" s="266"/>
      <c r="X51" s="2807"/>
      <c r="Y51" s="2808"/>
      <c r="Z51" s="2809"/>
      <c r="AA51" s="2810"/>
      <c r="AB51" s="2795"/>
      <c r="AC51" s="267"/>
      <c r="AD51" s="2811"/>
      <c r="AE51" s="2812">
        <v>7</v>
      </c>
      <c r="AF51" s="2813">
        <v>3</v>
      </c>
      <c r="AG51" s="2813"/>
      <c r="AH51" s="2813"/>
      <c r="AI51" s="2813"/>
      <c r="AJ51" s="2812"/>
      <c r="AK51" s="2812"/>
      <c r="AL51" s="2812"/>
      <c r="AM51" s="2814"/>
      <c r="AN51" s="2800">
        <f t="shared" si="14"/>
        <v>10</v>
      </c>
      <c r="AO51" s="2815"/>
      <c r="AP51" s="2812">
        <v>54</v>
      </c>
      <c r="AQ51" s="2816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37">
        <v>46</v>
      </c>
      <c r="B52" s="244"/>
      <c r="C52" s="259" t="s">
        <v>1</v>
      </c>
      <c r="D52" s="2786"/>
      <c r="E52" s="2686"/>
      <c r="F52" s="2891"/>
      <c r="G52" s="2817"/>
      <c r="H52" s="248"/>
      <c r="I52" s="2789"/>
      <c r="J52" s="2790"/>
      <c r="K52" s="2791"/>
      <c r="L52" s="2791"/>
      <c r="M52" s="2791"/>
      <c r="N52" s="2791"/>
      <c r="O52" s="2791"/>
      <c r="P52" s="2791"/>
      <c r="Q52" s="2791"/>
      <c r="R52" s="2791"/>
      <c r="S52" s="2791"/>
      <c r="T52" s="2791"/>
      <c r="U52" s="2791"/>
      <c r="V52" s="2791"/>
      <c r="W52" s="261"/>
      <c r="X52" s="2792"/>
      <c r="Y52" s="2793"/>
      <c r="Z52" s="2794"/>
      <c r="AA52" s="262"/>
      <c r="AB52" s="2795"/>
      <c r="AC52" s="263"/>
      <c r="AD52" s="2796">
        <v>2</v>
      </c>
      <c r="AE52" s="2797">
        <v>6</v>
      </c>
      <c r="AF52" s="2798"/>
      <c r="AG52" s="2797"/>
      <c r="AH52" s="2798">
        <v>1</v>
      </c>
      <c r="AI52" s="2798"/>
      <c r="AJ52" s="2797"/>
      <c r="AK52" s="2797"/>
      <c r="AL52" s="2797"/>
      <c r="AM52" s="2799"/>
      <c r="AN52" s="2800">
        <f t="shared" si="14"/>
        <v>9</v>
      </c>
      <c r="AO52" s="2801"/>
      <c r="AP52" s="2797">
        <v>45</v>
      </c>
      <c r="AQ52" s="2818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37">
        <v>47</v>
      </c>
      <c r="B53" s="244"/>
      <c r="C53" s="269" t="s">
        <v>238</v>
      </c>
      <c r="D53" s="2819" t="str">
        <f>ROMAN(AO53,0)</f>
        <v>I</v>
      </c>
      <c r="E53" s="2820"/>
      <c r="F53" s="2821"/>
      <c r="G53" s="255"/>
      <c r="H53" s="248"/>
      <c r="I53" s="2789"/>
      <c r="J53" s="2790"/>
      <c r="K53" s="2791"/>
      <c r="L53" s="2791"/>
      <c r="M53" s="2791"/>
      <c r="N53" s="2791"/>
      <c r="O53" s="2791"/>
      <c r="P53" s="2791"/>
      <c r="Q53" s="2791"/>
      <c r="R53" s="2791"/>
      <c r="S53" s="2791"/>
      <c r="T53" s="2791"/>
      <c r="U53" s="2791"/>
      <c r="V53" s="2791"/>
      <c r="W53" s="270"/>
      <c r="X53" s="2792"/>
      <c r="Y53" s="2576"/>
      <c r="Z53" s="2577"/>
      <c r="AA53" s="241"/>
      <c r="AB53" s="2578"/>
      <c r="AC53" s="242"/>
      <c r="AD53" s="2796"/>
      <c r="AE53" s="2797">
        <v>4</v>
      </c>
      <c r="AF53" s="2798"/>
      <c r="AG53" s="2798">
        <v>1</v>
      </c>
      <c r="AH53" s="2798">
        <v>2</v>
      </c>
      <c r="AI53" s="2798"/>
      <c r="AJ53" s="2797">
        <v>1</v>
      </c>
      <c r="AK53" s="2797"/>
      <c r="AL53" s="2797"/>
      <c r="AM53" s="2799"/>
      <c r="AN53" s="2800">
        <f t="shared" si="14"/>
        <v>8</v>
      </c>
      <c r="AO53" s="2801">
        <v>1</v>
      </c>
      <c r="AP53" s="2797">
        <v>50</v>
      </c>
      <c r="AQ53" s="2818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37">
        <v>48</v>
      </c>
      <c r="B54" s="237"/>
      <c r="C54" s="779" t="s">
        <v>145</v>
      </c>
      <c r="D54" s="2819" t="str">
        <f>ROMAN(AO54,0)</f>
        <v>I</v>
      </c>
      <c r="E54" s="3163"/>
      <c r="F54" s="3164"/>
      <c r="G54" s="707"/>
      <c r="H54" s="248"/>
      <c r="I54" s="2824"/>
      <c r="J54" s="2825"/>
      <c r="K54" s="2826"/>
      <c r="L54" s="2826"/>
      <c r="M54" s="2826"/>
      <c r="N54" s="2826"/>
      <c r="O54" s="2826"/>
      <c r="P54" s="2826"/>
      <c r="Q54" s="2826"/>
      <c r="R54" s="2826"/>
      <c r="S54" s="2826"/>
      <c r="T54" s="2826"/>
      <c r="U54" s="2826"/>
      <c r="V54" s="2826"/>
      <c r="W54" s="789"/>
      <c r="X54" s="2827"/>
      <c r="Y54" s="2828"/>
      <c r="Z54" s="2829"/>
      <c r="AA54" s="673"/>
      <c r="AB54" s="2830"/>
      <c r="AC54" s="796"/>
      <c r="AD54" s="2831"/>
      <c r="AE54" s="2832">
        <v>1</v>
      </c>
      <c r="AF54" s="2833">
        <v>3</v>
      </c>
      <c r="AG54" s="2833">
        <v>4</v>
      </c>
      <c r="AH54" s="2833">
        <v>1</v>
      </c>
      <c r="AI54" s="2833"/>
      <c r="AJ54" s="2832"/>
      <c r="AK54" s="2832"/>
      <c r="AL54" s="2832"/>
      <c r="AM54" s="2834"/>
      <c r="AN54" s="2835">
        <f t="shared" si="14"/>
        <v>9</v>
      </c>
      <c r="AO54" s="2836">
        <v>1</v>
      </c>
      <c r="AP54" s="2832">
        <v>71</v>
      </c>
      <c r="AQ54" s="2837">
        <f t="shared" si="9"/>
        <v>71</v>
      </c>
      <c r="AR54" s="2696">
        <f t="shared" si="10"/>
        <v>7.8888888888888893</v>
      </c>
      <c r="AS54" s="254"/>
    </row>
    <row r="55" spans="1:45" s="254" customFormat="1" ht="11.1" customHeight="1" x14ac:dyDescent="0.25">
      <c r="A55" s="2537">
        <v>49</v>
      </c>
      <c r="B55" s="244"/>
      <c r="C55" s="2838" t="s">
        <v>195</v>
      </c>
      <c r="D55" s="2839" t="str">
        <f>ROMAN(AO55,0)</f>
        <v>I</v>
      </c>
      <c r="E55" s="3165"/>
      <c r="F55" s="3166" t="s">
        <v>156</v>
      </c>
      <c r="G55" s="781"/>
      <c r="H55" s="248"/>
      <c r="I55" s="2842"/>
      <c r="J55" s="2843"/>
      <c r="K55" s="2844"/>
      <c r="L55" s="2844"/>
      <c r="M55" s="2845"/>
      <c r="N55" s="2845"/>
      <c r="O55" s="2845"/>
      <c r="P55" s="2844"/>
      <c r="Q55" s="2844"/>
      <c r="R55" s="2844"/>
      <c r="S55" s="2844"/>
      <c r="T55" s="2844"/>
      <c r="U55" s="2844"/>
      <c r="V55" s="2844"/>
      <c r="W55" s="2846"/>
      <c r="X55" s="2847"/>
      <c r="Y55" s="2848"/>
      <c r="Z55" s="2849"/>
      <c r="AA55" s="2850"/>
      <c r="AB55" s="2830"/>
      <c r="AC55" s="889"/>
      <c r="AD55" s="2851">
        <v>1</v>
      </c>
      <c r="AE55" s="2852">
        <v>4</v>
      </c>
      <c r="AF55" s="2853">
        <v>2</v>
      </c>
      <c r="AG55" s="2853">
        <v>1</v>
      </c>
      <c r="AH55" s="2853"/>
      <c r="AI55" s="2853"/>
      <c r="AJ55" s="2852"/>
      <c r="AK55" s="2852"/>
      <c r="AL55" s="2852"/>
      <c r="AM55" s="2814"/>
      <c r="AN55" s="2800">
        <f t="shared" si="14"/>
        <v>8</v>
      </c>
      <c r="AO55" s="2854">
        <v>1</v>
      </c>
      <c r="AP55" s="2852">
        <v>52</v>
      </c>
      <c r="AQ55" s="2855">
        <f t="shared" si="9"/>
        <v>52</v>
      </c>
      <c r="AR55" s="2856">
        <f t="shared" si="10"/>
        <v>6.5</v>
      </c>
    </row>
    <row r="56" spans="1:45" s="254" customFormat="1" ht="11.1" customHeight="1" x14ac:dyDescent="0.25">
      <c r="A56" s="2537">
        <v>50</v>
      </c>
      <c r="B56" s="253"/>
      <c r="C56" s="269" t="s">
        <v>197</v>
      </c>
      <c r="D56" s="2857" t="str">
        <f>ROMAN(AO56,0)</f>
        <v>I</v>
      </c>
      <c r="E56" s="3167"/>
      <c r="F56" s="2821"/>
      <c r="G56" s="271"/>
      <c r="H56" s="248"/>
      <c r="I56" s="2804"/>
      <c r="J56" s="2805"/>
      <c r="K56" s="2806"/>
      <c r="L56" s="2806"/>
      <c r="M56" s="2806"/>
      <c r="N56" s="2806"/>
      <c r="O56" s="2806"/>
      <c r="P56" s="2806"/>
      <c r="Q56" s="2806"/>
      <c r="R56" s="2806"/>
      <c r="S56" s="2860"/>
      <c r="T56" s="2860"/>
      <c r="U56" s="2860"/>
      <c r="V56" s="2860"/>
      <c r="W56" s="714"/>
      <c r="X56" s="2807"/>
      <c r="Y56" s="2808"/>
      <c r="Z56" s="2809"/>
      <c r="AA56" s="2810"/>
      <c r="AB56" s="2795"/>
      <c r="AC56" s="267"/>
      <c r="AD56" s="2811">
        <v>3</v>
      </c>
      <c r="AE56" s="2812">
        <v>5</v>
      </c>
      <c r="AF56" s="2813"/>
      <c r="AG56" s="2813"/>
      <c r="AH56" s="2813"/>
      <c r="AI56" s="2813"/>
      <c r="AJ56" s="2812"/>
      <c r="AK56" s="2812"/>
      <c r="AL56" s="2812"/>
      <c r="AM56" s="2861"/>
      <c r="AN56" s="2800">
        <f t="shared" si="14"/>
        <v>8</v>
      </c>
      <c r="AO56" s="2815">
        <v>1</v>
      </c>
      <c r="AP56" s="2862">
        <v>61</v>
      </c>
      <c r="AQ56" s="2816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37">
        <v>51</v>
      </c>
      <c r="B57" s="244"/>
      <c r="C57" s="704" t="s">
        <v>11</v>
      </c>
      <c r="D57" s="2724"/>
      <c r="E57" s="3168"/>
      <c r="F57" s="3169"/>
      <c r="G57" s="2864"/>
      <c r="H57" s="245"/>
      <c r="I57" s="2865"/>
      <c r="J57" s="2866"/>
      <c r="K57" s="2867"/>
      <c r="L57" s="2867"/>
      <c r="M57" s="2867"/>
      <c r="N57" s="2867"/>
      <c r="O57" s="2867"/>
      <c r="P57" s="2867"/>
      <c r="Q57" s="2867"/>
      <c r="R57" s="2867"/>
      <c r="S57" s="2867"/>
      <c r="T57" s="2867"/>
      <c r="U57" s="2867"/>
      <c r="V57" s="2867"/>
      <c r="W57" s="2868"/>
      <c r="X57" s="2869"/>
      <c r="Y57" s="2870"/>
      <c r="Z57" s="2871"/>
      <c r="AA57" s="2872"/>
      <c r="AB57" s="2873"/>
      <c r="AC57" s="2874"/>
      <c r="AD57" s="2875">
        <v>3</v>
      </c>
      <c r="AE57" s="2876">
        <v>2</v>
      </c>
      <c r="AF57" s="2877">
        <v>3</v>
      </c>
      <c r="AG57" s="2877"/>
      <c r="AH57" s="2877"/>
      <c r="AI57" s="2877"/>
      <c r="AJ57" s="2877"/>
      <c r="AK57" s="2876"/>
      <c r="AL57" s="2876"/>
      <c r="AM57" s="2878"/>
      <c r="AN57" s="2879">
        <f t="shared" si="14"/>
        <v>8</v>
      </c>
      <c r="AO57" s="2880"/>
      <c r="AP57" s="2876">
        <v>61</v>
      </c>
      <c r="AQ57" s="272">
        <f t="shared" si="9"/>
        <v>61</v>
      </c>
      <c r="AR57" s="2881">
        <f t="shared" si="10"/>
        <v>7.625</v>
      </c>
    </row>
    <row r="58" spans="1:45" s="254" customFormat="1" ht="11.1" customHeight="1" x14ac:dyDescent="0.25">
      <c r="A58" s="2537">
        <v>52</v>
      </c>
      <c r="B58" s="244"/>
      <c r="C58" s="259" t="s">
        <v>8</v>
      </c>
      <c r="D58" s="2685"/>
      <c r="E58" s="2686"/>
      <c r="F58" s="2891"/>
      <c r="G58" s="273"/>
      <c r="H58" s="2882"/>
      <c r="I58" s="2789"/>
      <c r="J58" s="2790"/>
      <c r="K58" s="2791"/>
      <c r="L58" s="2791"/>
      <c r="M58" s="2791"/>
      <c r="N58" s="2791"/>
      <c r="O58" s="2791"/>
      <c r="P58" s="2791"/>
      <c r="Q58" s="2791"/>
      <c r="R58" s="2791"/>
      <c r="S58" s="2791"/>
      <c r="T58" s="2791"/>
      <c r="U58" s="2791"/>
      <c r="V58" s="2791"/>
      <c r="W58" s="261"/>
      <c r="X58" s="2792"/>
      <c r="Y58" s="2793"/>
      <c r="Z58" s="2794"/>
      <c r="AA58" s="2883"/>
      <c r="AB58" s="2795"/>
      <c r="AC58" s="263"/>
      <c r="AD58" s="2796"/>
      <c r="AE58" s="2797">
        <v>5</v>
      </c>
      <c r="AF58" s="2798"/>
      <c r="AG58" s="2798">
        <v>1</v>
      </c>
      <c r="AH58" s="2798">
        <v>1</v>
      </c>
      <c r="AI58" s="2798"/>
      <c r="AJ58" s="2797"/>
      <c r="AK58" s="2797"/>
      <c r="AL58" s="2797"/>
      <c r="AM58" s="2799"/>
      <c r="AN58" s="2800">
        <f t="shared" si="14"/>
        <v>7</v>
      </c>
      <c r="AO58" s="2884"/>
      <c r="AP58" s="2797">
        <v>34</v>
      </c>
      <c r="AQ58" s="2802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37">
        <v>53</v>
      </c>
      <c r="B59" s="253"/>
      <c r="C59" s="259" t="s">
        <v>36</v>
      </c>
      <c r="D59" s="2685" t="str">
        <f>ROMAN(AO59,0)</f>
        <v/>
      </c>
      <c r="E59" s="2686"/>
      <c r="F59" s="2891"/>
      <c r="G59" s="260"/>
      <c r="H59" s="2885"/>
      <c r="I59" s="2789"/>
      <c r="J59" s="2790"/>
      <c r="K59" s="2791"/>
      <c r="L59" s="2791"/>
      <c r="M59" s="2791"/>
      <c r="N59" s="2791"/>
      <c r="O59" s="2791"/>
      <c r="P59" s="2791"/>
      <c r="Q59" s="2791"/>
      <c r="R59" s="2791"/>
      <c r="S59" s="2791"/>
      <c r="T59" s="2791"/>
      <c r="U59" s="2791"/>
      <c r="V59" s="2791"/>
      <c r="W59" s="261"/>
      <c r="X59" s="2792"/>
      <c r="Y59" s="2793"/>
      <c r="Z59" s="2794"/>
      <c r="AA59" s="2883"/>
      <c r="AB59" s="2795"/>
      <c r="AC59" s="263"/>
      <c r="AD59" s="2796"/>
      <c r="AE59" s="2797"/>
      <c r="AF59" s="2798">
        <v>1</v>
      </c>
      <c r="AG59" s="2798"/>
      <c r="AH59" s="2798">
        <v>3</v>
      </c>
      <c r="AI59" s="2798">
        <v>2</v>
      </c>
      <c r="AJ59" s="2797"/>
      <c r="AK59" s="2797"/>
      <c r="AL59" s="2797"/>
      <c r="AM59" s="2799"/>
      <c r="AN59" s="2800">
        <f t="shared" si="14"/>
        <v>6</v>
      </c>
      <c r="AO59" s="2884"/>
      <c r="AP59" s="2797">
        <v>29</v>
      </c>
      <c r="AQ59" s="2802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37">
        <v>54</v>
      </c>
      <c r="B60" s="253"/>
      <c r="C60" s="274" t="s">
        <v>224</v>
      </c>
      <c r="D60" s="2886" t="str">
        <f>ROMAN(AO60,0)</f>
        <v>I</v>
      </c>
      <c r="E60" s="2820"/>
      <c r="F60" s="3170"/>
      <c r="G60" s="265"/>
      <c r="H60" s="245"/>
      <c r="I60" s="2804"/>
      <c r="J60" s="2805"/>
      <c r="K60" s="2806"/>
      <c r="L60" s="2844"/>
      <c r="M60" s="2844"/>
      <c r="N60" s="2844"/>
      <c r="O60" s="2844"/>
      <c r="P60" s="2860"/>
      <c r="Q60" s="2806"/>
      <c r="R60" s="2806"/>
      <c r="S60" s="2806"/>
      <c r="T60" s="2806"/>
      <c r="U60" s="2806"/>
      <c r="V60" s="2806"/>
      <c r="W60" s="266"/>
      <c r="X60" s="2807"/>
      <c r="Y60" s="2808"/>
      <c r="Z60" s="2809"/>
      <c r="AA60" s="2810"/>
      <c r="AB60" s="2795"/>
      <c r="AC60" s="267"/>
      <c r="AD60" s="2811"/>
      <c r="AE60" s="2812"/>
      <c r="AF60" s="2812">
        <v>2</v>
      </c>
      <c r="AG60" s="2812">
        <v>4</v>
      </c>
      <c r="AH60" s="2813"/>
      <c r="AI60" s="2813"/>
      <c r="AJ60" s="2812"/>
      <c r="AK60" s="2812"/>
      <c r="AL60" s="2812"/>
      <c r="AM60" s="2814"/>
      <c r="AN60" s="2800">
        <f t="shared" si="14"/>
        <v>6</v>
      </c>
      <c r="AO60" s="2889">
        <v>1</v>
      </c>
      <c r="AP60" s="2812">
        <v>41</v>
      </c>
      <c r="AQ60" s="2890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37">
        <v>55</v>
      </c>
      <c r="B61" s="253"/>
      <c r="C61" s="259" t="s">
        <v>6</v>
      </c>
      <c r="D61" s="2786"/>
      <c r="E61" s="2686"/>
      <c r="F61" s="2891"/>
      <c r="G61" s="271"/>
      <c r="H61" s="245"/>
      <c r="I61" s="2804"/>
      <c r="J61" s="2805"/>
      <c r="K61" s="2806"/>
      <c r="L61" s="2844"/>
      <c r="M61" s="2844"/>
      <c r="N61" s="2844"/>
      <c r="O61" s="2844"/>
      <c r="P61" s="2806"/>
      <c r="Q61" s="2806"/>
      <c r="R61" s="2806"/>
      <c r="S61" s="2806"/>
      <c r="T61" s="2806"/>
      <c r="U61" s="2806"/>
      <c r="V61" s="2806"/>
      <c r="W61" s="266"/>
      <c r="X61" s="2807"/>
      <c r="Y61" s="2808"/>
      <c r="Z61" s="2809"/>
      <c r="AA61" s="2810"/>
      <c r="AB61" s="2795"/>
      <c r="AC61" s="267"/>
      <c r="AD61" s="2811"/>
      <c r="AE61" s="2812">
        <v>5</v>
      </c>
      <c r="AF61" s="2813"/>
      <c r="AG61" s="2813"/>
      <c r="AH61" s="2813"/>
      <c r="AI61" s="2813"/>
      <c r="AJ61" s="2812"/>
      <c r="AK61" s="2812"/>
      <c r="AL61" s="2812"/>
      <c r="AM61" s="2814"/>
      <c r="AN61" s="2800">
        <f t="shared" si="14"/>
        <v>5</v>
      </c>
      <c r="AO61" s="2889"/>
      <c r="AP61" s="2813">
        <v>14</v>
      </c>
      <c r="AQ61" s="2890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37">
        <v>56</v>
      </c>
      <c r="B62" s="253"/>
      <c r="C62" s="259" t="s">
        <v>37</v>
      </c>
      <c r="D62" s="2786" t="str">
        <f>ROMAN(AO62,0)</f>
        <v/>
      </c>
      <c r="E62" s="2686"/>
      <c r="F62" s="2891"/>
      <c r="G62" s="265"/>
      <c r="H62" s="245"/>
      <c r="I62" s="2789"/>
      <c r="J62" s="2790"/>
      <c r="K62" s="2791"/>
      <c r="L62" s="2826"/>
      <c r="M62" s="2826"/>
      <c r="N62" s="2826"/>
      <c r="O62" s="2826"/>
      <c r="P62" s="2791"/>
      <c r="Q62" s="2791"/>
      <c r="R62" s="2791"/>
      <c r="S62" s="2791"/>
      <c r="T62" s="2791"/>
      <c r="U62" s="2791"/>
      <c r="V62" s="2791"/>
      <c r="W62" s="261"/>
      <c r="X62" s="2792"/>
      <c r="Y62" s="2576"/>
      <c r="Z62" s="2577"/>
      <c r="AA62" s="262"/>
      <c r="AB62" s="2795"/>
      <c r="AC62" s="267"/>
      <c r="AD62" s="2796"/>
      <c r="AE62" s="2797"/>
      <c r="AF62" s="2798">
        <v>2</v>
      </c>
      <c r="AG62" s="2798">
        <v>1</v>
      </c>
      <c r="AH62" s="2798"/>
      <c r="AI62" s="2798"/>
      <c r="AJ62" s="2797">
        <v>1</v>
      </c>
      <c r="AK62" s="2797"/>
      <c r="AL62" s="2797"/>
      <c r="AM62" s="2799"/>
      <c r="AN62" s="2800">
        <f t="shared" si="14"/>
        <v>4</v>
      </c>
      <c r="AO62" s="2884"/>
      <c r="AP62" s="2798">
        <v>28</v>
      </c>
      <c r="AQ62" s="2802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37">
        <v>57</v>
      </c>
      <c r="B63" s="244"/>
      <c r="C63" s="259" t="s">
        <v>63</v>
      </c>
      <c r="D63" s="2786" t="str">
        <f>ROMAN(AO63,0)</f>
        <v/>
      </c>
      <c r="E63" s="2686"/>
      <c r="F63" s="2891"/>
      <c r="G63" s="275"/>
      <c r="H63" s="245"/>
      <c r="I63" s="2789"/>
      <c r="J63" s="2790"/>
      <c r="K63" s="2791"/>
      <c r="L63" s="2826"/>
      <c r="M63" s="2826"/>
      <c r="N63" s="2826"/>
      <c r="O63" s="2826"/>
      <c r="P63" s="2791"/>
      <c r="Q63" s="2791"/>
      <c r="R63" s="2791"/>
      <c r="S63" s="2791"/>
      <c r="T63" s="2791"/>
      <c r="U63" s="2791"/>
      <c r="V63" s="2791"/>
      <c r="W63" s="261"/>
      <c r="X63" s="2792"/>
      <c r="Y63" s="2576"/>
      <c r="Z63" s="2577"/>
      <c r="AA63" s="262"/>
      <c r="AB63" s="2795"/>
      <c r="AC63" s="263"/>
      <c r="AD63" s="2796"/>
      <c r="AE63" s="2797"/>
      <c r="AF63" s="2798"/>
      <c r="AG63" s="2798">
        <v>2</v>
      </c>
      <c r="AH63" s="2798">
        <v>1</v>
      </c>
      <c r="AI63" s="2798"/>
      <c r="AJ63" s="2797">
        <v>1</v>
      </c>
      <c r="AK63" s="2797"/>
      <c r="AL63" s="2797"/>
      <c r="AM63" s="2799"/>
      <c r="AN63" s="2800">
        <f t="shared" si="14"/>
        <v>4</v>
      </c>
      <c r="AO63" s="2884"/>
      <c r="AP63" s="2798">
        <v>7</v>
      </c>
      <c r="AQ63" s="2802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37">
        <v>58</v>
      </c>
      <c r="B64" s="253"/>
      <c r="C64" s="269" t="s">
        <v>144</v>
      </c>
      <c r="D64" s="2857" t="str">
        <f>ROMAN(AO64,0)</f>
        <v>I</v>
      </c>
      <c r="E64" s="3167"/>
      <c r="F64" s="2821"/>
      <c r="G64" s="255"/>
      <c r="H64" s="2892"/>
      <c r="I64" s="2789"/>
      <c r="J64" s="2790"/>
      <c r="K64" s="2791"/>
      <c r="L64" s="2791"/>
      <c r="M64" s="2791"/>
      <c r="N64" s="2791"/>
      <c r="O64" s="2791"/>
      <c r="P64" s="2791"/>
      <c r="Q64" s="2791"/>
      <c r="R64" s="2791"/>
      <c r="S64" s="2791"/>
      <c r="T64" s="2791"/>
      <c r="U64" s="2791"/>
      <c r="V64" s="2791"/>
      <c r="W64" s="270"/>
      <c r="X64" s="2792"/>
      <c r="Y64" s="2576"/>
      <c r="Z64" s="2577"/>
      <c r="AA64" s="241"/>
      <c r="AB64" s="2578"/>
      <c r="AC64" s="242"/>
      <c r="AD64" s="2796"/>
      <c r="AE64" s="2797"/>
      <c r="AF64" s="2798"/>
      <c r="AG64" s="2798">
        <v>1</v>
      </c>
      <c r="AH64" s="2798">
        <v>1</v>
      </c>
      <c r="AI64" s="2798">
        <v>1</v>
      </c>
      <c r="AJ64" s="2797"/>
      <c r="AK64" s="2797"/>
      <c r="AL64" s="2797"/>
      <c r="AM64" s="2799"/>
      <c r="AN64" s="2800">
        <f t="shared" si="14"/>
        <v>3</v>
      </c>
      <c r="AO64" s="2884">
        <v>1</v>
      </c>
      <c r="AP64" s="2798">
        <v>19</v>
      </c>
      <c r="AQ64" s="2802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37">
        <v>59</v>
      </c>
      <c r="B65" s="253"/>
      <c r="C65" s="2893" t="s">
        <v>748</v>
      </c>
      <c r="D65" s="2894" t="str">
        <f>ROMAN(AO65,0)</f>
        <v>I</v>
      </c>
      <c r="E65" s="3171"/>
      <c r="F65" s="3172"/>
      <c r="G65" s="258"/>
      <c r="H65" s="238"/>
      <c r="I65" s="2774"/>
      <c r="J65" s="2775"/>
      <c r="K65" s="2776"/>
      <c r="L65" s="2897"/>
      <c r="M65" s="2897"/>
      <c r="N65" s="2897"/>
      <c r="O65" s="2897"/>
      <c r="P65" s="2776"/>
      <c r="Q65" s="2776"/>
      <c r="R65" s="2776"/>
      <c r="S65" s="2776"/>
      <c r="T65" s="2776"/>
      <c r="U65" s="2776"/>
      <c r="V65" s="2776"/>
      <c r="W65" s="276"/>
      <c r="X65" s="2898"/>
      <c r="Y65" s="2899"/>
      <c r="Z65" s="2900"/>
      <c r="AA65" s="888"/>
      <c r="AB65" s="2901"/>
      <c r="AC65" s="890"/>
      <c r="AD65" s="2779">
        <v>1</v>
      </c>
      <c r="AE65" s="2780"/>
      <c r="AF65" s="2781"/>
      <c r="AG65" s="2781">
        <v>1</v>
      </c>
      <c r="AH65" s="2781">
        <v>1</v>
      </c>
      <c r="AI65" s="2781"/>
      <c r="AJ65" s="2780"/>
      <c r="AK65" s="2780"/>
      <c r="AL65" s="2780"/>
      <c r="AM65" s="2782"/>
      <c r="AN65" s="2783">
        <f t="shared" si="14"/>
        <v>3</v>
      </c>
      <c r="AO65" s="2902">
        <v>1</v>
      </c>
      <c r="AP65" s="2781">
        <v>23</v>
      </c>
      <c r="AQ65" s="2785">
        <f t="shared" si="9"/>
        <v>23</v>
      </c>
      <c r="AR65" s="2903">
        <f t="shared" si="10"/>
        <v>7.666666666666667</v>
      </c>
    </row>
    <row r="66" spans="1:45" s="254" customFormat="1" ht="11.1" customHeight="1" x14ac:dyDescent="0.25">
      <c r="A66" s="2537">
        <v>60</v>
      </c>
      <c r="B66" s="253"/>
      <c r="C66" s="259" t="s">
        <v>31</v>
      </c>
      <c r="D66" s="2685"/>
      <c r="E66" s="2686"/>
      <c r="F66" s="2891"/>
      <c r="G66" s="277"/>
      <c r="H66" s="245"/>
      <c r="I66" s="2789"/>
      <c r="J66" s="2790"/>
      <c r="K66" s="2904"/>
      <c r="L66" s="2905"/>
      <c r="M66" s="2826"/>
      <c r="N66" s="2905"/>
      <c r="O66" s="2905"/>
      <c r="P66" s="2904"/>
      <c r="Q66" s="2904"/>
      <c r="R66" s="2791"/>
      <c r="S66" s="2904"/>
      <c r="T66" s="2791"/>
      <c r="U66" s="2791"/>
      <c r="V66" s="2791"/>
      <c r="W66" s="261"/>
      <c r="X66" s="2792"/>
      <c r="Y66" s="2793"/>
      <c r="Z66" s="2794"/>
      <c r="AA66" s="2883"/>
      <c r="AB66" s="2795"/>
      <c r="AC66" s="263"/>
      <c r="AD66" s="2796"/>
      <c r="AE66" s="2797">
        <v>2</v>
      </c>
      <c r="AF66" s="2798"/>
      <c r="AG66" s="2798"/>
      <c r="AH66" s="2798">
        <v>1</v>
      </c>
      <c r="AI66" s="2798"/>
      <c r="AJ66" s="2797"/>
      <c r="AK66" s="2797"/>
      <c r="AL66" s="2797"/>
      <c r="AM66" s="2799"/>
      <c r="AN66" s="2800">
        <f t="shared" si="14"/>
        <v>3</v>
      </c>
      <c r="AO66" s="2884"/>
      <c r="AP66" s="2798">
        <v>16</v>
      </c>
      <c r="AQ66" s="2802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37">
        <v>61</v>
      </c>
      <c r="B67" s="253"/>
      <c r="C67" s="259" t="s">
        <v>60</v>
      </c>
      <c r="D67" s="2685"/>
      <c r="E67" s="2686"/>
      <c r="F67" s="2891"/>
      <c r="G67" s="265"/>
      <c r="H67" s="245"/>
      <c r="I67" s="2804"/>
      <c r="J67" s="2805"/>
      <c r="K67" s="2906"/>
      <c r="L67" s="2905"/>
      <c r="M67" s="2844"/>
      <c r="N67" s="2907"/>
      <c r="O67" s="2907"/>
      <c r="P67" s="2906"/>
      <c r="Q67" s="2906"/>
      <c r="R67" s="2906"/>
      <c r="S67" s="2906"/>
      <c r="T67" s="2906"/>
      <c r="U67" s="2906"/>
      <c r="V67" s="2906"/>
      <c r="W67" s="266"/>
      <c r="X67" s="2807"/>
      <c r="Y67" s="2808"/>
      <c r="Z67" s="2809"/>
      <c r="AA67" s="2810"/>
      <c r="AB67" s="2795"/>
      <c r="AC67" s="267"/>
      <c r="AD67" s="2811"/>
      <c r="AE67" s="2812"/>
      <c r="AF67" s="2813"/>
      <c r="AG67" s="2813">
        <v>3</v>
      </c>
      <c r="AH67" s="2813"/>
      <c r="AI67" s="2813"/>
      <c r="AJ67" s="2812"/>
      <c r="AK67" s="2812"/>
      <c r="AL67" s="2812"/>
      <c r="AM67" s="2814"/>
      <c r="AN67" s="2800">
        <f t="shared" si="14"/>
        <v>3</v>
      </c>
      <c r="AO67" s="2889"/>
      <c r="AP67" s="2813">
        <v>11</v>
      </c>
      <c r="AQ67" s="2890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37">
        <v>62</v>
      </c>
      <c r="B68" s="253"/>
      <c r="C68" s="259" t="s">
        <v>5</v>
      </c>
      <c r="D68" s="2685"/>
      <c r="E68" s="2686"/>
      <c r="F68" s="2891"/>
      <c r="G68" s="271"/>
      <c r="H68" s="245"/>
      <c r="I68" s="2804"/>
      <c r="J68" s="2805"/>
      <c r="K68" s="2906"/>
      <c r="L68" s="2905"/>
      <c r="M68" s="2844"/>
      <c r="N68" s="2907"/>
      <c r="O68" s="2907"/>
      <c r="P68" s="2906"/>
      <c r="Q68" s="2906"/>
      <c r="R68" s="2806"/>
      <c r="S68" s="2906"/>
      <c r="T68" s="2806"/>
      <c r="U68" s="2806"/>
      <c r="V68" s="2806"/>
      <c r="W68" s="266"/>
      <c r="X68" s="2807"/>
      <c r="Y68" s="2808"/>
      <c r="Z68" s="2809"/>
      <c r="AA68" s="2810"/>
      <c r="AB68" s="2795"/>
      <c r="AC68" s="267"/>
      <c r="AD68" s="2811">
        <v>1</v>
      </c>
      <c r="AE68" s="2812">
        <v>2</v>
      </c>
      <c r="AF68" s="2813"/>
      <c r="AG68" s="2813"/>
      <c r="AH68" s="2813"/>
      <c r="AI68" s="2813"/>
      <c r="AJ68" s="2812"/>
      <c r="AK68" s="2812"/>
      <c r="AL68" s="2812"/>
      <c r="AM68" s="2814"/>
      <c r="AN68" s="2800">
        <f t="shared" si="14"/>
        <v>3</v>
      </c>
      <c r="AO68" s="2889"/>
      <c r="AP68" s="2813">
        <v>8</v>
      </c>
      <c r="AQ68" s="2890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37">
        <v>63</v>
      </c>
      <c r="B69" s="253"/>
      <c r="C69" s="259" t="s">
        <v>160</v>
      </c>
      <c r="D69" s="2685" t="str">
        <f>ROMAN(AO69,0)</f>
        <v/>
      </c>
      <c r="E69" s="2686"/>
      <c r="F69" s="2891"/>
      <c r="G69" s="265"/>
      <c r="H69" s="238"/>
      <c r="I69" s="2789"/>
      <c r="J69" s="2790"/>
      <c r="K69" s="2904"/>
      <c r="L69" s="2905"/>
      <c r="M69" s="2826"/>
      <c r="N69" s="2905"/>
      <c r="O69" s="2905"/>
      <c r="P69" s="2904"/>
      <c r="Q69" s="2904"/>
      <c r="R69" s="2791"/>
      <c r="S69" s="2904"/>
      <c r="T69" s="2791"/>
      <c r="U69" s="2791"/>
      <c r="V69" s="2791"/>
      <c r="W69" s="261"/>
      <c r="X69" s="2792"/>
      <c r="Y69" s="2576"/>
      <c r="Z69" s="2577"/>
      <c r="AA69" s="262"/>
      <c r="AB69" s="2908"/>
      <c r="AC69" s="242"/>
      <c r="AD69" s="2796"/>
      <c r="AE69" s="2797"/>
      <c r="AF69" s="2798"/>
      <c r="AG69" s="2798"/>
      <c r="AH69" s="2798"/>
      <c r="AI69" s="2798"/>
      <c r="AJ69" s="2797">
        <v>2</v>
      </c>
      <c r="AK69" s="2797"/>
      <c r="AL69" s="2797"/>
      <c r="AM69" s="2799"/>
      <c r="AN69" s="2800">
        <f t="shared" si="14"/>
        <v>2</v>
      </c>
      <c r="AO69" s="2884"/>
      <c r="AP69" s="2798">
        <v>6</v>
      </c>
      <c r="AQ69" s="2802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37">
        <v>64</v>
      </c>
      <c r="B70" s="253"/>
      <c r="C70" s="259" t="s">
        <v>149</v>
      </c>
      <c r="D70" s="2685" t="str">
        <f>ROMAN(AO70,0)</f>
        <v/>
      </c>
      <c r="E70" s="2686"/>
      <c r="F70" s="2891"/>
      <c r="G70" s="887"/>
      <c r="H70" s="2909"/>
      <c r="I70" s="2789"/>
      <c r="J70" s="2790"/>
      <c r="K70" s="2904"/>
      <c r="L70" s="2905"/>
      <c r="M70" s="2826"/>
      <c r="N70" s="2905"/>
      <c r="O70" s="2905"/>
      <c r="P70" s="2904"/>
      <c r="Q70" s="2904"/>
      <c r="R70" s="2904"/>
      <c r="S70" s="2904"/>
      <c r="T70" s="2791"/>
      <c r="U70" s="2904"/>
      <c r="V70" s="2904"/>
      <c r="W70" s="261"/>
      <c r="X70" s="2792"/>
      <c r="Y70" s="2576"/>
      <c r="Z70" s="2577"/>
      <c r="AA70" s="262"/>
      <c r="AB70" s="2795"/>
      <c r="AC70" s="263"/>
      <c r="AD70" s="2796"/>
      <c r="AE70" s="2797"/>
      <c r="AF70" s="2798"/>
      <c r="AG70" s="2798"/>
      <c r="AH70" s="2798"/>
      <c r="AI70" s="2798"/>
      <c r="AJ70" s="2797">
        <v>2</v>
      </c>
      <c r="AK70" s="2797"/>
      <c r="AL70" s="2797"/>
      <c r="AM70" s="2799"/>
      <c r="AN70" s="2800">
        <f t="shared" si="14"/>
        <v>2</v>
      </c>
      <c r="AO70" s="2884"/>
      <c r="AP70" s="2798">
        <v>5</v>
      </c>
      <c r="AQ70" s="2802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37">
        <v>65</v>
      </c>
      <c r="B71" s="253"/>
      <c r="C71" s="259" t="s">
        <v>65</v>
      </c>
      <c r="D71" s="2685" t="str">
        <f>ROMAN(AO71,0)</f>
        <v/>
      </c>
      <c r="E71" s="2686"/>
      <c r="F71" s="2891"/>
      <c r="G71" s="258"/>
      <c r="H71" s="238"/>
      <c r="I71" s="2774"/>
      <c r="J71" s="2791"/>
      <c r="K71" s="2910"/>
      <c r="L71" s="2905"/>
      <c r="M71" s="2826"/>
      <c r="N71" s="2905"/>
      <c r="O71" s="2905"/>
      <c r="P71" s="2776"/>
      <c r="Q71" s="2910"/>
      <c r="R71" s="2910"/>
      <c r="S71" s="2910"/>
      <c r="T71" s="2910"/>
      <c r="U71" s="2910"/>
      <c r="V71" s="2910"/>
      <c r="W71" s="276"/>
      <c r="X71" s="2792"/>
      <c r="Y71" s="2576"/>
      <c r="Z71" s="2577"/>
      <c r="AA71" s="2883"/>
      <c r="AB71" s="2795"/>
      <c r="AC71" s="263"/>
      <c r="AD71" s="2779"/>
      <c r="AE71" s="2780"/>
      <c r="AF71" s="2781"/>
      <c r="AG71" s="2798"/>
      <c r="AH71" s="2798">
        <v>1</v>
      </c>
      <c r="AI71" s="2798"/>
      <c r="AJ71" s="2797">
        <v>1</v>
      </c>
      <c r="AK71" s="2797"/>
      <c r="AL71" s="2797"/>
      <c r="AM71" s="2799"/>
      <c r="AN71" s="2800">
        <f t="shared" si="14"/>
        <v>2</v>
      </c>
      <c r="AO71" s="2902"/>
      <c r="AP71" s="2798">
        <v>10</v>
      </c>
      <c r="AQ71" s="2802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37">
        <v>66</v>
      </c>
      <c r="B72" s="253"/>
      <c r="C72" s="278" t="s">
        <v>83</v>
      </c>
      <c r="D72" s="2685" t="str">
        <f>ROMAN(AO72,0)</f>
        <v/>
      </c>
      <c r="E72" s="3062"/>
      <c r="F72" s="3173"/>
      <c r="G72" s="707"/>
      <c r="H72" s="238"/>
      <c r="I72" s="2913"/>
      <c r="J72" s="2826"/>
      <c r="K72" s="2914"/>
      <c r="L72" s="2905"/>
      <c r="M72" s="2826"/>
      <c r="N72" s="2905"/>
      <c r="O72" s="2905"/>
      <c r="P72" s="2826"/>
      <c r="Q72" s="2914"/>
      <c r="R72" s="2914"/>
      <c r="S72" s="2914"/>
      <c r="T72" s="2914"/>
      <c r="U72" s="2914"/>
      <c r="V72" s="2914"/>
      <c r="W72" s="712"/>
      <c r="X72" s="2827"/>
      <c r="Y72" s="2828"/>
      <c r="Z72" s="2829"/>
      <c r="AA72" s="2915"/>
      <c r="AB72" s="2830"/>
      <c r="AC72" s="796"/>
      <c r="AD72" s="2831"/>
      <c r="AE72" s="2832"/>
      <c r="AF72" s="2832"/>
      <c r="AG72" s="2832"/>
      <c r="AH72" s="2832">
        <v>1</v>
      </c>
      <c r="AI72" s="2833">
        <v>1</v>
      </c>
      <c r="AJ72" s="2832"/>
      <c r="AK72" s="2832"/>
      <c r="AL72" s="2832"/>
      <c r="AM72" s="2834"/>
      <c r="AN72" s="2800">
        <f t="shared" si="14"/>
        <v>2</v>
      </c>
      <c r="AO72" s="2916"/>
      <c r="AP72" s="2833">
        <v>7</v>
      </c>
      <c r="AQ72" s="2917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37">
        <v>67</v>
      </c>
      <c r="B73" s="244"/>
      <c r="C73" s="779" t="s">
        <v>143</v>
      </c>
      <c r="D73" s="2857" t="str">
        <f>ROMAN(AO73,0)</f>
        <v>I</v>
      </c>
      <c r="E73" s="3163"/>
      <c r="F73" s="3164"/>
      <c r="G73" s="2918"/>
      <c r="H73" s="238"/>
      <c r="I73" s="2824"/>
      <c r="J73" s="2826"/>
      <c r="K73" s="2905"/>
      <c r="L73" s="2905"/>
      <c r="M73" s="2905"/>
      <c r="N73" s="2905"/>
      <c r="O73" s="2905"/>
      <c r="P73" s="2905"/>
      <c r="Q73" s="2905"/>
      <c r="R73" s="2905"/>
      <c r="S73" s="2905"/>
      <c r="T73" s="2905"/>
      <c r="U73" s="2905"/>
      <c r="V73" s="2905"/>
      <c r="W73" s="2919"/>
      <c r="X73" s="2827"/>
      <c r="Y73" s="2828"/>
      <c r="Z73" s="2829"/>
      <c r="AA73" s="673"/>
      <c r="AB73" s="2830"/>
      <c r="AC73" s="796"/>
      <c r="AD73" s="2831"/>
      <c r="AE73" s="2832"/>
      <c r="AF73" s="2833"/>
      <c r="AG73" s="2833">
        <v>1</v>
      </c>
      <c r="AH73" s="2833">
        <v>1</v>
      </c>
      <c r="AI73" s="2833"/>
      <c r="AJ73" s="2832"/>
      <c r="AK73" s="2832"/>
      <c r="AL73" s="2832"/>
      <c r="AM73" s="2834"/>
      <c r="AN73" s="2800">
        <f t="shared" si="14"/>
        <v>2</v>
      </c>
      <c r="AO73" s="2920">
        <v>1</v>
      </c>
      <c r="AP73" s="2833">
        <v>19</v>
      </c>
      <c r="AQ73" s="2917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37">
        <v>68</v>
      </c>
      <c r="B74" s="253"/>
      <c r="C74" s="778" t="s">
        <v>55</v>
      </c>
      <c r="D74" s="2786"/>
      <c r="E74" s="3174"/>
      <c r="F74" s="3175"/>
      <c r="G74" s="783"/>
      <c r="H74" s="238"/>
      <c r="I74" s="2923"/>
      <c r="J74" s="2924"/>
      <c r="K74" s="2925"/>
      <c r="L74" s="2925"/>
      <c r="M74" s="2926"/>
      <c r="N74" s="2926"/>
      <c r="O74" s="2905"/>
      <c r="P74" s="2925"/>
      <c r="Q74" s="2925"/>
      <c r="R74" s="2925"/>
      <c r="S74" s="2925"/>
      <c r="T74" s="2925"/>
      <c r="U74" s="2925"/>
      <c r="V74" s="2925"/>
      <c r="W74" s="713"/>
      <c r="X74" s="2927"/>
      <c r="Y74" s="2928"/>
      <c r="Z74" s="2929"/>
      <c r="AA74" s="2930"/>
      <c r="AB74" s="2931"/>
      <c r="AC74" s="715"/>
      <c r="AD74" s="2932"/>
      <c r="AE74" s="2933"/>
      <c r="AF74" s="2934"/>
      <c r="AG74" s="2934">
        <v>2</v>
      </c>
      <c r="AH74" s="2934"/>
      <c r="AI74" s="2934"/>
      <c r="AJ74" s="2933"/>
      <c r="AK74" s="2933"/>
      <c r="AL74" s="2933"/>
      <c r="AM74" s="2935"/>
      <c r="AN74" s="2800">
        <f t="shared" si="14"/>
        <v>2</v>
      </c>
      <c r="AO74" s="2936"/>
      <c r="AP74" s="2934">
        <v>8</v>
      </c>
      <c r="AQ74" s="2937">
        <f t="shared" si="15"/>
        <v>8</v>
      </c>
      <c r="AR74" s="2856">
        <f t="shared" si="16"/>
        <v>4</v>
      </c>
    </row>
    <row r="75" spans="1:45" s="212" customFormat="1" ht="11.1" customHeight="1" x14ac:dyDescent="0.25">
      <c r="A75" s="2537">
        <v>69</v>
      </c>
      <c r="B75" s="253"/>
      <c r="C75" s="259" t="s">
        <v>51</v>
      </c>
      <c r="D75" s="2685"/>
      <c r="E75" s="2686"/>
      <c r="F75" s="2891"/>
      <c r="G75" s="271"/>
      <c r="H75" s="238"/>
      <c r="I75" s="2804"/>
      <c r="J75" s="2806"/>
      <c r="K75" s="2906"/>
      <c r="L75" s="2906"/>
      <c r="M75" s="2906"/>
      <c r="N75" s="2906"/>
      <c r="O75" s="2905"/>
      <c r="P75" s="2906"/>
      <c r="Q75" s="2906"/>
      <c r="R75" s="2906"/>
      <c r="S75" s="2906"/>
      <c r="T75" s="2906"/>
      <c r="U75" s="2906"/>
      <c r="V75" s="2906"/>
      <c r="W75" s="266"/>
      <c r="X75" s="2807"/>
      <c r="Y75" s="2808"/>
      <c r="Z75" s="2809"/>
      <c r="AA75" s="2810"/>
      <c r="AB75" s="2795"/>
      <c r="AC75" s="267"/>
      <c r="AD75" s="2811">
        <v>2</v>
      </c>
      <c r="AE75" s="2812"/>
      <c r="AF75" s="2813"/>
      <c r="AG75" s="2813"/>
      <c r="AH75" s="2813"/>
      <c r="AI75" s="2813"/>
      <c r="AJ75" s="2812"/>
      <c r="AK75" s="2812"/>
      <c r="AL75" s="2812"/>
      <c r="AM75" s="2814"/>
      <c r="AN75" s="2800">
        <f t="shared" si="14"/>
        <v>2</v>
      </c>
      <c r="AO75" s="2889"/>
      <c r="AP75" s="2813">
        <v>8</v>
      </c>
      <c r="AQ75" s="2890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37">
        <v>70</v>
      </c>
      <c r="B76" s="253"/>
      <c r="C76" s="2938" t="s">
        <v>222</v>
      </c>
      <c r="D76" s="2939" t="str">
        <f t="shared" ref="D76:D82" si="17">ROMAN(AO76,0)</f>
        <v>I</v>
      </c>
      <c r="E76" s="3176"/>
      <c r="F76" s="3177"/>
      <c r="G76" s="258"/>
      <c r="H76" s="238"/>
      <c r="I76" s="2804"/>
      <c r="J76" s="2806"/>
      <c r="K76" s="2906"/>
      <c r="L76" s="2906"/>
      <c r="M76" s="2906"/>
      <c r="N76" s="2906"/>
      <c r="O76" s="2905"/>
      <c r="P76" s="2906"/>
      <c r="Q76" s="2906"/>
      <c r="R76" s="2906"/>
      <c r="S76" s="2906"/>
      <c r="T76" s="2906"/>
      <c r="U76" s="2906"/>
      <c r="V76" s="2906"/>
      <c r="W76" s="266"/>
      <c r="X76" s="2807"/>
      <c r="Y76" s="2808"/>
      <c r="Z76" s="2809"/>
      <c r="AA76" s="2810"/>
      <c r="AB76" s="2795"/>
      <c r="AC76" s="267"/>
      <c r="AD76" s="2779"/>
      <c r="AE76" s="2780"/>
      <c r="AF76" s="2781"/>
      <c r="AG76" s="2781"/>
      <c r="AH76" s="2781"/>
      <c r="AI76" s="2781"/>
      <c r="AJ76" s="2780"/>
      <c r="AK76" s="2780">
        <v>1</v>
      </c>
      <c r="AL76" s="2780"/>
      <c r="AM76" s="2782"/>
      <c r="AN76" s="2783">
        <f t="shared" si="14"/>
        <v>1</v>
      </c>
      <c r="AO76" s="2902">
        <v>1</v>
      </c>
      <c r="AP76" s="2781">
        <v>12</v>
      </c>
      <c r="AQ76" s="2785">
        <f t="shared" si="15"/>
        <v>12</v>
      </c>
      <c r="AR76" s="826">
        <f t="shared" si="16"/>
        <v>12</v>
      </c>
    </row>
    <row r="77" spans="1:45" s="212" customFormat="1" ht="11.1" customHeight="1" x14ac:dyDescent="0.25">
      <c r="A77" s="2537">
        <v>71</v>
      </c>
      <c r="B77" s="237"/>
      <c r="C77" s="259" t="s">
        <v>167</v>
      </c>
      <c r="D77" s="2786" t="str">
        <f t="shared" si="17"/>
        <v/>
      </c>
      <c r="E77" s="2686"/>
      <c r="F77" s="2891"/>
      <c r="G77" s="279"/>
      <c r="H77" s="238"/>
      <c r="I77" s="2942"/>
      <c r="J77" s="2943"/>
      <c r="K77" s="2944"/>
      <c r="L77" s="2944"/>
      <c r="M77" s="2943"/>
      <c r="N77" s="2944"/>
      <c r="O77" s="2944"/>
      <c r="P77" s="2945"/>
      <c r="Q77" s="2945"/>
      <c r="R77" s="2944"/>
      <c r="S77" s="2944"/>
      <c r="T77" s="2944"/>
      <c r="U77" s="2944"/>
      <c r="V77" s="2944"/>
      <c r="W77" s="280"/>
      <c r="X77" s="2946"/>
      <c r="Y77" s="2947"/>
      <c r="Z77" s="2948"/>
      <c r="AA77" s="262"/>
      <c r="AB77" s="2908"/>
      <c r="AC77" s="281"/>
      <c r="AD77" s="2949"/>
      <c r="AE77" s="2950"/>
      <c r="AF77" s="2951"/>
      <c r="AG77" s="2951"/>
      <c r="AH77" s="2951"/>
      <c r="AI77" s="2951"/>
      <c r="AJ77" s="2950">
        <v>1</v>
      </c>
      <c r="AK77" s="2950"/>
      <c r="AL77" s="2950"/>
      <c r="AM77" s="2952"/>
      <c r="AN77" s="2953">
        <f t="shared" si="14"/>
        <v>1</v>
      </c>
      <c r="AO77" s="2954"/>
      <c r="AP77" s="2951">
        <v>10</v>
      </c>
      <c r="AQ77" s="2951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37">
        <v>72</v>
      </c>
      <c r="B78" s="237"/>
      <c r="C78" s="259" t="s">
        <v>168</v>
      </c>
      <c r="D78" s="2786" t="str">
        <f t="shared" si="17"/>
        <v/>
      </c>
      <c r="E78" s="2686"/>
      <c r="F78" s="2891"/>
      <c r="G78" s="279"/>
      <c r="H78" s="238"/>
      <c r="I78" s="2942"/>
      <c r="J78" s="2943"/>
      <c r="K78" s="2944"/>
      <c r="L78" s="2944"/>
      <c r="M78" s="2943"/>
      <c r="N78" s="2944"/>
      <c r="O78" s="2944"/>
      <c r="P78" s="2945"/>
      <c r="Q78" s="2945"/>
      <c r="R78" s="2944"/>
      <c r="S78" s="2944"/>
      <c r="T78" s="2944"/>
      <c r="U78" s="2944"/>
      <c r="V78" s="2944"/>
      <c r="W78" s="280"/>
      <c r="X78" s="2946"/>
      <c r="Y78" s="2947"/>
      <c r="Z78" s="2948"/>
      <c r="AA78" s="262"/>
      <c r="AB78" s="2908"/>
      <c r="AC78" s="281"/>
      <c r="AD78" s="2949"/>
      <c r="AE78" s="2950"/>
      <c r="AF78" s="2951"/>
      <c r="AG78" s="2951"/>
      <c r="AH78" s="2951"/>
      <c r="AI78" s="2951"/>
      <c r="AJ78" s="2950">
        <v>1</v>
      </c>
      <c r="AK78" s="2950"/>
      <c r="AL78" s="2950"/>
      <c r="AM78" s="2952"/>
      <c r="AN78" s="2953">
        <f t="shared" si="14"/>
        <v>1</v>
      </c>
      <c r="AO78" s="2954"/>
      <c r="AP78" s="2951">
        <v>7</v>
      </c>
      <c r="AQ78" s="2951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37">
        <v>73</v>
      </c>
      <c r="B79" s="244"/>
      <c r="C79" s="259" t="s">
        <v>169</v>
      </c>
      <c r="D79" s="2786" t="str">
        <f t="shared" si="17"/>
        <v/>
      </c>
      <c r="E79" s="2686"/>
      <c r="F79" s="2891"/>
      <c r="G79" s="279"/>
      <c r="H79" s="238"/>
      <c r="I79" s="2942"/>
      <c r="J79" s="2943"/>
      <c r="K79" s="2944"/>
      <c r="L79" s="2944"/>
      <c r="M79" s="2943"/>
      <c r="N79" s="2944"/>
      <c r="O79" s="2944"/>
      <c r="P79" s="2945"/>
      <c r="Q79" s="2945"/>
      <c r="R79" s="2944"/>
      <c r="S79" s="2944"/>
      <c r="T79" s="2944"/>
      <c r="U79" s="2944"/>
      <c r="V79" s="2944"/>
      <c r="W79" s="280"/>
      <c r="X79" s="2946"/>
      <c r="Y79" s="2947"/>
      <c r="Z79" s="2948"/>
      <c r="AA79" s="262"/>
      <c r="AB79" s="2908"/>
      <c r="AC79" s="281"/>
      <c r="AD79" s="2949"/>
      <c r="AE79" s="2950"/>
      <c r="AF79" s="2951"/>
      <c r="AG79" s="2951"/>
      <c r="AH79" s="2951"/>
      <c r="AI79" s="2951"/>
      <c r="AJ79" s="2950">
        <v>1</v>
      </c>
      <c r="AK79" s="2950"/>
      <c r="AL79" s="2950"/>
      <c r="AM79" s="2952"/>
      <c r="AN79" s="2953">
        <f t="shared" si="14"/>
        <v>1</v>
      </c>
      <c r="AO79" s="2954"/>
      <c r="AP79" s="2951">
        <v>4</v>
      </c>
      <c r="AQ79" s="2951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37">
        <v>74</v>
      </c>
      <c r="B80" s="244"/>
      <c r="C80" s="259" t="s">
        <v>157</v>
      </c>
      <c r="D80" s="2786" t="str">
        <f t="shared" si="17"/>
        <v/>
      </c>
      <c r="E80" s="2686"/>
      <c r="F80" s="2891"/>
      <c r="G80" s="283"/>
      <c r="H80" s="238"/>
      <c r="I80" s="2942"/>
      <c r="J80" s="2943"/>
      <c r="K80" s="2944"/>
      <c r="L80" s="2944"/>
      <c r="M80" s="2943"/>
      <c r="N80" s="2944"/>
      <c r="O80" s="2944"/>
      <c r="P80" s="2945"/>
      <c r="Q80" s="2945"/>
      <c r="R80" s="2944"/>
      <c r="S80" s="2944"/>
      <c r="T80" s="2944"/>
      <c r="U80" s="2944"/>
      <c r="V80" s="2944"/>
      <c r="W80" s="280"/>
      <c r="X80" s="2946"/>
      <c r="Y80" s="2947"/>
      <c r="Z80" s="2948"/>
      <c r="AA80" s="262"/>
      <c r="AB80" s="2795"/>
      <c r="AC80" s="284"/>
      <c r="AD80" s="2949"/>
      <c r="AE80" s="2950"/>
      <c r="AF80" s="2951"/>
      <c r="AG80" s="2951"/>
      <c r="AH80" s="2951"/>
      <c r="AI80" s="2951"/>
      <c r="AJ80" s="2950">
        <v>1</v>
      </c>
      <c r="AK80" s="2950"/>
      <c r="AL80" s="2950"/>
      <c r="AM80" s="2952"/>
      <c r="AN80" s="2953">
        <f t="shared" si="14"/>
        <v>1</v>
      </c>
      <c r="AO80" s="2954"/>
      <c r="AP80" s="2951">
        <v>0</v>
      </c>
      <c r="AQ80" s="2951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37">
        <v>75</v>
      </c>
      <c r="B81" s="253"/>
      <c r="C81" s="259" t="s">
        <v>118</v>
      </c>
      <c r="D81" s="2786" t="str">
        <f t="shared" si="17"/>
        <v/>
      </c>
      <c r="E81" s="2686"/>
      <c r="F81" s="2891"/>
      <c r="G81" s="283"/>
      <c r="H81" s="285"/>
      <c r="I81" s="2942"/>
      <c r="J81" s="2943"/>
      <c r="K81" s="2944"/>
      <c r="L81" s="2944"/>
      <c r="M81" s="2943"/>
      <c r="N81" s="2944"/>
      <c r="O81" s="2944"/>
      <c r="P81" s="2945"/>
      <c r="Q81" s="2945"/>
      <c r="R81" s="2944"/>
      <c r="S81" s="2944"/>
      <c r="T81" s="2944"/>
      <c r="U81" s="2944"/>
      <c r="V81" s="2944"/>
      <c r="W81" s="280"/>
      <c r="X81" s="2946"/>
      <c r="Y81" s="2955"/>
      <c r="Z81" s="2956"/>
      <c r="AA81" s="262"/>
      <c r="AB81" s="2795"/>
      <c r="AC81" s="284"/>
      <c r="AD81" s="2949"/>
      <c r="AE81" s="2950"/>
      <c r="AF81" s="2951"/>
      <c r="AG81" s="2951"/>
      <c r="AH81" s="2951"/>
      <c r="AI81" s="2951">
        <v>1</v>
      </c>
      <c r="AJ81" s="2950"/>
      <c r="AK81" s="2950"/>
      <c r="AL81" s="2950"/>
      <c r="AM81" s="2952"/>
      <c r="AN81" s="2953">
        <f t="shared" si="14"/>
        <v>1</v>
      </c>
      <c r="AO81" s="2954"/>
      <c r="AP81" s="2951">
        <v>5</v>
      </c>
      <c r="AQ81" s="2951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37">
        <v>76</v>
      </c>
      <c r="B82" s="244"/>
      <c r="C82" s="259" t="s">
        <v>117</v>
      </c>
      <c r="D82" s="2786" t="str">
        <f t="shared" si="17"/>
        <v/>
      </c>
      <c r="E82" s="2686"/>
      <c r="F82" s="2891"/>
      <c r="G82" s="283"/>
      <c r="H82" s="285"/>
      <c r="I82" s="2942"/>
      <c r="J82" s="2943"/>
      <c r="K82" s="2944"/>
      <c r="L82" s="2944"/>
      <c r="M82" s="2943"/>
      <c r="N82" s="2944"/>
      <c r="O82" s="2944"/>
      <c r="P82" s="2945"/>
      <c r="Q82" s="2945"/>
      <c r="R82" s="2944"/>
      <c r="S82" s="2944"/>
      <c r="T82" s="2944"/>
      <c r="U82" s="2944"/>
      <c r="V82" s="2944"/>
      <c r="W82" s="280"/>
      <c r="X82" s="2946"/>
      <c r="Y82" s="2955"/>
      <c r="Z82" s="2956"/>
      <c r="AA82" s="262"/>
      <c r="AB82" s="2795"/>
      <c r="AC82" s="284"/>
      <c r="AD82" s="2949"/>
      <c r="AE82" s="2950"/>
      <c r="AF82" s="2951"/>
      <c r="AG82" s="2951"/>
      <c r="AH82" s="2951"/>
      <c r="AI82" s="2951">
        <v>1</v>
      </c>
      <c r="AJ82" s="2950"/>
      <c r="AK82" s="2950"/>
      <c r="AL82" s="2950"/>
      <c r="AM82" s="2952"/>
      <c r="AN82" s="2953">
        <f t="shared" si="14"/>
        <v>1</v>
      </c>
      <c r="AO82" s="2954"/>
      <c r="AP82" s="2951">
        <v>2</v>
      </c>
      <c r="AQ82" s="2951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37">
        <v>77</v>
      </c>
      <c r="B83" s="244"/>
      <c r="C83" s="259" t="s">
        <v>80</v>
      </c>
      <c r="D83" s="2786"/>
      <c r="E83" s="2686"/>
      <c r="F83" s="2891"/>
      <c r="G83" s="283"/>
      <c r="H83" s="285"/>
      <c r="I83" s="2942"/>
      <c r="J83" s="2943"/>
      <c r="K83" s="2944"/>
      <c r="L83" s="2944"/>
      <c r="M83" s="2943"/>
      <c r="N83" s="2944"/>
      <c r="O83" s="2944"/>
      <c r="P83" s="2944"/>
      <c r="Q83" s="2944"/>
      <c r="R83" s="2944"/>
      <c r="S83" s="2944"/>
      <c r="T83" s="2944"/>
      <c r="U83" s="2944"/>
      <c r="V83" s="2944"/>
      <c r="W83" s="280"/>
      <c r="X83" s="2957"/>
      <c r="Y83" s="2955"/>
      <c r="Z83" s="2956"/>
      <c r="AA83" s="262"/>
      <c r="AB83" s="2795"/>
      <c r="AC83" s="284"/>
      <c r="AD83" s="2949"/>
      <c r="AE83" s="2950"/>
      <c r="AF83" s="2951"/>
      <c r="AG83" s="2951"/>
      <c r="AH83" s="2951">
        <v>1</v>
      </c>
      <c r="AI83" s="2951"/>
      <c r="AJ83" s="2950"/>
      <c r="AK83" s="2950"/>
      <c r="AL83" s="2950"/>
      <c r="AM83" s="2952"/>
      <c r="AN83" s="2953">
        <f t="shared" si="14"/>
        <v>1</v>
      </c>
      <c r="AO83" s="2954"/>
      <c r="AP83" s="2951">
        <v>5</v>
      </c>
      <c r="AQ83" s="2951">
        <f t="shared" si="15"/>
        <v>5</v>
      </c>
      <c r="AR83" s="286">
        <f t="shared" si="16"/>
        <v>5</v>
      </c>
    </row>
    <row r="84" spans="1:45" ht="11.1" customHeight="1" x14ac:dyDescent="0.25">
      <c r="A84" s="2537">
        <v>78</v>
      </c>
      <c r="B84" s="253"/>
      <c r="C84" s="259" t="s">
        <v>82</v>
      </c>
      <c r="D84" s="2786"/>
      <c r="E84" s="2686"/>
      <c r="F84" s="2891"/>
      <c r="G84" s="283"/>
      <c r="H84" s="285"/>
      <c r="I84" s="2942"/>
      <c r="J84" s="2943"/>
      <c r="K84" s="2944"/>
      <c r="L84" s="2944"/>
      <c r="M84" s="2944"/>
      <c r="N84" s="2944"/>
      <c r="O84" s="2944"/>
      <c r="P84" s="2944"/>
      <c r="Q84" s="2944"/>
      <c r="R84" s="2944"/>
      <c r="S84" s="2944"/>
      <c r="T84" s="2944"/>
      <c r="U84" s="2944"/>
      <c r="V84" s="2944"/>
      <c r="W84" s="280"/>
      <c r="X84" s="2957"/>
      <c r="Y84" s="2955"/>
      <c r="Z84" s="2956"/>
      <c r="AA84" s="262"/>
      <c r="AB84" s="2795"/>
      <c r="AC84" s="284"/>
      <c r="AD84" s="2949"/>
      <c r="AE84" s="2950"/>
      <c r="AF84" s="2951"/>
      <c r="AG84" s="2951"/>
      <c r="AH84" s="2951">
        <v>1</v>
      </c>
      <c r="AI84" s="2951"/>
      <c r="AJ84" s="2950"/>
      <c r="AK84" s="2950"/>
      <c r="AL84" s="2950"/>
      <c r="AM84" s="2952"/>
      <c r="AN84" s="2953">
        <f t="shared" si="14"/>
        <v>1</v>
      </c>
      <c r="AO84" s="2954"/>
      <c r="AP84" s="2951">
        <v>2</v>
      </c>
      <c r="AQ84" s="2951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37">
        <v>79</v>
      </c>
      <c r="B85" s="253"/>
      <c r="C85" s="259" t="s">
        <v>587</v>
      </c>
      <c r="D85" s="2786"/>
      <c r="E85" s="2686"/>
      <c r="F85" s="2891"/>
      <c r="G85" s="283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944"/>
      <c r="W85" s="280"/>
      <c r="X85" s="2957"/>
      <c r="Y85" s="2955"/>
      <c r="Z85" s="2956"/>
      <c r="AA85" s="262"/>
      <c r="AB85" s="2795"/>
      <c r="AC85" s="284"/>
      <c r="AD85" s="2949"/>
      <c r="AE85" s="2950"/>
      <c r="AF85" s="2951"/>
      <c r="AG85" s="2951"/>
      <c r="AH85" s="2951">
        <v>1</v>
      </c>
      <c r="AI85" s="2951"/>
      <c r="AJ85" s="2950"/>
      <c r="AK85" s="2950"/>
      <c r="AL85" s="2950"/>
      <c r="AM85" s="2952"/>
      <c r="AN85" s="2953">
        <f t="shared" si="14"/>
        <v>1</v>
      </c>
      <c r="AO85" s="2954"/>
      <c r="AP85" s="2951">
        <v>1</v>
      </c>
      <c r="AQ85" s="2951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37">
        <v>80</v>
      </c>
      <c r="B86" s="253"/>
      <c r="C86" s="269" t="s">
        <v>146</v>
      </c>
      <c r="D86" s="2886" t="str">
        <f>ROMAN(AO86,0)</f>
        <v>I</v>
      </c>
      <c r="E86" s="3167"/>
      <c r="F86" s="2821"/>
      <c r="G86" s="287"/>
      <c r="H86" s="285"/>
      <c r="I86" s="2942"/>
      <c r="J86" s="2943"/>
      <c r="K86" s="2944"/>
      <c r="L86" s="2944"/>
      <c r="M86" s="2944"/>
      <c r="N86" s="2944"/>
      <c r="O86" s="2944"/>
      <c r="P86" s="2945"/>
      <c r="Q86" s="2945"/>
      <c r="R86" s="2944"/>
      <c r="S86" s="2944"/>
      <c r="T86" s="2944"/>
      <c r="U86" s="2944"/>
      <c r="V86" s="2944"/>
      <c r="W86" s="280"/>
      <c r="X86" s="2946"/>
      <c r="Y86" s="2958"/>
      <c r="Z86" s="2956"/>
      <c r="AA86" s="262"/>
      <c r="AB86" s="2795"/>
      <c r="AC86" s="288"/>
      <c r="AD86" s="2949"/>
      <c r="AE86" s="2950"/>
      <c r="AF86" s="2951">
        <v>1</v>
      </c>
      <c r="AG86" s="2951"/>
      <c r="AH86" s="2951"/>
      <c r="AI86" s="2951"/>
      <c r="AJ86" s="2950"/>
      <c r="AK86" s="2950"/>
      <c r="AL86" s="2950"/>
      <c r="AM86" s="2952"/>
      <c r="AN86" s="2953">
        <f t="shared" si="14"/>
        <v>1</v>
      </c>
      <c r="AO86" s="2954">
        <v>1</v>
      </c>
      <c r="AP86" s="2951">
        <v>13</v>
      </c>
      <c r="AQ86" s="2951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37">
        <v>81</v>
      </c>
      <c r="B87" s="253"/>
      <c r="C87" s="269" t="s">
        <v>147</v>
      </c>
      <c r="D87" s="2886" t="str">
        <f>ROMAN(AO87,0)</f>
        <v>I</v>
      </c>
      <c r="E87" s="3167"/>
      <c r="F87" s="2821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5"/>
      <c r="S87" s="2944"/>
      <c r="T87" s="2944"/>
      <c r="U87" s="2944"/>
      <c r="V87" s="2944"/>
      <c r="W87" s="280"/>
      <c r="X87" s="2946"/>
      <c r="Y87" s="2958"/>
      <c r="Z87" s="2956"/>
      <c r="AA87" s="262"/>
      <c r="AB87" s="2795"/>
      <c r="AC87" s="288"/>
      <c r="AD87" s="2949"/>
      <c r="AE87" s="2950"/>
      <c r="AF87" s="2951">
        <v>1</v>
      </c>
      <c r="AG87" s="2951"/>
      <c r="AH87" s="2951"/>
      <c r="AI87" s="2951"/>
      <c r="AJ87" s="2950"/>
      <c r="AK87" s="2950"/>
      <c r="AL87" s="2950"/>
      <c r="AM87" s="2952"/>
      <c r="AN87" s="2953">
        <f t="shared" si="14"/>
        <v>1</v>
      </c>
      <c r="AO87" s="2954">
        <v>1</v>
      </c>
      <c r="AP87" s="2951">
        <v>13</v>
      </c>
      <c r="AQ87" s="2951">
        <f t="shared" si="15"/>
        <v>13</v>
      </c>
      <c r="AR87" s="286">
        <f t="shared" si="16"/>
        <v>13</v>
      </c>
    </row>
    <row r="88" spans="1:45" ht="11.1" customHeight="1" x14ac:dyDescent="0.25">
      <c r="A88" s="2537">
        <v>82</v>
      </c>
      <c r="B88" s="253"/>
      <c r="C88" s="259" t="s">
        <v>46</v>
      </c>
      <c r="D88" s="2786"/>
      <c r="E88" s="2686"/>
      <c r="F88" s="2891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944"/>
      <c r="W88" s="280"/>
      <c r="X88" s="2946"/>
      <c r="Y88" s="2958"/>
      <c r="Z88" s="2956"/>
      <c r="AA88" s="262"/>
      <c r="AB88" s="2795"/>
      <c r="AC88" s="288"/>
      <c r="AD88" s="2949"/>
      <c r="AE88" s="2950"/>
      <c r="AF88" s="2951">
        <v>1</v>
      </c>
      <c r="AG88" s="2951"/>
      <c r="AH88" s="2951"/>
      <c r="AI88" s="2951"/>
      <c r="AJ88" s="2950"/>
      <c r="AK88" s="2950"/>
      <c r="AL88" s="2950"/>
      <c r="AM88" s="2952"/>
      <c r="AN88" s="2953">
        <f t="shared" si="14"/>
        <v>1</v>
      </c>
      <c r="AO88" s="2954"/>
      <c r="AP88" s="2951">
        <v>10</v>
      </c>
      <c r="AQ88" s="2951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37">
        <v>83</v>
      </c>
      <c r="B89" s="253"/>
      <c r="C89" s="259" t="s">
        <v>47</v>
      </c>
      <c r="D89" s="2786"/>
      <c r="E89" s="2686"/>
      <c r="F89" s="2891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944"/>
      <c r="W89" s="280"/>
      <c r="X89" s="2946"/>
      <c r="Y89" s="2958"/>
      <c r="Z89" s="2956"/>
      <c r="AA89" s="262"/>
      <c r="AB89" s="2795"/>
      <c r="AC89" s="288"/>
      <c r="AD89" s="2949"/>
      <c r="AE89" s="2950"/>
      <c r="AF89" s="2951">
        <v>1</v>
      </c>
      <c r="AG89" s="2951"/>
      <c r="AH89" s="2951"/>
      <c r="AI89" s="2951"/>
      <c r="AJ89" s="2950"/>
      <c r="AK89" s="2950"/>
      <c r="AL89" s="2950"/>
      <c r="AM89" s="2952"/>
      <c r="AN89" s="2953">
        <f t="shared" si="14"/>
        <v>1</v>
      </c>
      <c r="AO89" s="2954"/>
      <c r="AP89" s="2951">
        <v>4</v>
      </c>
      <c r="AQ89" s="2951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37">
        <v>84</v>
      </c>
      <c r="B90" s="253"/>
      <c r="C90" s="259" t="s">
        <v>40</v>
      </c>
      <c r="D90" s="2786"/>
      <c r="E90" s="2686"/>
      <c r="F90" s="2891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944"/>
      <c r="W90" s="280"/>
      <c r="X90" s="2946"/>
      <c r="Y90" s="2958"/>
      <c r="Z90" s="2956"/>
      <c r="AA90" s="262"/>
      <c r="AB90" s="2795"/>
      <c r="AC90" s="288"/>
      <c r="AD90" s="2949"/>
      <c r="AE90" s="2950"/>
      <c r="AF90" s="2951">
        <v>1</v>
      </c>
      <c r="AG90" s="2951"/>
      <c r="AH90" s="2951"/>
      <c r="AI90" s="2951"/>
      <c r="AJ90" s="2950"/>
      <c r="AK90" s="2950"/>
      <c r="AL90" s="2950"/>
      <c r="AM90" s="2952"/>
      <c r="AN90" s="2953">
        <f t="shared" si="14"/>
        <v>1</v>
      </c>
      <c r="AO90" s="2954"/>
      <c r="AP90" s="2951">
        <v>0</v>
      </c>
      <c r="AQ90" s="2951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37">
        <v>85</v>
      </c>
      <c r="B91" s="253"/>
      <c r="C91" s="278" t="s">
        <v>42</v>
      </c>
      <c r="D91" s="2786"/>
      <c r="E91" s="3062"/>
      <c r="F91" s="3173"/>
      <c r="G91" s="287"/>
      <c r="H91" s="285"/>
      <c r="I91" s="2942"/>
      <c r="J91" s="2943"/>
      <c r="K91" s="2944"/>
      <c r="L91" s="2944"/>
      <c r="M91" s="2944"/>
      <c r="N91" s="2944"/>
      <c r="O91" s="2944"/>
      <c r="P91" s="2944"/>
      <c r="Q91" s="2944"/>
      <c r="R91" s="2944"/>
      <c r="S91" s="2944"/>
      <c r="T91" s="2944"/>
      <c r="U91" s="2944"/>
      <c r="V91" s="2944"/>
      <c r="W91" s="280"/>
      <c r="X91" s="2946"/>
      <c r="Y91" s="2958"/>
      <c r="Z91" s="2956"/>
      <c r="AA91" s="262"/>
      <c r="AB91" s="2795"/>
      <c r="AC91" s="288"/>
      <c r="AD91" s="2949"/>
      <c r="AE91" s="2950"/>
      <c r="AF91" s="2951">
        <v>1</v>
      </c>
      <c r="AG91" s="2951"/>
      <c r="AH91" s="2951"/>
      <c r="AI91" s="2951"/>
      <c r="AJ91" s="2950"/>
      <c r="AK91" s="2950"/>
      <c r="AL91" s="2950"/>
      <c r="AM91" s="2952"/>
      <c r="AN91" s="2953">
        <f t="shared" si="14"/>
        <v>1</v>
      </c>
      <c r="AO91" s="2954"/>
      <c r="AP91" s="2951">
        <v>0</v>
      </c>
      <c r="AQ91" s="2951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37">
        <v>86</v>
      </c>
      <c r="B92" s="253"/>
      <c r="C92" s="259" t="s">
        <v>35</v>
      </c>
      <c r="D92" s="2786"/>
      <c r="E92" s="2686"/>
      <c r="F92" s="2891"/>
      <c r="G92" s="287"/>
      <c r="H92" s="285"/>
      <c r="I92" s="2942"/>
      <c r="J92" s="2943"/>
      <c r="K92" s="2944"/>
      <c r="L92" s="2944"/>
      <c r="M92" s="2944"/>
      <c r="N92" s="2944"/>
      <c r="O92" s="2944"/>
      <c r="P92" s="2944"/>
      <c r="Q92" s="2944"/>
      <c r="R92" s="2944"/>
      <c r="S92" s="2944"/>
      <c r="T92" s="2944"/>
      <c r="U92" s="2944"/>
      <c r="V92" s="2944"/>
      <c r="W92" s="280"/>
      <c r="X92" s="2946"/>
      <c r="Y92" s="2958"/>
      <c r="Z92" s="2956"/>
      <c r="AA92" s="262"/>
      <c r="AB92" s="2795"/>
      <c r="AC92" s="288"/>
      <c r="AD92" s="2949"/>
      <c r="AE92" s="2950">
        <v>1</v>
      </c>
      <c r="AF92" s="2951"/>
      <c r="AG92" s="2951"/>
      <c r="AH92" s="2951"/>
      <c r="AI92" s="2951"/>
      <c r="AJ92" s="2950"/>
      <c r="AK92" s="2950"/>
      <c r="AL92" s="2950"/>
      <c r="AM92" s="2952"/>
      <c r="AN92" s="2953">
        <f t="shared" si="14"/>
        <v>1</v>
      </c>
      <c r="AO92" s="2954"/>
      <c r="AP92" s="2951">
        <v>12</v>
      </c>
      <c r="AQ92" s="2951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37">
        <v>87</v>
      </c>
      <c r="B93" s="253"/>
      <c r="C93" s="259" t="s">
        <v>15</v>
      </c>
      <c r="D93" s="2786"/>
      <c r="E93" s="2686"/>
      <c r="F93" s="2891"/>
      <c r="G93" s="287"/>
      <c r="H93" s="285"/>
      <c r="I93" s="2942"/>
      <c r="J93" s="2943"/>
      <c r="K93" s="2944"/>
      <c r="L93" s="2944"/>
      <c r="M93" s="2944"/>
      <c r="N93" s="2944"/>
      <c r="O93" s="2944"/>
      <c r="P93" s="2944"/>
      <c r="Q93" s="2944"/>
      <c r="R93" s="2944"/>
      <c r="S93" s="2944"/>
      <c r="T93" s="2944"/>
      <c r="U93" s="2944"/>
      <c r="V93" s="2944"/>
      <c r="W93" s="280"/>
      <c r="X93" s="2946"/>
      <c r="Y93" s="2958"/>
      <c r="Z93" s="2956"/>
      <c r="AA93" s="262"/>
      <c r="AB93" s="2795"/>
      <c r="AC93" s="288"/>
      <c r="AD93" s="2949"/>
      <c r="AE93" s="2950">
        <v>1</v>
      </c>
      <c r="AF93" s="2951"/>
      <c r="AG93" s="2951"/>
      <c r="AH93" s="2951"/>
      <c r="AI93" s="2951"/>
      <c r="AJ93" s="2950"/>
      <c r="AK93" s="2950"/>
      <c r="AL93" s="2950"/>
      <c r="AM93" s="2952"/>
      <c r="AN93" s="2953">
        <f t="shared" si="14"/>
        <v>1</v>
      </c>
      <c r="AO93" s="2954"/>
      <c r="AP93" s="2951">
        <v>4</v>
      </c>
      <c r="AQ93" s="2951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37">
        <v>88</v>
      </c>
      <c r="B94" s="253"/>
      <c r="C94" s="259" t="s">
        <v>66</v>
      </c>
      <c r="D94" s="2786"/>
      <c r="E94" s="2686"/>
      <c r="F94" s="2891"/>
      <c r="G94" s="291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944"/>
      <c r="W94" s="280"/>
      <c r="X94" s="2946"/>
      <c r="Y94" s="2958"/>
      <c r="Z94" s="2956"/>
      <c r="AA94" s="262"/>
      <c r="AB94" s="2795"/>
      <c r="AC94" s="288"/>
      <c r="AD94" s="2949"/>
      <c r="AE94" s="2950">
        <v>1</v>
      </c>
      <c r="AF94" s="2951"/>
      <c r="AG94" s="2951"/>
      <c r="AH94" s="2951"/>
      <c r="AI94" s="2951"/>
      <c r="AJ94" s="2950"/>
      <c r="AK94" s="2950"/>
      <c r="AL94" s="2950"/>
      <c r="AM94" s="2952"/>
      <c r="AN94" s="2953">
        <f t="shared" si="14"/>
        <v>1</v>
      </c>
      <c r="AO94" s="2954"/>
      <c r="AP94" s="2951">
        <v>0</v>
      </c>
      <c r="AQ94" s="2951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37">
        <v>89</v>
      </c>
      <c r="B95" s="253"/>
      <c r="C95" s="259" t="s">
        <v>198</v>
      </c>
      <c r="D95" s="2786"/>
      <c r="E95" s="2686"/>
      <c r="F95" s="2891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944"/>
      <c r="W95" s="280"/>
      <c r="X95" s="2946"/>
      <c r="Y95" s="2958"/>
      <c r="Z95" s="2956"/>
      <c r="AA95" s="262"/>
      <c r="AB95" s="2795"/>
      <c r="AC95" s="288"/>
      <c r="AD95" s="2949"/>
      <c r="AE95" s="2950">
        <v>1</v>
      </c>
      <c r="AF95" s="2951"/>
      <c r="AG95" s="2951"/>
      <c r="AH95" s="2951"/>
      <c r="AI95" s="2951"/>
      <c r="AJ95" s="2950"/>
      <c r="AK95" s="2950"/>
      <c r="AL95" s="2950"/>
      <c r="AM95" s="2952"/>
      <c r="AN95" s="2953">
        <f t="shared" si="14"/>
        <v>1</v>
      </c>
      <c r="AO95" s="2954"/>
      <c r="AP95" s="2951">
        <v>0</v>
      </c>
      <c r="AQ95" s="2951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37">
        <v>90</v>
      </c>
      <c r="B96" s="253"/>
      <c r="C96" s="259" t="s">
        <v>53</v>
      </c>
      <c r="D96" s="2786"/>
      <c r="E96" s="2686"/>
      <c r="F96" s="2891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944"/>
      <c r="W96" s="280"/>
      <c r="X96" s="2946"/>
      <c r="Y96" s="2958"/>
      <c r="Z96" s="2956"/>
      <c r="AA96" s="262"/>
      <c r="AB96" s="2795"/>
      <c r="AC96" s="288"/>
      <c r="AD96" s="2949">
        <v>1</v>
      </c>
      <c r="AE96" s="2950"/>
      <c r="AF96" s="2951"/>
      <c r="AG96" s="2951"/>
      <c r="AH96" s="2951"/>
      <c r="AI96" s="2951"/>
      <c r="AJ96" s="2950"/>
      <c r="AK96" s="2950"/>
      <c r="AL96" s="2950"/>
      <c r="AM96" s="2952"/>
      <c r="AN96" s="2953">
        <f t="shared" si="14"/>
        <v>1</v>
      </c>
      <c r="AO96" s="2954"/>
      <c r="AP96" s="2951">
        <v>6</v>
      </c>
      <c r="AQ96" s="2951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37">
        <v>91</v>
      </c>
      <c r="B97" s="253"/>
      <c r="C97" s="259" t="s">
        <v>54</v>
      </c>
      <c r="D97" s="2786"/>
      <c r="E97" s="2686"/>
      <c r="F97" s="2891"/>
      <c r="G97" s="287"/>
      <c r="H97" s="285"/>
      <c r="I97" s="2959"/>
      <c r="J97" s="2943"/>
      <c r="K97" s="2960"/>
      <c r="L97" s="2960"/>
      <c r="M97" s="2944"/>
      <c r="N97" s="2944"/>
      <c r="O97" s="2944"/>
      <c r="P97" s="2944"/>
      <c r="Q97" s="2944"/>
      <c r="R97" s="2944"/>
      <c r="S97" s="2944"/>
      <c r="T97" s="2944"/>
      <c r="U97" s="2944"/>
      <c r="V97" s="2944"/>
      <c r="W97" s="280"/>
      <c r="X97" s="2946"/>
      <c r="Y97" s="2958"/>
      <c r="Z97" s="2956"/>
      <c r="AA97" s="262"/>
      <c r="AB97" s="2795"/>
      <c r="AC97" s="288"/>
      <c r="AD97" s="2949">
        <v>1</v>
      </c>
      <c r="AE97" s="2950"/>
      <c r="AF97" s="2951"/>
      <c r="AG97" s="2951"/>
      <c r="AH97" s="2951"/>
      <c r="AI97" s="2951"/>
      <c r="AJ97" s="2950"/>
      <c r="AK97" s="2950"/>
      <c r="AL97" s="2950"/>
      <c r="AM97" s="2952"/>
      <c r="AN97" s="2953">
        <f t="shared" si="14"/>
        <v>1</v>
      </c>
      <c r="AO97" s="2954"/>
      <c r="AP97" s="2951">
        <v>3</v>
      </c>
      <c r="AQ97" s="2951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37">
        <v>92</v>
      </c>
      <c r="B98" s="253"/>
      <c r="C98" s="259" t="s">
        <v>52</v>
      </c>
      <c r="D98" s="2786"/>
      <c r="E98" s="2686"/>
      <c r="F98" s="2891"/>
      <c r="G98" s="287"/>
      <c r="H98" s="285"/>
      <c r="I98" s="2959"/>
      <c r="J98" s="2943"/>
      <c r="K98" s="2960"/>
      <c r="L98" s="2960"/>
      <c r="M98" s="2944"/>
      <c r="N98" s="2944"/>
      <c r="O98" s="2944"/>
      <c r="P98" s="2944"/>
      <c r="Q98" s="2944"/>
      <c r="R98" s="2944"/>
      <c r="S98" s="2944"/>
      <c r="T98" s="2944"/>
      <c r="U98" s="2944"/>
      <c r="V98" s="2944"/>
      <c r="W98" s="280"/>
      <c r="X98" s="2946"/>
      <c r="Y98" s="2958"/>
      <c r="Z98" s="2956"/>
      <c r="AA98" s="262"/>
      <c r="AB98" s="2795"/>
      <c r="AC98" s="288"/>
      <c r="AD98" s="2949">
        <v>1</v>
      </c>
      <c r="AE98" s="2950"/>
      <c r="AF98" s="2951"/>
      <c r="AG98" s="2951"/>
      <c r="AH98" s="2951"/>
      <c r="AI98" s="2951"/>
      <c r="AJ98" s="2950"/>
      <c r="AK98" s="2950"/>
      <c r="AL98" s="2950"/>
      <c r="AM98" s="2952"/>
      <c r="AN98" s="2953">
        <f t="shared" si="14"/>
        <v>1</v>
      </c>
      <c r="AO98" s="2954"/>
      <c r="AP98" s="2951">
        <v>1</v>
      </c>
      <c r="AQ98" s="2951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37">
        <v>93</v>
      </c>
      <c r="B99" s="253"/>
      <c r="C99" s="259" t="s">
        <v>67</v>
      </c>
      <c r="D99" s="2786"/>
      <c r="E99" s="2686"/>
      <c r="F99" s="2891"/>
      <c r="G99" s="287"/>
      <c r="H99" s="285"/>
      <c r="I99" s="2959"/>
      <c r="J99" s="2943"/>
      <c r="K99" s="2960"/>
      <c r="L99" s="2960"/>
      <c r="M99" s="2944"/>
      <c r="N99" s="2944"/>
      <c r="O99" s="2944"/>
      <c r="P99" s="2944"/>
      <c r="Q99" s="2944"/>
      <c r="R99" s="2944"/>
      <c r="S99" s="2944"/>
      <c r="T99" s="2944"/>
      <c r="U99" s="2944"/>
      <c r="V99" s="2944"/>
      <c r="W99" s="280"/>
      <c r="X99" s="2946"/>
      <c r="Y99" s="2958"/>
      <c r="Z99" s="2956"/>
      <c r="AA99" s="262"/>
      <c r="AB99" s="2795"/>
      <c r="AC99" s="288"/>
      <c r="AD99" s="2949">
        <v>1</v>
      </c>
      <c r="AE99" s="2950"/>
      <c r="AF99" s="2951"/>
      <c r="AG99" s="2951"/>
      <c r="AH99" s="2951"/>
      <c r="AI99" s="2951"/>
      <c r="AJ99" s="2950"/>
      <c r="AK99" s="2950"/>
      <c r="AL99" s="2950"/>
      <c r="AM99" s="2952"/>
      <c r="AN99" s="2953">
        <f t="shared" si="14"/>
        <v>1</v>
      </c>
      <c r="AO99" s="2954"/>
      <c r="AP99" s="2951">
        <v>0</v>
      </c>
      <c r="AQ99" s="2951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37">
        <v>94</v>
      </c>
      <c r="B100" s="253"/>
      <c r="C100" s="259" t="s">
        <v>199</v>
      </c>
      <c r="D100" s="2685"/>
      <c r="E100" s="2686"/>
      <c r="F100" s="2891"/>
      <c r="G100" s="287"/>
      <c r="H100" s="292"/>
      <c r="I100" s="2961"/>
      <c r="J100" s="2962"/>
      <c r="K100" s="2963"/>
      <c r="L100" s="2963"/>
      <c r="M100" s="2964"/>
      <c r="N100" s="2964"/>
      <c r="O100" s="2964"/>
      <c r="P100" s="2964"/>
      <c r="Q100" s="2964"/>
      <c r="R100" s="2964"/>
      <c r="S100" s="2964"/>
      <c r="T100" s="2964"/>
      <c r="U100" s="2964"/>
      <c r="V100" s="2964"/>
      <c r="W100" s="2965"/>
      <c r="X100" s="2966"/>
      <c r="Y100" s="2967"/>
      <c r="Z100" s="2968"/>
      <c r="AA100" s="2969"/>
      <c r="AB100" s="2970"/>
      <c r="AC100" s="2971"/>
      <c r="AD100" s="2972">
        <v>1</v>
      </c>
      <c r="AE100" s="2973"/>
      <c r="AF100" s="2974"/>
      <c r="AG100" s="2974"/>
      <c r="AH100" s="2974"/>
      <c r="AI100" s="2974"/>
      <c r="AJ100" s="2973"/>
      <c r="AK100" s="2973"/>
      <c r="AL100" s="2973"/>
      <c r="AM100" s="2975"/>
      <c r="AN100" s="2976">
        <f t="shared" si="14"/>
        <v>1</v>
      </c>
      <c r="AO100" s="2977"/>
      <c r="AP100" s="2974">
        <v>0</v>
      </c>
      <c r="AQ100" s="2974">
        <f t="shared" si="15"/>
        <v>0</v>
      </c>
      <c r="AR100" s="2978">
        <f t="shared" si="16"/>
        <v>0</v>
      </c>
      <c r="AS100" s="208"/>
    </row>
    <row r="101" spans="1:45" ht="6" customHeight="1" thickTop="1" x14ac:dyDescent="0.25">
      <c r="A101" s="2979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2980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849" t="s">
        <v>14</v>
      </c>
      <c r="D102" s="3849"/>
      <c r="E102" s="3849"/>
      <c r="F102" s="3849"/>
      <c r="G102" s="3849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2981">
        <f>COUNTIF(W7:W100,"=x")</f>
        <v>18</v>
      </c>
      <c r="X102" s="3850" t="s">
        <v>50</v>
      </c>
      <c r="Y102" s="3851"/>
      <c r="Z102" s="3851"/>
      <c r="AA102" s="309"/>
      <c r="AB102" s="310"/>
      <c r="AC102" s="311"/>
      <c r="AD102" s="312"/>
      <c r="AE102" s="312"/>
      <c r="AF102" s="4108" t="s">
        <v>684</v>
      </c>
      <c r="AG102" s="4108"/>
      <c r="AH102" s="4108"/>
      <c r="AI102" s="4108"/>
      <c r="AJ102" s="4108"/>
      <c r="AK102" s="313"/>
      <c r="AL102" s="313"/>
      <c r="AM102" s="314"/>
      <c r="AN102" s="315">
        <f>SUM(AN7:AN100)</f>
        <v>1264</v>
      </c>
      <c r="AO102" s="2982">
        <f>COUNTIF(AO7:AO100,"&gt;=0")</f>
        <v>35</v>
      </c>
      <c r="AP102" s="4112" t="s">
        <v>59</v>
      </c>
      <c r="AQ102" s="4112"/>
      <c r="AR102" s="4112"/>
      <c r="AS102" s="2983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868" t="s">
        <v>81</v>
      </c>
      <c r="Z103" s="3868"/>
      <c r="AA103" s="309"/>
      <c r="AB103" s="310"/>
      <c r="AC103" s="321"/>
      <c r="AD103" s="322"/>
      <c r="AE103" s="219"/>
      <c r="AF103" s="4109" t="s">
        <v>685</v>
      </c>
      <c r="AG103" s="4109"/>
      <c r="AH103" s="4109"/>
      <c r="AI103" s="4109"/>
      <c r="AJ103" s="4109"/>
      <c r="AK103" s="2984"/>
      <c r="AL103" s="2984"/>
      <c r="AM103" s="2985"/>
      <c r="AN103" s="2986">
        <f>AVERAGE(AN7:AN100)</f>
        <v>13.446808510638299</v>
      </c>
      <c r="AO103" s="4110"/>
      <c r="AP103" s="4111"/>
      <c r="AQ103" s="4111"/>
      <c r="AR103" s="4111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2987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2987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2988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819" t="s">
        <v>162</v>
      </c>
      <c r="F107" s="3819"/>
      <c r="G107" s="3819"/>
      <c r="H107" s="3819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819"/>
      <c r="F108" s="3819"/>
      <c r="G108" s="3819"/>
      <c r="H108" s="3819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3"/>
      <c r="T108" s="3178" t="s">
        <v>79</v>
      </c>
      <c r="U108" s="3179"/>
      <c r="V108" s="3179"/>
      <c r="W108" s="3179"/>
      <c r="X108" s="3179"/>
      <c r="Y108" s="3179"/>
      <c r="Z108" s="3179"/>
      <c r="AA108" s="3179"/>
      <c r="AB108" s="3179"/>
      <c r="AC108" s="3180"/>
      <c r="AD108" s="342"/>
      <c r="AE108" s="3931" t="s">
        <v>78</v>
      </c>
      <c r="AF108" s="3932"/>
      <c r="AG108" s="3932"/>
      <c r="AH108" s="3932"/>
      <c r="AI108" s="3932"/>
      <c r="AJ108" s="3932"/>
      <c r="AK108" s="3932"/>
      <c r="AL108" s="3932"/>
      <c r="AM108" s="3932"/>
      <c r="AN108" s="3932"/>
      <c r="AO108" s="3932"/>
      <c r="AP108" s="3932"/>
      <c r="AQ108" s="3932"/>
      <c r="AR108" s="3933"/>
      <c r="AS108" s="219"/>
    </row>
    <row r="109" spans="1:45" ht="11.1" customHeight="1" thickBot="1" x14ac:dyDescent="0.3">
      <c r="F109" s="2990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181"/>
      <c r="U109" s="3182"/>
      <c r="V109" s="3182"/>
      <c r="W109" s="3182"/>
      <c r="X109" s="3182"/>
      <c r="Y109" s="3182"/>
      <c r="Z109" s="3182"/>
      <c r="AA109" s="3182"/>
      <c r="AB109" s="3182"/>
      <c r="AC109" s="3183"/>
      <c r="AD109" s="342"/>
      <c r="AE109" s="3934"/>
      <c r="AF109" s="3935"/>
      <c r="AG109" s="3935"/>
      <c r="AH109" s="3935"/>
      <c r="AI109" s="3935"/>
      <c r="AJ109" s="3935"/>
      <c r="AK109" s="3935"/>
      <c r="AL109" s="3935"/>
      <c r="AM109" s="3935"/>
      <c r="AN109" s="3935"/>
      <c r="AO109" s="3935"/>
      <c r="AP109" s="3935"/>
      <c r="AQ109" s="3935"/>
      <c r="AR109" s="3936"/>
      <c r="AS109" s="219"/>
    </row>
    <row r="110" spans="1:45" ht="11.1" customHeight="1" x14ac:dyDescent="0.25">
      <c r="F110" s="2992" t="s">
        <v>16</v>
      </c>
      <c r="G110" s="247"/>
      <c r="I110" s="345">
        <v>8</v>
      </c>
      <c r="J110" s="2993">
        <v>9</v>
      </c>
      <c r="K110" s="2993">
        <v>11</v>
      </c>
      <c r="L110" s="345">
        <v>12</v>
      </c>
      <c r="M110" s="2993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2990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4084" t="s">
        <v>225</v>
      </c>
      <c r="U111" s="4085" t="s">
        <v>77</v>
      </c>
      <c r="V111" s="4086"/>
      <c r="W111" s="4086"/>
      <c r="X111" s="4086"/>
      <c r="Y111" s="4106"/>
      <c r="Z111" s="3898" t="s">
        <v>76</v>
      </c>
      <c r="AA111" s="3899"/>
      <c r="AB111" s="3899"/>
      <c r="AC111" s="3900"/>
      <c r="AD111" s="348"/>
      <c r="AE111" s="3784" t="s">
        <v>4</v>
      </c>
      <c r="AF111" s="3785"/>
      <c r="AG111" s="4083" t="s">
        <v>773</v>
      </c>
      <c r="AH111" s="4083"/>
      <c r="AI111" s="4083"/>
      <c r="AJ111" s="4083"/>
      <c r="AK111" s="4083"/>
      <c r="AL111" s="4083"/>
      <c r="AM111" s="4083"/>
      <c r="AN111" s="4083"/>
      <c r="AO111" s="4083"/>
      <c r="AP111" s="4083"/>
      <c r="AQ111" s="4083"/>
      <c r="AR111" s="4083"/>
      <c r="AS111" s="219"/>
    </row>
    <row r="112" spans="1:45" ht="11.1" customHeight="1" x14ac:dyDescent="0.25">
      <c r="F112" s="2992" t="s">
        <v>18</v>
      </c>
      <c r="G112" s="247"/>
      <c r="I112" s="345">
        <v>4</v>
      </c>
      <c r="J112" s="2993">
        <v>5</v>
      </c>
      <c r="K112" s="2993">
        <v>7</v>
      </c>
      <c r="L112" s="345">
        <v>8</v>
      </c>
      <c r="M112" s="2993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4084"/>
      <c r="U112" s="4087"/>
      <c r="V112" s="4088"/>
      <c r="W112" s="4088"/>
      <c r="X112" s="4088"/>
      <c r="Y112" s="4107"/>
      <c r="Z112" s="3904"/>
      <c r="AA112" s="3905"/>
      <c r="AB112" s="3905"/>
      <c r="AC112" s="3906"/>
      <c r="AD112" s="348"/>
      <c r="AE112" s="3786"/>
      <c r="AF112" s="3787"/>
      <c r="AG112" s="4083"/>
      <c r="AH112" s="4083"/>
      <c r="AI112" s="4083"/>
      <c r="AJ112" s="4083"/>
      <c r="AK112" s="4083"/>
      <c r="AL112" s="4083"/>
      <c r="AM112" s="4083"/>
      <c r="AN112" s="4083"/>
      <c r="AO112" s="4083"/>
      <c r="AP112" s="4083"/>
      <c r="AQ112" s="4083"/>
      <c r="AR112" s="4083"/>
      <c r="AS112" s="219"/>
    </row>
    <row r="113" spans="6:45" ht="11.1" customHeight="1" x14ac:dyDescent="0.25">
      <c r="F113" s="2990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4080">
        <v>1</v>
      </c>
      <c r="U113" s="4076" t="s">
        <v>75</v>
      </c>
      <c r="V113" s="4077"/>
      <c r="W113" s="4077"/>
      <c r="X113" s="4077"/>
      <c r="Y113" s="4104"/>
      <c r="Z113" s="3797" t="s">
        <v>74</v>
      </c>
      <c r="AA113" s="3798"/>
      <c r="AB113" s="3798"/>
      <c r="AC113" s="3799"/>
      <c r="AD113" s="349"/>
      <c r="AE113" s="3784" t="s">
        <v>16</v>
      </c>
      <c r="AF113" s="3785"/>
      <c r="AG113" s="4083" t="s">
        <v>774</v>
      </c>
      <c r="AH113" s="4083"/>
      <c r="AI113" s="4083"/>
      <c r="AJ113" s="4083"/>
      <c r="AK113" s="4083"/>
      <c r="AL113" s="4083"/>
      <c r="AM113" s="4083"/>
      <c r="AN113" s="4083"/>
      <c r="AO113" s="4083"/>
      <c r="AP113" s="4083"/>
      <c r="AQ113" s="4083"/>
      <c r="AR113" s="4083"/>
      <c r="AS113" s="208"/>
    </row>
    <row r="114" spans="6:45" ht="11.1" customHeight="1" x14ac:dyDescent="0.25">
      <c r="F114" s="2992" t="s">
        <v>20</v>
      </c>
      <c r="G114" s="247"/>
      <c r="I114" s="345">
        <v>2</v>
      </c>
      <c r="J114" s="2993">
        <v>3</v>
      </c>
      <c r="K114" s="2993">
        <v>5</v>
      </c>
      <c r="L114" s="345">
        <v>6</v>
      </c>
      <c r="M114" s="2993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4080"/>
      <c r="U114" s="4078"/>
      <c r="V114" s="4079"/>
      <c r="W114" s="4079"/>
      <c r="X114" s="4079"/>
      <c r="Y114" s="4105"/>
      <c r="Z114" s="3800"/>
      <c r="AA114" s="3801"/>
      <c r="AB114" s="3801"/>
      <c r="AC114" s="3802"/>
      <c r="AD114" s="349"/>
      <c r="AE114" s="3786"/>
      <c r="AF114" s="3787"/>
      <c r="AG114" s="4083"/>
      <c r="AH114" s="4083"/>
      <c r="AI114" s="4083"/>
      <c r="AJ114" s="4083"/>
      <c r="AK114" s="4083"/>
      <c r="AL114" s="4083"/>
      <c r="AM114" s="4083"/>
      <c r="AN114" s="4083"/>
      <c r="AO114" s="4083"/>
      <c r="AP114" s="4083"/>
      <c r="AQ114" s="4083"/>
      <c r="AR114" s="4083"/>
      <c r="AS114" s="208"/>
    </row>
    <row r="115" spans="6:45" ht="11.1" customHeight="1" x14ac:dyDescent="0.25">
      <c r="F115" s="2990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4080">
        <v>2</v>
      </c>
      <c r="U115" s="4076" t="s">
        <v>73</v>
      </c>
      <c r="V115" s="4077"/>
      <c r="W115" s="4077"/>
      <c r="X115" s="4077"/>
      <c r="Y115" s="4104"/>
      <c r="Z115" s="3797" t="s">
        <v>72</v>
      </c>
      <c r="AA115" s="3798"/>
      <c r="AB115" s="3798"/>
      <c r="AC115" s="3799"/>
      <c r="AD115" s="349"/>
      <c r="AE115" s="3784" t="s">
        <v>17</v>
      </c>
      <c r="AF115" s="3785"/>
      <c r="AG115" s="4083" t="s">
        <v>775</v>
      </c>
      <c r="AH115" s="4083"/>
      <c r="AI115" s="4083"/>
      <c r="AJ115" s="4083"/>
      <c r="AK115" s="4083"/>
      <c r="AL115" s="4083"/>
      <c r="AM115" s="4083"/>
      <c r="AN115" s="4083"/>
      <c r="AO115" s="4083"/>
      <c r="AP115" s="4083"/>
      <c r="AQ115" s="4083"/>
      <c r="AR115" s="4083"/>
      <c r="AS115" s="219"/>
    </row>
    <row r="116" spans="6:45" ht="11.1" customHeight="1" x14ac:dyDescent="0.25">
      <c r="F116" s="2992" t="s">
        <v>41</v>
      </c>
      <c r="G116" s="247"/>
      <c r="I116" s="345">
        <v>0</v>
      </c>
      <c r="J116" s="2993">
        <v>1</v>
      </c>
      <c r="K116" s="2993">
        <v>3</v>
      </c>
      <c r="L116" s="345">
        <v>4</v>
      </c>
      <c r="M116" s="2993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4080"/>
      <c r="U116" s="4078"/>
      <c r="V116" s="4079"/>
      <c r="W116" s="4079"/>
      <c r="X116" s="4079"/>
      <c r="Y116" s="4105"/>
      <c r="Z116" s="3800"/>
      <c r="AA116" s="3801"/>
      <c r="AB116" s="3801"/>
      <c r="AC116" s="3802"/>
      <c r="AD116" s="349"/>
      <c r="AE116" s="3786"/>
      <c r="AF116" s="3787"/>
      <c r="AG116" s="4083"/>
      <c r="AH116" s="4083"/>
      <c r="AI116" s="4083"/>
      <c r="AJ116" s="4083"/>
      <c r="AK116" s="4083"/>
      <c r="AL116" s="4083"/>
      <c r="AM116" s="4083"/>
      <c r="AN116" s="4083"/>
      <c r="AO116" s="4083"/>
      <c r="AP116" s="4083"/>
      <c r="AQ116" s="4083"/>
      <c r="AR116" s="4083"/>
      <c r="AS116" s="219"/>
    </row>
    <row r="117" spans="6:45" ht="11.1" customHeight="1" x14ac:dyDescent="0.25">
      <c r="F117" s="2990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4080">
        <v>3</v>
      </c>
      <c r="U117" s="4076" t="s">
        <v>70</v>
      </c>
      <c r="V117" s="4077"/>
      <c r="W117" s="4077"/>
      <c r="X117" s="4077"/>
      <c r="Y117" s="4104"/>
      <c r="Z117" s="3797" t="s">
        <v>71</v>
      </c>
      <c r="AA117" s="3798"/>
      <c r="AB117" s="3798"/>
      <c r="AC117" s="3799"/>
      <c r="AD117" s="349"/>
      <c r="AE117" s="3784" t="s">
        <v>18</v>
      </c>
      <c r="AF117" s="3785"/>
      <c r="AG117" s="4083" t="s">
        <v>776</v>
      </c>
      <c r="AH117" s="4083"/>
      <c r="AI117" s="4083"/>
      <c r="AJ117" s="4083"/>
      <c r="AK117" s="4083"/>
      <c r="AL117" s="4083"/>
      <c r="AM117" s="4083"/>
      <c r="AN117" s="4083"/>
      <c r="AO117" s="4083"/>
      <c r="AP117" s="4083"/>
      <c r="AQ117" s="4083"/>
      <c r="AR117" s="4083"/>
      <c r="AS117" s="219"/>
    </row>
    <row r="118" spans="6:45" ht="11.1" customHeight="1" x14ac:dyDescent="0.25">
      <c r="F118" s="2992" t="s">
        <v>23</v>
      </c>
      <c r="G118" s="247"/>
      <c r="I118" s="345" t="s">
        <v>0</v>
      </c>
      <c r="J118" s="2993" t="s">
        <v>0</v>
      </c>
      <c r="K118" s="2993">
        <v>1</v>
      </c>
      <c r="L118" s="345">
        <v>2</v>
      </c>
      <c r="M118" s="2993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4080"/>
      <c r="U118" s="4078"/>
      <c r="V118" s="4079"/>
      <c r="W118" s="4079"/>
      <c r="X118" s="4079"/>
      <c r="Y118" s="4105"/>
      <c r="Z118" s="3800"/>
      <c r="AA118" s="3801"/>
      <c r="AB118" s="3801"/>
      <c r="AC118" s="3802"/>
      <c r="AD118" s="349"/>
      <c r="AE118" s="3786"/>
      <c r="AF118" s="3787"/>
      <c r="AG118" s="4083"/>
      <c r="AH118" s="4083"/>
      <c r="AI118" s="4083"/>
      <c r="AJ118" s="4083"/>
      <c r="AK118" s="4083"/>
      <c r="AL118" s="4083"/>
      <c r="AM118" s="4083"/>
      <c r="AN118" s="4083"/>
      <c r="AO118" s="4083"/>
      <c r="AP118" s="4083"/>
      <c r="AQ118" s="4083"/>
      <c r="AR118" s="4083"/>
      <c r="AS118" s="219"/>
    </row>
    <row r="119" spans="6:45" ht="11.1" customHeight="1" x14ac:dyDescent="0.25">
      <c r="F119" s="2990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4080">
        <v>4</v>
      </c>
      <c r="U119" s="4076" t="s">
        <v>69</v>
      </c>
      <c r="V119" s="4077"/>
      <c r="W119" s="4077"/>
      <c r="X119" s="4077"/>
      <c r="Y119" s="4104"/>
      <c r="Z119" s="3797" t="s">
        <v>68</v>
      </c>
      <c r="AA119" s="3798"/>
      <c r="AB119" s="3798"/>
      <c r="AC119" s="3799"/>
      <c r="AD119" s="349"/>
      <c r="AE119" s="3784" t="s">
        <v>21</v>
      </c>
      <c r="AF119" s="3785"/>
      <c r="AG119" s="4083" t="s">
        <v>777</v>
      </c>
      <c r="AH119" s="4083"/>
      <c r="AI119" s="4083"/>
      <c r="AJ119" s="4083"/>
      <c r="AK119" s="4083"/>
      <c r="AL119" s="4083"/>
      <c r="AM119" s="4083"/>
      <c r="AN119" s="4083"/>
      <c r="AO119" s="4083"/>
      <c r="AP119" s="4083"/>
      <c r="AQ119" s="4083"/>
      <c r="AR119" s="4083"/>
      <c r="AS119" s="219"/>
    </row>
    <row r="120" spans="6:45" ht="11.1" customHeight="1" x14ac:dyDescent="0.25">
      <c r="F120" s="2992" t="s">
        <v>29</v>
      </c>
      <c r="G120" s="247"/>
      <c r="I120" s="345" t="s">
        <v>0</v>
      </c>
      <c r="J120" s="2993" t="s">
        <v>0</v>
      </c>
      <c r="K120" s="2993" t="s">
        <v>0</v>
      </c>
      <c r="L120" s="345">
        <v>0</v>
      </c>
      <c r="M120" s="2993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4080"/>
      <c r="U120" s="4078"/>
      <c r="V120" s="4079"/>
      <c r="W120" s="4079"/>
      <c r="X120" s="4079"/>
      <c r="Y120" s="4105"/>
      <c r="Z120" s="3800"/>
      <c r="AA120" s="3801"/>
      <c r="AB120" s="3801"/>
      <c r="AC120" s="3802"/>
      <c r="AD120" s="349"/>
      <c r="AE120" s="3786"/>
      <c r="AF120" s="3787"/>
      <c r="AG120" s="4083"/>
      <c r="AH120" s="4083"/>
      <c r="AI120" s="4083"/>
      <c r="AJ120" s="4083"/>
      <c r="AK120" s="4083"/>
      <c r="AL120" s="4083"/>
      <c r="AM120" s="4083"/>
      <c r="AN120" s="4083"/>
      <c r="AO120" s="4083"/>
      <c r="AP120" s="4083"/>
      <c r="AQ120" s="4083"/>
      <c r="AR120" s="4083"/>
      <c r="AS120" s="219"/>
    </row>
    <row r="121" spans="6:45" ht="11.1" customHeight="1" x14ac:dyDescent="0.25">
      <c r="F121" s="2990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4080">
        <v>5</v>
      </c>
      <c r="U121" s="4076" t="s">
        <v>84</v>
      </c>
      <c r="V121" s="4077"/>
      <c r="W121" s="4077"/>
      <c r="X121" s="4077"/>
      <c r="Y121" s="4104"/>
      <c r="Z121" s="3797" t="s">
        <v>85</v>
      </c>
      <c r="AA121" s="3798"/>
      <c r="AB121" s="3798"/>
      <c r="AC121" s="3799"/>
      <c r="AD121" s="349"/>
      <c r="AE121" s="3784" t="s">
        <v>41</v>
      </c>
      <c r="AF121" s="3785"/>
      <c r="AG121" s="3937">
        <f>COUNTIF(AO$7:AO$100,"=4")</f>
        <v>5</v>
      </c>
      <c r="AH121" s="3938"/>
      <c r="AI121" s="3938"/>
      <c r="AJ121" s="4081" t="s">
        <v>295</v>
      </c>
      <c r="AK121" s="4082"/>
      <c r="AL121" s="4082"/>
      <c r="AM121" s="4082"/>
      <c r="AN121" s="4082"/>
      <c r="AO121" s="4082"/>
      <c r="AP121" s="4082"/>
      <c r="AQ121" s="4082"/>
      <c r="AR121" s="4082"/>
      <c r="AS121" s="219"/>
    </row>
    <row r="122" spans="6:45" ht="11.1" customHeight="1" x14ac:dyDescent="0.25">
      <c r="F122" s="2990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4080"/>
      <c r="U122" s="4078"/>
      <c r="V122" s="4079"/>
      <c r="W122" s="4079"/>
      <c r="X122" s="4079"/>
      <c r="Y122" s="4105"/>
      <c r="Z122" s="3800"/>
      <c r="AA122" s="3801"/>
      <c r="AB122" s="3801"/>
      <c r="AC122" s="3802"/>
      <c r="AD122" s="349"/>
      <c r="AE122" s="3786"/>
      <c r="AF122" s="3787"/>
      <c r="AG122" s="3939"/>
      <c r="AH122" s="3940"/>
      <c r="AI122" s="3940"/>
      <c r="AJ122" s="4081"/>
      <c r="AK122" s="4082"/>
      <c r="AL122" s="4082"/>
      <c r="AM122" s="4082"/>
      <c r="AN122" s="4082"/>
      <c r="AO122" s="4082"/>
      <c r="AP122" s="4082"/>
      <c r="AQ122" s="4082"/>
      <c r="AR122" s="4082"/>
      <c r="AS122" s="219"/>
    </row>
    <row r="123" spans="6:45" ht="11.1" customHeight="1" x14ac:dyDescent="0.25">
      <c r="F123" s="2990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4080">
        <v>6</v>
      </c>
      <c r="U123" s="4076" t="s">
        <v>122</v>
      </c>
      <c r="V123" s="4077"/>
      <c r="W123" s="4077"/>
      <c r="X123" s="4077"/>
      <c r="Y123" s="4104"/>
      <c r="Z123" s="3797" t="s">
        <v>121</v>
      </c>
      <c r="AA123" s="3798"/>
      <c r="AB123" s="3798"/>
      <c r="AC123" s="3799"/>
      <c r="AD123" s="349"/>
      <c r="AE123" s="3784" t="s">
        <v>30</v>
      </c>
      <c r="AF123" s="3785"/>
      <c r="AG123" s="3937">
        <f>COUNTIF(AO$7:AO$100,"=3")</f>
        <v>2</v>
      </c>
      <c r="AH123" s="3938"/>
      <c r="AI123" s="3938"/>
      <c r="AJ123" s="4081" t="s">
        <v>110</v>
      </c>
      <c r="AK123" s="4082"/>
      <c r="AL123" s="4082"/>
      <c r="AM123" s="4082"/>
      <c r="AN123" s="4082"/>
      <c r="AO123" s="4082"/>
      <c r="AP123" s="4082"/>
      <c r="AQ123" s="4082"/>
      <c r="AR123" s="4082"/>
      <c r="AS123" s="219"/>
    </row>
    <row r="124" spans="6:45" ht="11.1" customHeight="1" x14ac:dyDescent="0.25">
      <c r="F124" s="2990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4080"/>
      <c r="U124" s="4078"/>
      <c r="V124" s="4079"/>
      <c r="W124" s="4079"/>
      <c r="X124" s="4079"/>
      <c r="Y124" s="4105"/>
      <c r="Z124" s="3800"/>
      <c r="AA124" s="3801"/>
      <c r="AB124" s="3801"/>
      <c r="AC124" s="3802"/>
      <c r="AD124" s="349"/>
      <c r="AE124" s="3786"/>
      <c r="AF124" s="3787"/>
      <c r="AG124" s="3939"/>
      <c r="AH124" s="3940"/>
      <c r="AI124" s="3940"/>
      <c r="AJ124" s="4081"/>
      <c r="AK124" s="4082"/>
      <c r="AL124" s="4082"/>
      <c r="AM124" s="4082"/>
      <c r="AN124" s="4082"/>
      <c r="AO124" s="4082"/>
      <c r="AP124" s="4082"/>
      <c r="AQ124" s="4082"/>
      <c r="AR124" s="4082"/>
      <c r="AS124" s="219"/>
    </row>
    <row r="125" spans="6:45" ht="11.1" customHeight="1" x14ac:dyDescent="0.25">
      <c r="F125" s="2990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4080">
        <v>7</v>
      </c>
      <c r="U125" s="4076" t="s">
        <v>176</v>
      </c>
      <c r="V125" s="4077"/>
      <c r="W125" s="4077"/>
      <c r="X125" s="4077"/>
      <c r="Y125" s="4104"/>
      <c r="Z125" s="3797" t="s">
        <v>180</v>
      </c>
      <c r="AA125" s="3798"/>
      <c r="AB125" s="3798"/>
      <c r="AC125" s="3799"/>
      <c r="AD125" s="349"/>
      <c r="AE125" s="3784" t="s">
        <v>56</v>
      </c>
      <c r="AF125" s="3785"/>
      <c r="AG125" s="3937">
        <f>COUNTIF(AO$7:AO$100,"=2")</f>
        <v>2</v>
      </c>
      <c r="AH125" s="3938"/>
      <c r="AI125" s="3938"/>
      <c r="AJ125" s="4081" t="s">
        <v>111</v>
      </c>
      <c r="AK125" s="4082"/>
      <c r="AL125" s="4082"/>
      <c r="AM125" s="4082"/>
      <c r="AN125" s="4082"/>
      <c r="AO125" s="4082"/>
      <c r="AP125" s="4082"/>
      <c r="AQ125" s="4082"/>
      <c r="AR125" s="4082"/>
      <c r="AS125" s="219"/>
    </row>
    <row r="126" spans="6:45" ht="11.1" customHeight="1" x14ac:dyDescent="0.25">
      <c r="F126" s="2990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4080"/>
      <c r="U126" s="4078"/>
      <c r="V126" s="4079"/>
      <c r="W126" s="4079"/>
      <c r="X126" s="4079"/>
      <c r="Y126" s="4105"/>
      <c r="Z126" s="3800"/>
      <c r="AA126" s="3801"/>
      <c r="AB126" s="3801"/>
      <c r="AC126" s="3802"/>
      <c r="AD126" s="349"/>
      <c r="AE126" s="3786"/>
      <c r="AF126" s="3787"/>
      <c r="AG126" s="3939"/>
      <c r="AH126" s="3940"/>
      <c r="AI126" s="3940"/>
      <c r="AJ126" s="4081"/>
      <c r="AK126" s="4082"/>
      <c r="AL126" s="4082"/>
      <c r="AM126" s="4082"/>
      <c r="AN126" s="4082"/>
      <c r="AO126" s="4082"/>
      <c r="AP126" s="4082"/>
      <c r="AQ126" s="4082"/>
      <c r="AR126" s="4082"/>
      <c r="AS126" s="219"/>
    </row>
    <row r="127" spans="6:45" ht="11.1" customHeight="1" x14ac:dyDescent="0.25">
      <c r="F127" s="2996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4080">
        <v>8</v>
      </c>
      <c r="U127" s="4076" t="s">
        <v>216</v>
      </c>
      <c r="V127" s="4077"/>
      <c r="W127" s="4077"/>
      <c r="X127" s="4077"/>
      <c r="Y127" s="4104"/>
      <c r="Z127" s="3797" t="s">
        <v>217</v>
      </c>
      <c r="AA127" s="3798"/>
      <c r="AB127" s="3798"/>
      <c r="AC127" s="3799"/>
      <c r="AD127" s="349"/>
      <c r="AE127" s="3784" t="s">
        <v>62</v>
      </c>
      <c r="AF127" s="3785"/>
      <c r="AG127" s="3937">
        <f>COUNTIF(AO$7:AO$100,"=1")</f>
        <v>19</v>
      </c>
      <c r="AH127" s="3938"/>
      <c r="AI127" s="3938"/>
      <c r="AJ127" s="4081" t="s">
        <v>641</v>
      </c>
      <c r="AK127" s="4082"/>
      <c r="AL127" s="4082"/>
      <c r="AM127" s="4082"/>
      <c r="AN127" s="4082"/>
      <c r="AO127" s="4082"/>
      <c r="AP127" s="4082"/>
      <c r="AQ127" s="4082"/>
      <c r="AR127" s="4082"/>
      <c r="AS127" s="219"/>
    </row>
    <row r="128" spans="6:45" ht="11.1" customHeight="1" x14ac:dyDescent="0.25">
      <c r="F128" s="2996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4080"/>
      <c r="U128" s="4078"/>
      <c r="V128" s="4079"/>
      <c r="W128" s="4079"/>
      <c r="X128" s="4079"/>
      <c r="Y128" s="4105"/>
      <c r="Z128" s="3800"/>
      <c r="AA128" s="3801"/>
      <c r="AB128" s="3801"/>
      <c r="AC128" s="3802"/>
      <c r="AD128" s="349"/>
      <c r="AE128" s="3786"/>
      <c r="AF128" s="3787"/>
      <c r="AG128" s="3939"/>
      <c r="AH128" s="3940"/>
      <c r="AI128" s="3940"/>
      <c r="AJ128" s="4081"/>
      <c r="AK128" s="4082"/>
      <c r="AL128" s="4082"/>
      <c r="AM128" s="4082"/>
      <c r="AN128" s="4082"/>
      <c r="AO128" s="4082"/>
      <c r="AP128" s="4082"/>
      <c r="AQ128" s="4082"/>
      <c r="AR128" s="4082"/>
    </row>
    <row r="129" spans="6:45" ht="11.1" customHeight="1" x14ac:dyDescent="0.25">
      <c r="F129" s="2996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4080">
        <v>9</v>
      </c>
      <c r="U129" s="4076" t="s">
        <v>268</v>
      </c>
      <c r="V129" s="4077"/>
      <c r="W129" s="4077"/>
      <c r="X129" s="4077"/>
      <c r="Y129" s="4104"/>
      <c r="Z129" s="3797" t="s">
        <v>270</v>
      </c>
      <c r="AA129" s="3798"/>
      <c r="AB129" s="3798"/>
      <c r="AC129" s="3799"/>
      <c r="AD129" s="217"/>
      <c r="AE129" s="219"/>
      <c r="AO129" s="347"/>
      <c r="AP129" s="217"/>
      <c r="AQ129" s="217"/>
    </row>
    <row r="130" spans="6:45" ht="11.1" customHeight="1" x14ac:dyDescent="0.25">
      <c r="F130" s="2997" t="s">
        <v>727</v>
      </c>
      <c r="G130" s="351"/>
      <c r="H130" s="208"/>
      <c r="R130" s="318"/>
      <c r="T130" s="4080"/>
      <c r="U130" s="4078"/>
      <c r="V130" s="4079"/>
      <c r="W130" s="4079"/>
      <c r="X130" s="4079"/>
      <c r="Y130" s="4105"/>
      <c r="Z130" s="3800"/>
      <c r="AA130" s="3801"/>
      <c r="AB130" s="3801"/>
      <c r="AC130" s="3802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2998"/>
      <c r="G131" s="352"/>
      <c r="H131" s="352"/>
      <c r="I131" s="3813" t="s">
        <v>754</v>
      </c>
      <c r="J131" s="3813"/>
      <c r="K131" s="3813"/>
      <c r="L131" s="3813"/>
      <c r="M131" s="3813"/>
      <c r="N131" s="3813"/>
      <c r="O131" s="3813"/>
      <c r="P131" s="3813"/>
      <c r="Q131" s="3814"/>
      <c r="T131" s="4080">
        <v>10</v>
      </c>
      <c r="U131" s="4076" t="s">
        <v>296</v>
      </c>
      <c r="V131" s="4077"/>
      <c r="W131" s="4077"/>
      <c r="X131" s="4077"/>
      <c r="Y131" s="4104"/>
      <c r="Z131" s="3797" t="s">
        <v>778</v>
      </c>
      <c r="AA131" s="3798"/>
      <c r="AB131" s="3798"/>
      <c r="AC131" s="3799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2999"/>
      <c r="G132" s="353"/>
      <c r="H132" s="353"/>
      <c r="I132" s="3815"/>
      <c r="J132" s="3815"/>
      <c r="K132" s="3815"/>
      <c r="L132" s="3815"/>
      <c r="M132" s="3815"/>
      <c r="N132" s="3815"/>
      <c r="O132" s="3815"/>
      <c r="P132" s="3815"/>
      <c r="Q132" s="3816"/>
      <c r="S132" s="318"/>
      <c r="T132" s="4080"/>
      <c r="U132" s="4078"/>
      <c r="V132" s="4079"/>
      <c r="W132" s="4079"/>
      <c r="X132" s="4079"/>
      <c r="Y132" s="4105"/>
      <c r="Z132" s="3800"/>
      <c r="AA132" s="3801"/>
      <c r="AB132" s="3801"/>
      <c r="AC132" s="3802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00"/>
      <c r="G133" s="354"/>
      <c r="H133" s="354"/>
      <c r="I133" s="3817"/>
      <c r="J133" s="3817"/>
      <c r="K133" s="3817"/>
      <c r="L133" s="3817"/>
      <c r="M133" s="3817"/>
      <c r="N133" s="3817"/>
      <c r="O133" s="3817"/>
      <c r="P133" s="3817"/>
      <c r="Q133" s="3818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01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916" t="s">
        <v>183</v>
      </c>
      <c r="T134" s="3917"/>
      <c r="U134" s="3917"/>
      <c r="V134" s="3917"/>
      <c r="W134" s="3917"/>
      <c r="X134" s="3917"/>
      <c r="Y134" s="3917"/>
      <c r="Z134" s="3917"/>
      <c r="AA134" s="3917"/>
      <c r="AB134" s="3917"/>
      <c r="AC134" s="3917"/>
      <c r="AD134" s="3917"/>
      <c r="AE134" s="3917"/>
      <c r="AF134" s="3917"/>
      <c r="AG134" s="3917"/>
      <c r="AH134" s="3918"/>
      <c r="AJ134" s="221"/>
      <c r="AK134" s="208"/>
      <c r="AL134" s="208"/>
      <c r="AP134" s="347"/>
      <c r="AQ134" s="217"/>
    </row>
    <row r="135" spans="6:45" ht="11.1" customHeight="1" x14ac:dyDescent="0.25">
      <c r="F135" s="3002"/>
      <c r="G135" s="352"/>
      <c r="H135" s="352"/>
      <c r="I135" s="3813" t="s">
        <v>729</v>
      </c>
      <c r="J135" s="3813"/>
      <c r="K135" s="3813"/>
      <c r="L135" s="3813"/>
      <c r="M135" s="3813"/>
      <c r="N135" s="3813"/>
      <c r="O135" s="3813"/>
      <c r="P135" s="3813"/>
      <c r="Q135" s="3814"/>
      <c r="S135" s="3919"/>
      <c r="T135" s="3920"/>
      <c r="U135" s="3920"/>
      <c r="V135" s="3920"/>
      <c r="W135" s="3920"/>
      <c r="X135" s="3920"/>
      <c r="Y135" s="3920"/>
      <c r="Z135" s="3920"/>
      <c r="AA135" s="3920"/>
      <c r="AB135" s="3920"/>
      <c r="AC135" s="3920"/>
      <c r="AD135" s="3920"/>
      <c r="AE135" s="3920"/>
      <c r="AF135" s="3920"/>
      <c r="AG135" s="3920"/>
      <c r="AH135" s="3921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815"/>
      <c r="J136" s="3815"/>
      <c r="K136" s="3815"/>
      <c r="L136" s="3815"/>
      <c r="M136" s="3815"/>
      <c r="N136" s="3815"/>
      <c r="O136" s="3815"/>
      <c r="P136" s="3815"/>
      <c r="Q136" s="3816"/>
      <c r="S136" s="3919"/>
      <c r="T136" s="3920"/>
      <c r="U136" s="3920"/>
      <c r="V136" s="3920"/>
      <c r="W136" s="3920"/>
      <c r="X136" s="3920"/>
      <c r="Y136" s="3920"/>
      <c r="Z136" s="3920"/>
      <c r="AA136" s="3920"/>
      <c r="AB136" s="3920"/>
      <c r="AC136" s="3920"/>
      <c r="AD136" s="3920"/>
      <c r="AE136" s="3920"/>
      <c r="AF136" s="3920"/>
      <c r="AG136" s="3920"/>
      <c r="AH136" s="3921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03"/>
      <c r="G137" s="1586"/>
      <c r="H137" s="1586"/>
      <c r="I137" s="3815"/>
      <c r="J137" s="3815"/>
      <c r="K137" s="3815"/>
      <c r="L137" s="3815"/>
      <c r="M137" s="3815"/>
      <c r="N137" s="3815"/>
      <c r="O137" s="3815"/>
      <c r="P137" s="3815"/>
      <c r="Q137" s="3816"/>
      <c r="S137" s="3919"/>
      <c r="T137" s="3920"/>
      <c r="U137" s="3920"/>
      <c r="V137" s="3920"/>
      <c r="W137" s="3920"/>
      <c r="X137" s="3920"/>
      <c r="Y137" s="3920"/>
      <c r="Z137" s="3920"/>
      <c r="AA137" s="3920"/>
      <c r="AB137" s="3920"/>
      <c r="AC137" s="3920"/>
      <c r="AD137" s="3920"/>
      <c r="AE137" s="3920"/>
      <c r="AF137" s="3920"/>
      <c r="AG137" s="3920"/>
      <c r="AH137" s="3921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809"/>
      <c r="G138" s="3810"/>
      <c r="H138" s="3810"/>
      <c r="I138" s="3815"/>
      <c r="J138" s="3815"/>
      <c r="K138" s="3815"/>
      <c r="L138" s="3815"/>
      <c r="M138" s="3815"/>
      <c r="N138" s="3815"/>
      <c r="O138" s="3815"/>
      <c r="P138" s="3815"/>
      <c r="Q138" s="3816"/>
      <c r="S138" s="3919"/>
      <c r="T138" s="3920"/>
      <c r="U138" s="3920"/>
      <c r="V138" s="3920"/>
      <c r="W138" s="3920"/>
      <c r="X138" s="3920"/>
      <c r="Y138" s="3920"/>
      <c r="Z138" s="3920"/>
      <c r="AA138" s="3920"/>
      <c r="AB138" s="3920"/>
      <c r="AC138" s="3920"/>
      <c r="AD138" s="3920"/>
      <c r="AE138" s="3920"/>
      <c r="AF138" s="3920"/>
      <c r="AG138" s="3920"/>
      <c r="AH138" s="3921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811"/>
      <c r="G139" s="3812"/>
      <c r="H139" s="3812"/>
      <c r="I139" s="3817"/>
      <c r="J139" s="3817"/>
      <c r="K139" s="3817"/>
      <c r="L139" s="3817"/>
      <c r="M139" s="3817"/>
      <c r="N139" s="3817"/>
      <c r="O139" s="3817"/>
      <c r="P139" s="3817"/>
      <c r="Q139" s="3818"/>
      <c r="S139" s="3922"/>
      <c r="T139" s="3923"/>
      <c r="U139" s="3923"/>
      <c r="V139" s="3923"/>
      <c r="W139" s="3923"/>
      <c r="X139" s="3923"/>
      <c r="Y139" s="3923"/>
      <c r="Z139" s="3923"/>
      <c r="AA139" s="3923"/>
      <c r="AB139" s="3923"/>
      <c r="AC139" s="3923"/>
      <c r="AD139" s="3923"/>
      <c r="AE139" s="3923"/>
      <c r="AF139" s="3923"/>
      <c r="AG139" s="3923"/>
      <c r="AH139" s="3924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W1" sqref="W1:AB1"/>
    </sheetView>
  </sheetViews>
  <sheetFormatPr baseColWidth="10" defaultColWidth="11.42578125" defaultRowHeight="15" x14ac:dyDescent="0.25"/>
  <cols>
    <col min="1" max="1" width="3.5703125" style="253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39" customWidth="1"/>
    <col min="55" max="58" width="7.7109375" style="2539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4129" t="s">
        <v>731</v>
      </c>
      <c r="J1" s="4129"/>
      <c r="K1" s="4129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872" t="s">
        <v>698</v>
      </c>
      <c r="X1" s="3872"/>
      <c r="Y1" s="3872"/>
      <c r="Z1" s="3872"/>
      <c r="AA1" s="3872"/>
      <c r="AB1" s="3872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38"/>
      <c r="AR1" s="2538"/>
      <c r="AS1" s="2538"/>
      <c r="AU1" s="217"/>
      <c r="BA1" s="218"/>
      <c r="BG1" s="2539"/>
      <c r="BZ1" s="219"/>
    </row>
    <row r="2" spans="1:86" ht="16.5" thickTop="1" x14ac:dyDescent="0.2">
      <c r="I2" s="4095" t="s">
        <v>25</v>
      </c>
      <c r="J2" s="4096"/>
      <c r="K2" s="4096"/>
      <c r="L2" s="4096"/>
      <c r="M2" s="4096"/>
      <c r="N2" s="4096"/>
      <c r="O2" s="4096"/>
      <c r="P2" s="4096"/>
      <c r="Q2" s="4096"/>
      <c r="R2" s="4096"/>
      <c r="S2" s="4096"/>
      <c r="T2" s="4096"/>
      <c r="U2" s="4096"/>
      <c r="V2" s="4097"/>
      <c r="W2" s="4130" t="s">
        <v>50</v>
      </c>
      <c r="X2" s="4130"/>
      <c r="Y2" s="4130"/>
      <c r="Z2" s="3873" t="s">
        <v>645</v>
      </c>
      <c r="AA2" s="4133"/>
      <c r="AB2" s="3874"/>
      <c r="AC2" s="3875" t="s">
        <v>49</v>
      </c>
      <c r="AD2" s="3876"/>
      <c r="AE2" s="3876"/>
      <c r="AF2" s="3876"/>
      <c r="AG2" s="3876"/>
      <c r="AH2" s="3876"/>
      <c r="AI2" s="3876"/>
      <c r="AJ2" s="3876"/>
      <c r="AK2" s="3876"/>
      <c r="AL2" s="3876"/>
      <c r="AM2" s="3876" t="s">
        <v>477</v>
      </c>
      <c r="AN2" s="3876"/>
      <c r="AO2" s="3876"/>
      <c r="AP2" s="4113"/>
      <c r="AQ2" s="2538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852"/>
      <c r="E3" s="4089" t="s">
        <v>699</v>
      </c>
      <c r="F3" s="4090" t="s">
        <v>189</v>
      </c>
      <c r="I3" s="4098"/>
      <c r="J3" s="4099"/>
      <c r="K3" s="4099"/>
      <c r="L3" s="4099"/>
      <c r="M3" s="4099"/>
      <c r="N3" s="4099"/>
      <c r="O3" s="4099"/>
      <c r="P3" s="4099"/>
      <c r="Q3" s="4099"/>
      <c r="R3" s="4099"/>
      <c r="S3" s="4099"/>
      <c r="T3" s="4099"/>
      <c r="U3" s="4099"/>
      <c r="V3" s="4100"/>
      <c r="W3" s="4131"/>
      <c r="X3" s="4131"/>
      <c r="Y3" s="4131"/>
      <c r="Z3" s="4115" t="s">
        <v>202</v>
      </c>
      <c r="AA3" s="4116"/>
      <c r="AB3" s="220">
        <v>58000</v>
      </c>
      <c r="AC3" s="3877"/>
      <c r="AD3" s="3878"/>
      <c r="AE3" s="3878"/>
      <c r="AF3" s="3878"/>
      <c r="AG3" s="3878"/>
      <c r="AH3" s="3878"/>
      <c r="AI3" s="3878"/>
      <c r="AJ3" s="3878"/>
      <c r="AK3" s="3878"/>
      <c r="AL3" s="3878"/>
      <c r="AM3" s="3878"/>
      <c r="AN3" s="3878"/>
      <c r="AO3" s="3878"/>
      <c r="AP3" s="4114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852"/>
      <c r="E4" s="4089"/>
      <c r="F4" s="4090"/>
      <c r="I4" s="4101"/>
      <c r="J4" s="4102"/>
      <c r="K4" s="4102"/>
      <c r="L4" s="4102"/>
      <c r="M4" s="4102"/>
      <c r="N4" s="4102"/>
      <c r="O4" s="4102"/>
      <c r="P4" s="4102"/>
      <c r="Q4" s="4102"/>
      <c r="R4" s="4102"/>
      <c r="S4" s="4102"/>
      <c r="T4" s="4102"/>
      <c r="U4" s="4102"/>
      <c r="V4" s="4103"/>
      <c r="W4" s="4132"/>
      <c r="X4" s="4132"/>
      <c r="Y4" s="4132"/>
      <c r="Z4" s="4117" t="s">
        <v>203</v>
      </c>
      <c r="AA4" s="4118"/>
      <c r="AB4" s="222">
        <f>SUM(AB7:AB61)</f>
        <v>56333.198854791393</v>
      </c>
      <c r="AC4" s="3879" t="s">
        <v>478</v>
      </c>
      <c r="AD4" s="3881" t="s">
        <v>479</v>
      </c>
      <c r="AE4" s="3881" t="s">
        <v>480</v>
      </c>
      <c r="AF4" s="3881" t="s">
        <v>481</v>
      </c>
      <c r="AG4" s="3881" t="s">
        <v>551</v>
      </c>
      <c r="AH4" s="3881" t="s">
        <v>608</v>
      </c>
      <c r="AI4" s="3881" t="s">
        <v>648</v>
      </c>
      <c r="AJ4" s="3881" t="s">
        <v>700</v>
      </c>
      <c r="AK4" s="4136" t="s">
        <v>733</v>
      </c>
      <c r="AL4" s="4138" t="s">
        <v>3</v>
      </c>
      <c r="AM4" s="4140" t="s">
        <v>482</v>
      </c>
      <c r="AN4" s="4143" t="s">
        <v>734</v>
      </c>
      <c r="AO4" s="4144" t="s">
        <v>190</v>
      </c>
      <c r="AP4" s="3859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37"/>
      <c r="C5" s="224"/>
      <c r="D5" s="3852"/>
      <c r="E5" s="4089"/>
      <c r="F5" s="4090"/>
      <c r="G5" s="3862" t="s">
        <v>44</v>
      </c>
      <c r="H5" s="225"/>
      <c r="I5" s="226" t="s">
        <v>87</v>
      </c>
      <c r="J5" s="227" t="s">
        <v>26</v>
      </c>
      <c r="K5" s="2540" t="s">
        <v>27</v>
      </c>
      <c r="L5" s="2540" t="s">
        <v>28</v>
      </c>
      <c r="M5" s="2540" t="s">
        <v>406</v>
      </c>
      <c r="N5" s="228" t="s">
        <v>234</v>
      </c>
      <c r="O5" s="2541" t="s">
        <v>407</v>
      </c>
      <c r="P5" s="2540" t="s">
        <v>702</v>
      </c>
      <c r="Q5" s="2540" t="s">
        <v>32</v>
      </c>
      <c r="R5" s="228" t="s">
        <v>234</v>
      </c>
      <c r="S5" s="2540" t="s">
        <v>408</v>
      </c>
      <c r="T5" s="2540" t="s">
        <v>34</v>
      </c>
      <c r="U5" s="2540" t="s">
        <v>64</v>
      </c>
      <c r="V5" s="229" t="s">
        <v>109</v>
      </c>
      <c r="W5" s="4119" t="s">
        <v>3</v>
      </c>
      <c r="X5" s="4121" t="s">
        <v>409</v>
      </c>
      <c r="Y5" s="4123" t="s">
        <v>410</v>
      </c>
      <c r="Z5" s="4125" t="s">
        <v>690</v>
      </c>
      <c r="AA5" s="4126"/>
      <c r="AB5" s="3838" t="s">
        <v>179</v>
      </c>
      <c r="AC5" s="4134"/>
      <c r="AD5" s="4135"/>
      <c r="AE5" s="4135"/>
      <c r="AF5" s="4135"/>
      <c r="AG5" s="4135"/>
      <c r="AH5" s="4135"/>
      <c r="AI5" s="4135"/>
      <c r="AJ5" s="4135"/>
      <c r="AK5" s="4137"/>
      <c r="AL5" s="4139"/>
      <c r="AM5" s="4141"/>
      <c r="AN5" s="4143"/>
      <c r="AO5" s="4144"/>
      <c r="AP5" s="3860"/>
      <c r="AQ5" s="2542"/>
    </row>
    <row r="6" spans="1:86" s="223" customFormat="1" ht="12" customHeight="1" x14ac:dyDescent="0.25">
      <c r="A6" s="2537"/>
      <c r="B6" s="230"/>
      <c r="C6" s="231"/>
      <c r="D6" s="3852"/>
      <c r="E6" s="4089"/>
      <c r="F6" s="4090"/>
      <c r="G6" s="3862"/>
      <c r="H6" s="232"/>
      <c r="I6" s="233" t="s">
        <v>735</v>
      </c>
      <c r="J6" s="234" t="s">
        <v>736</v>
      </c>
      <c r="K6" s="2543" t="s">
        <v>737</v>
      </c>
      <c r="L6" s="2543" t="s">
        <v>738</v>
      </c>
      <c r="M6" s="2543" t="s">
        <v>491</v>
      </c>
      <c r="N6" s="2544" t="s">
        <v>739</v>
      </c>
      <c r="O6" s="2543" t="s">
        <v>740</v>
      </c>
      <c r="P6" s="2545" t="s">
        <v>741</v>
      </c>
      <c r="Q6" s="2545" t="s">
        <v>742</v>
      </c>
      <c r="R6" s="2544" t="s">
        <v>743</v>
      </c>
      <c r="S6" s="2545" t="s">
        <v>744</v>
      </c>
      <c r="T6" s="2545" t="s">
        <v>745</v>
      </c>
      <c r="U6" s="2545" t="s">
        <v>746</v>
      </c>
      <c r="V6" s="235" t="s">
        <v>747</v>
      </c>
      <c r="W6" s="4120"/>
      <c r="X6" s="4122"/>
      <c r="Y6" s="4124"/>
      <c r="Z6" s="4127"/>
      <c r="AA6" s="4128"/>
      <c r="AB6" s="3839"/>
      <c r="AC6" s="2546">
        <v>3</v>
      </c>
      <c r="AD6" s="2547">
        <v>8</v>
      </c>
      <c r="AE6" s="2547">
        <v>8</v>
      </c>
      <c r="AF6" s="2547">
        <v>10</v>
      </c>
      <c r="AG6" s="2547">
        <v>11</v>
      </c>
      <c r="AH6" s="2547">
        <v>10</v>
      </c>
      <c r="AI6" s="2547">
        <v>13</v>
      </c>
      <c r="AJ6" s="2547">
        <v>12</v>
      </c>
      <c r="AK6" s="2548">
        <f>COUNTIF(I99:U99,"&gt;0")</f>
        <v>13</v>
      </c>
      <c r="AL6" s="2547">
        <f t="shared" ref="AL6:AL45" si="0">SUM(AC6:AK6)</f>
        <v>88</v>
      </c>
      <c r="AM6" s="4142"/>
      <c r="AN6" s="4143"/>
      <c r="AO6" s="4144"/>
      <c r="AP6" s="3861"/>
      <c r="AQ6" s="2542"/>
    </row>
    <row r="7" spans="1:86" ht="11.1" customHeight="1" x14ac:dyDescent="0.25">
      <c r="A7" s="2537">
        <v>1</v>
      </c>
      <c r="B7" s="2549"/>
      <c r="C7" s="895" t="s">
        <v>131</v>
      </c>
      <c r="D7" s="2550" t="str">
        <f t="shared" ref="D7:D29" si="1">ROMAN(AM7,0)</f>
        <v>VIII</v>
      </c>
      <c r="E7" s="2550" t="s">
        <v>269</v>
      </c>
      <c r="F7" s="2551" t="s">
        <v>156</v>
      </c>
      <c r="G7" s="2552"/>
      <c r="H7" s="2553"/>
      <c r="I7" s="2554">
        <v>17</v>
      </c>
      <c r="J7" s="2555">
        <v>18</v>
      </c>
      <c r="K7" s="2556">
        <v>5</v>
      </c>
      <c r="L7" s="2556">
        <v>7</v>
      </c>
      <c r="M7" s="2556">
        <v>13</v>
      </c>
      <c r="N7" s="2556">
        <v>1</v>
      </c>
      <c r="O7" s="2556">
        <v>10</v>
      </c>
      <c r="P7" s="2556">
        <v>14</v>
      </c>
      <c r="Q7" s="2556">
        <v>5</v>
      </c>
      <c r="R7" s="2556">
        <v>10</v>
      </c>
      <c r="S7" s="882">
        <v>15</v>
      </c>
      <c r="T7" s="2556"/>
      <c r="U7" s="2557">
        <v>18</v>
      </c>
      <c r="V7" s="2558" t="s">
        <v>664</v>
      </c>
      <c r="W7" s="2559">
        <f t="shared" ref="W7:W40" si="2">SUM(I7:V7)</f>
        <v>133</v>
      </c>
      <c r="X7" s="2560">
        <f t="shared" ref="X7:X40" si="3">COUNTIF(I7:U7,"&gt;=0")*0.1+0.7</f>
        <v>1.9000000000000001</v>
      </c>
      <c r="Y7" s="2561">
        <f t="shared" ref="Y7:Y40" si="4">W7*X7/COUNTIF(I7:V7,"&gt;=0")</f>
        <v>21.058333333333334</v>
      </c>
      <c r="Z7" s="2562">
        <f t="shared" ref="Z7:Z40" si="5">IF(AND(V7="x",X7&gt;=1),(Y7),"-")</f>
        <v>21.058333333333334</v>
      </c>
      <c r="AA7" s="2563">
        <f t="shared" ref="AA7:AA40" si="6">IF((V7="x"),(IF(OR(Y7&lt;(MAX(Z$7:Z$61)/2),X7&lt;1),(MAX(Z$7:Z$61)/2),Y7)),"-")</f>
        <v>21.058333333333334</v>
      </c>
      <c r="AB7" s="2564">
        <f t="shared" ref="AB7:AB40" si="7">IF((V7="x"),(AB$3/SUMIF(X$7:X$61,"&gt;=1",Y$7:Y$61)*AA7),"Abs")</f>
        <v>4984.623069753965</v>
      </c>
      <c r="AC7" s="2565"/>
      <c r="AD7" s="2566"/>
      <c r="AE7" s="2567">
        <v>3</v>
      </c>
      <c r="AF7" s="2567">
        <v>7</v>
      </c>
      <c r="AG7" s="2567">
        <v>10</v>
      </c>
      <c r="AH7" s="2567">
        <v>6</v>
      </c>
      <c r="AI7" s="2566">
        <v>5</v>
      </c>
      <c r="AJ7" s="2566">
        <v>10</v>
      </c>
      <c r="AK7" s="2568">
        <f t="shared" ref="AK7:AK40" si="8">COUNTIF(I7:U7,"&gt;=0")</f>
        <v>12</v>
      </c>
      <c r="AL7" s="2569">
        <f t="shared" si="0"/>
        <v>53</v>
      </c>
      <c r="AM7" s="2570">
        <v>8</v>
      </c>
      <c r="AN7" s="2566">
        <v>293</v>
      </c>
      <c r="AO7" s="2571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37">
        <v>2</v>
      </c>
      <c r="B8" s="237"/>
      <c r="C8" s="895" t="s">
        <v>192</v>
      </c>
      <c r="D8" s="2572" t="str">
        <f t="shared" si="1"/>
        <v>IX</v>
      </c>
      <c r="E8" s="2550" t="s">
        <v>156</v>
      </c>
      <c r="F8" s="2551" t="s">
        <v>156</v>
      </c>
      <c r="G8" s="2573"/>
      <c r="H8" s="238"/>
      <c r="I8" s="239"/>
      <c r="J8" s="240">
        <v>5</v>
      </c>
      <c r="K8" s="882">
        <v>19</v>
      </c>
      <c r="L8" s="187">
        <v>2</v>
      </c>
      <c r="M8" s="882">
        <v>16</v>
      </c>
      <c r="N8" s="187">
        <v>13</v>
      </c>
      <c r="O8" s="187">
        <v>1</v>
      </c>
      <c r="P8" s="187">
        <v>8</v>
      </c>
      <c r="Q8" s="882">
        <v>18</v>
      </c>
      <c r="R8" s="187">
        <v>18</v>
      </c>
      <c r="S8" s="187">
        <v>12</v>
      </c>
      <c r="T8" s="187">
        <v>2</v>
      </c>
      <c r="U8" s="187">
        <v>6</v>
      </c>
      <c r="V8" s="2574" t="s">
        <v>664</v>
      </c>
      <c r="W8" s="2575">
        <f t="shared" si="2"/>
        <v>120</v>
      </c>
      <c r="X8" s="2576">
        <f t="shared" si="3"/>
        <v>1.9000000000000001</v>
      </c>
      <c r="Y8" s="2577">
        <f t="shared" si="4"/>
        <v>19.000000000000004</v>
      </c>
      <c r="Z8" s="241">
        <f t="shared" si="5"/>
        <v>19.000000000000004</v>
      </c>
      <c r="AA8" s="2578">
        <f t="shared" si="6"/>
        <v>19.000000000000004</v>
      </c>
      <c r="AB8" s="242">
        <f t="shared" si="7"/>
        <v>4497.4042734622244</v>
      </c>
      <c r="AC8" s="2579"/>
      <c r="AD8" s="243">
        <v>6</v>
      </c>
      <c r="AE8" s="2580">
        <v>8</v>
      </c>
      <c r="AF8" s="2580">
        <v>9</v>
      </c>
      <c r="AG8" s="2580">
        <v>10</v>
      </c>
      <c r="AH8" s="2580">
        <v>8</v>
      </c>
      <c r="AI8" s="243">
        <v>10</v>
      </c>
      <c r="AJ8" s="243">
        <v>9</v>
      </c>
      <c r="AK8" s="2581">
        <f t="shared" si="8"/>
        <v>12</v>
      </c>
      <c r="AL8" s="2582">
        <f t="shared" si="0"/>
        <v>72</v>
      </c>
      <c r="AM8" s="2583">
        <v>9</v>
      </c>
      <c r="AN8" s="243">
        <v>361</v>
      </c>
      <c r="AO8" s="2584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37">
        <v>3</v>
      </c>
      <c r="B9" s="244"/>
      <c r="C9" s="660" t="s">
        <v>193</v>
      </c>
      <c r="D9" s="2585" t="str">
        <f t="shared" si="1"/>
        <v>II</v>
      </c>
      <c r="E9" s="2586"/>
      <c r="F9" s="662" t="s">
        <v>156</v>
      </c>
      <c r="G9" s="2573"/>
      <c r="H9" s="238"/>
      <c r="I9" s="2587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574" t="s">
        <v>664</v>
      </c>
      <c r="W9" s="2575">
        <f t="shared" si="2"/>
        <v>103</v>
      </c>
      <c r="X9" s="2576">
        <f t="shared" si="3"/>
        <v>1.9000000000000001</v>
      </c>
      <c r="Y9" s="2577">
        <f t="shared" si="4"/>
        <v>16.308333333333334</v>
      </c>
      <c r="Z9" s="241">
        <f t="shared" si="5"/>
        <v>16.308333333333334</v>
      </c>
      <c r="AA9" s="2578">
        <f t="shared" si="6"/>
        <v>16.308333333333334</v>
      </c>
      <c r="AB9" s="242">
        <f t="shared" si="7"/>
        <v>3860.2720013884086</v>
      </c>
      <c r="AC9" s="2579"/>
      <c r="AD9" s="243"/>
      <c r="AE9" s="2580"/>
      <c r="AF9" s="2580"/>
      <c r="AG9" s="2580"/>
      <c r="AH9" s="2580"/>
      <c r="AI9" s="243">
        <v>6</v>
      </c>
      <c r="AJ9" s="243">
        <v>9</v>
      </c>
      <c r="AK9" s="2581">
        <f t="shared" si="8"/>
        <v>12</v>
      </c>
      <c r="AL9" s="2582">
        <f t="shared" si="0"/>
        <v>27</v>
      </c>
      <c r="AM9" s="2583">
        <v>2</v>
      </c>
      <c r="AN9" s="243">
        <v>114</v>
      </c>
      <c r="AO9" s="2584">
        <f t="shared" si="9"/>
        <v>217</v>
      </c>
      <c r="AP9" s="663">
        <f t="shared" si="10"/>
        <v>8.0370370370370363</v>
      </c>
    </row>
    <row r="10" spans="1:86" s="212" customFormat="1" ht="11.1" customHeight="1" x14ac:dyDescent="0.25">
      <c r="A10" s="2537">
        <v>4</v>
      </c>
      <c r="B10" s="244"/>
      <c r="C10" s="660" t="s">
        <v>132</v>
      </c>
      <c r="D10" s="2585" t="str">
        <f t="shared" si="1"/>
        <v>V</v>
      </c>
      <c r="E10" s="2586"/>
      <c r="F10" s="662" t="s">
        <v>156</v>
      </c>
      <c r="G10" s="2573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882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574" t="s">
        <v>664</v>
      </c>
      <c r="W10" s="2575">
        <f t="shared" si="2"/>
        <v>102</v>
      </c>
      <c r="X10" s="2576">
        <f t="shared" si="3"/>
        <v>1.9000000000000001</v>
      </c>
      <c r="Y10" s="2577">
        <f t="shared" si="4"/>
        <v>16.150000000000002</v>
      </c>
      <c r="Z10" s="241">
        <f t="shared" si="5"/>
        <v>16.150000000000002</v>
      </c>
      <c r="AA10" s="2578">
        <f t="shared" si="6"/>
        <v>16.150000000000002</v>
      </c>
      <c r="AB10" s="242">
        <f t="shared" si="7"/>
        <v>3822.7936324428906</v>
      </c>
      <c r="AC10" s="2579"/>
      <c r="AD10" s="243">
        <v>2</v>
      </c>
      <c r="AE10" s="2580">
        <v>5</v>
      </c>
      <c r="AF10" s="2580">
        <v>4</v>
      </c>
      <c r="AG10" s="2580"/>
      <c r="AH10" s="2580">
        <v>6</v>
      </c>
      <c r="AI10" s="243">
        <v>13</v>
      </c>
      <c r="AJ10" s="243">
        <v>12</v>
      </c>
      <c r="AK10" s="2581">
        <f t="shared" si="8"/>
        <v>12</v>
      </c>
      <c r="AL10" s="2582">
        <f t="shared" si="0"/>
        <v>54</v>
      </c>
      <c r="AM10" s="2583">
        <v>5</v>
      </c>
      <c r="AN10" s="243">
        <v>287</v>
      </c>
      <c r="AO10" s="2584">
        <f t="shared" si="9"/>
        <v>389</v>
      </c>
      <c r="AP10" s="236">
        <f t="shared" si="10"/>
        <v>7.2037037037037033</v>
      </c>
      <c r="AQ10" s="2588"/>
    </row>
    <row r="11" spans="1:86" s="212" customFormat="1" ht="11.1" customHeight="1" x14ac:dyDescent="0.25">
      <c r="A11" s="2537">
        <v>5</v>
      </c>
      <c r="B11" s="244"/>
      <c r="C11" s="482" t="s">
        <v>133</v>
      </c>
      <c r="D11" s="2589" t="str">
        <f t="shared" si="1"/>
        <v>VI</v>
      </c>
      <c r="E11" s="2590" t="s">
        <v>177</v>
      </c>
      <c r="F11" s="2591"/>
      <c r="G11" s="2573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882">
        <v>16</v>
      </c>
      <c r="U11" s="187">
        <v>1</v>
      </c>
      <c r="V11" s="2574" t="s">
        <v>664</v>
      </c>
      <c r="W11" s="2575">
        <f t="shared" si="2"/>
        <v>99</v>
      </c>
      <c r="X11" s="2576">
        <f t="shared" si="3"/>
        <v>2</v>
      </c>
      <c r="Y11" s="2577">
        <f t="shared" si="4"/>
        <v>15.23076923076923</v>
      </c>
      <c r="Z11" s="241">
        <f t="shared" si="5"/>
        <v>15.23076923076923</v>
      </c>
      <c r="AA11" s="2578">
        <f t="shared" si="6"/>
        <v>15.23076923076923</v>
      </c>
      <c r="AB11" s="242">
        <f t="shared" si="7"/>
        <v>3605.206664556762</v>
      </c>
      <c r="AC11" s="2579">
        <v>3</v>
      </c>
      <c r="AD11" s="243">
        <v>8</v>
      </c>
      <c r="AE11" s="2580">
        <v>8</v>
      </c>
      <c r="AF11" s="2580">
        <v>10</v>
      </c>
      <c r="AG11" s="2580">
        <v>11</v>
      </c>
      <c r="AH11" s="2580">
        <v>10</v>
      </c>
      <c r="AI11" s="243">
        <v>13</v>
      </c>
      <c r="AJ11" s="243">
        <v>12</v>
      </c>
      <c r="AK11" s="2581">
        <f t="shared" si="8"/>
        <v>13</v>
      </c>
      <c r="AL11" s="2582">
        <f t="shared" si="0"/>
        <v>88</v>
      </c>
      <c r="AM11" s="2583">
        <v>6</v>
      </c>
      <c r="AN11" s="243">
        <v>512</v>
      </c>
      <c r="AO11" s="2584">
        <f t="shared" si="9"/>
        <v>611</v>
      </c>
      <c r="AP11" s="624">
        <f t="shared" si="10"/>
        <v>6.9431818181818183</v>
      </c>
    </row>
    <row r="12" spans="1:86" s="212" customFormat="1" ht="11.1" customHeight="1" x14ac:dyDescent="0.25">
      <c r="A12" s="2537">
        <v>6</v>
      </c>
      <c r="B12" s="244"/>
      <c r="C12" s="660" t="s">
        <v>141</v>
      </c>
      <c r="D12" s="2585" t="str">
        <f t="shared" si="1"/>
        <v>VI</v>
      </c>
      <c r="E12" s="2586"/>
      <c r="F12" s="2586" t="s">
        <v>156</v>
      </c>
      <c r="G12" s="2573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882">
        <v>21</v>
      </c>
      <c r="S12" s="187">
        <v>3</v>
      </c>
      <c r="T12" s="187">
        <v>6</v>
      </c>
      <c r="U12" s="187"/>
      <c r="V12" s="2574" t="s">
        <v>664</v>
      </c>
      <c r="W12" s="2575">
        <f t="shared" si="2"/>
        <v>64</v>
      </c>
      <c r="X12" s="2576">
        <f t="shared" si="3"/>
        <v>1.3</v>
      </c>
      <c r="Y12" s="2577">
        <f t="shared" si="4"/>
        <v>13.866666666666667</v>
      </c>
      <c r="Z12" s="241">
        <f t="shared" si="5"/>
        <v>13.866666666666667</v>
      </c>
      <c r="AA12" s="2578">
        <f t="shared" si="6"/>
        <v>13.866666666666667</v>
      </c>
      <c r="AB12" s="242">
        <f t="shared" si="7"/>
        <v>3282.3161013338336</v>
      </c>
      <c r="AC12" s="2579"/>
      <c r="AD12" s="243">
        <v>3</v>
      </c>
      <c r="AE12" s="2580">
        <v>6</v>
      </c>
      <c r="AF12" s="2580">
        <v>2</v>
      </c>
      <c r="AG12" s="2580">
        <v>8</v>
      </c>
      <c r="AH12" s="2580">
        <v>6</v>
      </c>
      <c r="AI12" s="243">
        <v>7</v>
      </c>
      <c r="AJ12" s="243">
        <v>5</v>
      </c>
      <c r="AK12" s="2581">
        <f t="shared" si="8"/>
        <v>6</v>
      </c>
      <c r="AL12" s="2582">
        <f t="shared" si="0"/>
        <v>43</v>
      </c>
      <c r="AM12" s="2583">
        <v>6</v>
      </c>
      <c r="AN12" s="243">
        <v>280</v>
      </c>
      <c r="AO12" s="2584">
        <f t="shared" si="9"/>
        <v>344</v>
      </c>
      <c r="AP12" s="722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37">
        <v>7</v>
      </c>
      <c r="B13" s="244"/>
      <c r="C13" s="246" t="s">
        <v>211</v>
      </c>
      <c r="D13" s="2592" t="str">
        <f t="shared" si="1"/>
        <v>I</v>
      </c>
      <c r="E13" s="2593"/>
      <c r="F13" s="2594"/>
      <c r="G13" s="2573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882">
        <v>19</v>
      </c>
      <c r="Q13" s="187">
        <v>3</v>
      </c>
      <c r="R13" s="187">
        <v>13</v>
      </c>
      <c r="S13" s="187"/>
      <c r="T13" s="187">
        <v>8</v>
      </c>
      <c r="U13" s="187"/>
      <c r="V13" s="2574" t="s">
        <v>664</v>
      </c>
      <c r="W13" s="2575">
        <f t="shared" si="2"/>
        <v>77</v>
      </c>
      <c r="X13" s="2576">
        <f t="shared" si="3"/>
        <v>1.7</v>
      </c>
      <c r="Y13" s="2577">
        <f t="shared" si="4"/>
        <v>13.09</v>
      </c>
      <c r="Z13" s="241">
        <f t="shared" si="5"/>
        <v>13.09</v>
      </c>
      <c r="AA13" s="2578">
        <f t="shared" si="6"/>
        <v>13.09</v>
      </c>
      <c r="AB13" s="242">
        <f t="shared" si="7"/>
        <v>3098.474838927395</v>
      </c>
      <c r="AC13" s="2579"/>
      <c r="AD13" s="243"/>
      <c r="AE13" s="2580"/>
      <c r="AF13" s="2580"/>
      <c r="AG13" s="2580"/>
      <c r="AH13" s="2580"/>
      <c r="AI13" s="243"/>
      <c r="AJ13" s="243">
        <v>1</v>
      </c>
      <c r="AK13" s="2581">
        <f t="shared" si="8"/>
        <v>10</v>
      </c>
      <c r="AL13" s="2582">
        <f t="shared" si="0"/>
        <v>11</v>
      </c>
      <c r="AM13" s="2583">
        <v>1</v>
      </c>
      <c r="AN13" s="243">
        <v>16</v>
      </c>
      <c r="AO13" s="2584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37">
        <v>8</v>
      </c>
      <c r="B14" s="244"/>
      <c r="C14" s="246" t="s">
        <v>226</v>
      </c>
      <c r="D14" s="2595" t="str">
        <f t="shared" si="1"/>
        <v>I</v>
      </c>
      <c r="E14" s="2593"/>
      <c r="F14" s="2594"/>
      <c r="G14" s="2573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574" t="s">
        <v>664</v>
      </c>
      <c r="W14" s="2575">
        <f t="shared" si="2"/>
        <v>78</v>
      </c>
      <c r="X14" s="2576">
        <f t="shared" si="3"/>
        <v>1.8</v>
      </c>
      <c r="Y14" s="2577">
        <f t="shared" si="4"/>
        <v>12.763636363636364</v>
      </c>
      <c r="Z14" s="241">
        <f t="shared" si="5"/>
        <v>12.763636363636364</v>
      </c>
      <c r="AA14" s="2578">
        <f t="shared" si="6"/>
        <v>12.763636363636364</v>
      </c>
      <c r="AB14" s="242">
        <f t="shared" si="7"/>
        <v>3021.2227750913694</v>
      </c>
      <c r="AC14" s="2579"/>
      <c r="AD14" s="243"/>
      <c r="AE14" s="2580"/>
      <c r="AF14" s="2580">
        <v>4</v>
      </c>
      <c r="AG14" s="2580">
        <v>9</v>
      </c>
      <c r="AH14" s="2580">
        <v>7</v>
      </c>
      <c r="AI14" s="243">
        <v>12</v>
      </c>
      <c r="AJ14" s="243">
        <v>10</v>
      </c>
      <c r="AK14" s="2581">
        <f t="shared" si="8"/>
        <v>11</v>
      </c>
      <c r="AL14" s="2582">
        <f t="shared" si="0"/>
        <v>53</v>
      </c>
      <c r="AM14" s="2583">
        <v>1</v>
      </c>
      <c r="AN14" s="243">
        <v>247</v>
      </c>
      <c r="AO14" s="2584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37">
        <v>9</v>
      </c>
      <c r="B15" s="244"/>
      <c r="C15" s="705" t="s">
        <v>182</v>
      </c>
      <c r="D15" s="2596" t="str">
        <f t="shared" si="1"/>
        <v/>
      </c>
      <c r="E15" s="2597"/>
      <c r="F15" s="2598"/>
      <c r="G15" s="2573"/>
      <c r="H15" s="248"/>
      <c r="I15" s="249">
        <v>0</v>
      </c>
      <c r="J15" s="843">
        <v>8</v>
      </c>
      <c r="K15" s="883">
        <v>8</v>
      </c>
      <c r="L15" s="883">
        <v>8</v>
      </c>
      <c r="M15" s="883">
        <v>6</v>
      </c>
      <c r="N15" s="883">
        <v>12</v>
      </c>
      <c r="O15" s="883">
        <v>5</v>
      </c>
      <c r="P15" s="883">
        <v>1</v>
      </c>
      <c r="Q15" s="883">
        <v>13</v>
      </c>
      <c r="R15" s="883">
        <v>4</v>
      </c>
      <c r="S15" s="883">
        <v>8</v>
      </c>
      <c r="T15" s="883">
        <v>4</v>
      </c>
      <c r="U15" s="883">
        <v>3</v>
      </c>
      <c r="V15" s="2599" t="s">
        <v>664</v>
      </c>
      <c r="W15" s="2575">
        <f t="shared" si="2"/>
        <v>80</v>
      </c>
      <c r="X15" s="2576">
        <f t="shared" si="3"/>
        <v>2</v>
      </c>
      <c r="Y15" s="2577">
        <f t="shared" si="4"/>
        <v>12.307692307692308</v>
      </c>
      <c r="Z15" s="241">
        <f t="shared" si="5"/>
        <v>12.307692307692308</v>
      </c>
      <c r="AA15" s="2578">
        <f t="shared" si="6"/>
        <v>12.307692307692308</v>
      </c>
      <c r="AB15" s="242">
        <f t="shared" si="7"/>
        <v>2913.2983147933433</v>
      </c>
      <c r="AC15" s="2600"/>
      <c r="AD15" s="716"/>
      <c r="AE15" s="2601"/>
      <c r="AF15" s="2601"/>
      <c r="AG15" s="2601"/>
      <c r="AH15" s="2601"/>
      <c r="AI15" s="716"/>
      <c r="AJ15" s="716">
        <v>11</v>
      </c>
      <c r="AK15" s="2602">
        <f t="shared" si="8"/>
        <v>13</v>
      </c>
      <c r="AL15" s="2603">
        <f t="shared" si="0"/>
        <v>24</v>
      </c>
      <c r="AM15" s="2604"/>
      <c r="AN15" s="716">
        <v>89</v>
      </c>
      <c r="AO15" s="2605">
        <f t="shared" si="9"/>
        <v>169</v>
      </c>
      <c r="AP15" s="722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37">
        <v>10</v>
      </c>
      <c r="B16" s="244"/>
      <c r="C16" s="2606" t="s">
        <v>138</v>
      </c>
      <c r="D16" s="2595" t="str">
        <f t="shared" si="1"/>
        <v>I</v>
      </c>
      <c r="E16" s="2607"/>
      <c r="F16" s="2608"/>
      <c r="G16" s="2573"/>
      <c r="H16" s="248"/>
      <c r="I16" s="249">
        <v>6</v>
      </c>
      <c r="J16" s="843">
        <v>1</v>
      </c>
      <c r="K16" s="883">
        <v>10</v>
      </c>
      <c r="L16" s="883">
        <v>9</v>
      </c>
      <c r="M16" s="883">
        <v>4</v>
      </c>
      <c r="N16" s="883">
        <v>5</v>
      </c>
      <c r="O16" s="883">
        <v>2</v>
      </c>
      <c r="P16" s="883">
        <v>9</v>
      </c>
      <c r="Q16" s="883"/>
      <c r="R16" s="883">
        <v>6</v>
      </c>
      <c r="S16" s="883">
        <v>1</v>
      </c>
      <c r="T16" s="883">
        <v>9</v>
      </c>
      <c r="U16" s="883">
        <v>15</v>
      </c>
      <c r="V16" s="2599" t="s">
        <v>664</v>
      </c>
      <c r="W16" s="2575">
        <f t="shared" si="2"/>
        <v>77</v>
      </c>
      <c r="X16" s="2576">
        <f t="shared" si="3"/>
        <v>1.9000000000000001</v>
      </c>
      <c r="Y16" s="2577">
        <f t="shared" si="4"/>
        <v>12.191666666666668</v>
      </c>
      <c r="Z16" s="241">
        <f t="shared" si="5"/>
        <v>12.191666666666668</v>
      </c>
      <c r="AA16" s="2578">
        <f t="shared" si="6"/>
        <v>12.191666666666668</v>
      </c>
      <c r="AB16" s="242">
        <f t="shared" si="7"/>
        <v>2885.8344088049271</v>
      </c>
      <c r="AC16" s="2600"/>
      <c r="AD16" s="716"/>
      <c r="AE16" s="2601"/>
      <c r="AF16" s="2601"/>
      <c r="AG16" s="2601"/>
      <c r="AH16" s="2601">
        <v>6</v>
      </c>
      <c r="AI16" s="716">
        <v>9</v>
      </c>
      <c r="AJ16" s="716">
        <v>2</v>
      </c>
      <c r="AK16" s="2602">
        <f t="shared" si="8"/>
        <v>12</v>
      </c>
      <c r="AL16" s="2603">
        <f t="shared" si="0"/>
        <v>29</v>
      </c>
      <c r="AM16" s="2604">
        <v>1</v>
      </c>
      <c r="AN16" s="716">
        <v>85</v>
      </c>
      <c r="AO16" s="2605">
        <f t="shared" si="9"/>
        <v>162</v>
      </c>
      <c r="AP16" s="722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37">
        <v>11</v>
      </c>
      <c r="B17" s="244"/>
      <c r="C17" s="250" t="s">
        <v>201</v>
      </c>
      <c r="D17" s="2609" t="str">
        <f t="shared" si="1"/>
        <v/>
      </c>
      <c r="E17" s="2610"/>
      <c r="F17" s="2611"/>
      <c r="G17" s="2573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574" t="s">
        <v>664</v>
      </c>
      <c r="W17" s="2575">
        <f t="shared" si="2"/>
        <v>65</v>
      </c>
      <c r="X17" s="2576">
        <f t="shared" si="3"/>
        <v>1.6</v>
      </c>
      <c r="Y17" s="2577">
        <f t="shared" si="4"/>
        <v>11.555555555555555</v>
      </c>
      <c r="Z17" s="241">
        <f t="shared" si="5"/>
        <v>11.555555555555555</v>
      </c>
      <c r="AA17" s="2578">
        <f t="shared" si="6"/>
        <v>11.555555555555555</v>
      </c>
      <c r="AB17" s="242">
        <f t="shared" si="7"/>
        <v>2735.2634177781947</v>
      </c>
      <c r="AC17" s="2579"/>
      <c r="AD17" s="243"/>
      <c r="AE17" s="2580"/>
      <c r="AF17" s="2580"/>
      <c r="AG17" s="2580"/>
      <c r="AH17" s="2580"/>
      <c r="AI17" s="243"/>
      <c r="AJ17" s="243">
        <v>5</v>
      </c>
      <c r="AK17" s="2581">
        <f t="shared" si="8"/>
        <v>9</v>
      </c>
      <c r="AL17" s="2582">
        <f t="shared" si="0"/>
        <v>14</v>
      </c>
      <c r="AM17" s="2583"/>
      <c r="AN17" s="243">
        <v>32</v>
      </c>
      <c r="AO17" s="2584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37">
        <v>12</v>
      </c>
      <c r="B18" s="244"/>
      <c r="C18" s="252" t="s">
        <v>194</v>
      </c>
      <c r="D18" s="2612" t="str">
        <f t="shared" si="1"/>
        <v>II</v>
      </c>
      <c r="E18" s="2613"/>
      <c r="F18" s="2614"/>
      <c r="G18" s="2573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574" t="s">
        <v>664</v>
      </c>
      <c r="W18" s="2575">
        <f t="shared" si="2"/>
        <v>69</v>
      </c>
      <c r="X18" s="2576">
        <f t="shared" si="3"/>
        <v>1.8</v>
      </c>
      <c r="Y18" s="2577">
        <f t="shared" si="4"/>
        <v>11.290909090909091</v>
      </c>
      <c r="Z18" s="241">
        <f t="shared" si="5"/>
        <v>11.290909090909091</v>
      </c>
      <c r="AA18" s="2578">
        <f t="shared" si="6"/>
        <v>11.290909090909091</v>
      </c>
      <c r="AB18" s="242">
        <f t="shared" si="7"/>
        <v>2672.6201471962113</v>
      </c>
      <c r="AC18" s="2579"/>
      <c r="AD18" s="243"/>
      <c r="AE18" s="2580"/>
      <c r="AF18" s="2580"/>
      <c r="AG18" s="2580"/>
      <c r="AH18" s="2580"/>
      <c r="AI18" s="243">
        <v>3</v>
      </c>
      <c r="AJ18" s="243">
        <v>9</v>
      </c>
      <c r="AK18" s="2581">
        <f t="shared" si="8"/>
        <v>11</v>
      </c>
      <c r="AL18" s="2582">
        <f t="shared" si="0"/>
        <v>23</v>
      </c>
      <c r="AM18" s="2583">
        <v>2</v>
      </c>
      <c r="AN18" s="243">
        <v>87</v>
      </c>
      <c r="AO18" s="2584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37">
        <v>13</v>
      </c>
      <c r="B19" s="253"/>
      <c r="C19" s="482" t="s">
        <v>140</v>
      </c>
      <c r="D19" s="2589" t="str">
        <f t="shared" si="1"/>
        <v>VI</v>
      </c>
      <c r="E19" s="2590" t="s">
        <v>156</v>
      </c>
      <c r="F19" s="2591"/>
      <c r="G19" s="2573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574" t="s">
        <v>664</v>
      </c>
      <c r="W19" s="2575">
        <f t="shared" si="2"/>
        <v>66</v>
      </c>
      <c r="X19" s="2576">
        <f t="shared" si="3"/>
        <v>1.9000000000000001</v>
      </c>
      <c r="Y19" s="2577">
        <f t="shared" si="4"/>
        <v>10.450000000000001</v>
      </c>
      <c r="Z19" s="241">
        <f t="shared" si="5"/>
        <v>10.450000000000001</v>
      </c>
      <c r="AA19" s="2578">
        <f t="shared" si="6"/>
        <v>10.529166666666667</v>
      </c>
      <c r="AB19" s="242">
        <f t="shared" si="7"/>
        <v>2492.3115348769825</v>
      </c>
      <c r="AC19" s="2579"/>
      <c r="AD19" s="243"/>
      <c r="AE19" s="2580">
        <v>3</v>
      </c>
      <c r="AF19" s="2580">
        <v>9</v>
      </c>
      <c r="AG19" s="2580">
        <v>11</v>
      </c>
      <c r="AH19" s="2580">
        <v>9</v>
      </c>
      <c r="AI19" s="243">
        <v>11</v>
      </c>
      <c r="AJ19" s="243">
        <v>10</v>
      </c>
      <c r="AK19" s="2581">
        <f t="shared" si="8"/>
        <v>12</v>
      </c>
      <c r="AL19" s="2582">
        <f t="shared" si="0"/>
        <v>65</v>
      </c>
      <c r="AM19" s="2583">
        <v>6</v>
      </c>
      <c r="AN19" s="243">
        <v>329</v>
      </c>
      <c r="AO19" s="2584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37">
        <v>14</v>
      </c>
      <c r="B20" s="244"/>
      <c r="C20" s="246" t="s">
        <v>221</v>
      </c>
      <c r="D20" s="2592" t="str">
        <f t="shared" si="1"/>
        <v>I</v>
      </c>
      <c r="E20" s="2593"/>
      <c r="F20" s="2594"/>
      <c r="G20" s="2552"/>
      <c r="H20" s="251"/>
      <c r="I20" s="249">
        <v>13</v>
      </c>
      <c r="J20" s="843"/>
      <c r="K20" s="883">
        <v>2</v>
      </c>
      <c r="L20" s="883">
        <v>11</v>
      </c>
      <c r="M20" s="883">
        <v>11</v>
      </c>
      <c r="N20" s="883">
        <v>7</v>
      </c>
      <c r="O20" s="883">
        <v>6</v>
      </c>
      <c r="P20" s="883"/>
      <c r="Q20" s="883">
        <v>2</v>
      </c>
      <c r="R20" s="883">
        <v>2</v>
      </c>
      <c r="S20" s="883"/>
      <c r="T20" s="883"/>
      <c r="U20" s="883">
        <v>0</v>
      </c>
      <c r="V20" s="2574" t="s">
        <v>664</v>
      </c>
      <c r="W20" s="2575">
        <f t="shared" si="2"/>
        <v>54</v>
      </c>
      <c r="X20" s="2576">
        <f t="shared" si="3"/>
        <v>1.6</v>
      </c>
      <c r="Y20" s="2577">
        <f t="shared" si="4"/>
        <v>9.6000000000000014</v>
      </c>
      <c r="Z20" s="241">
        <f t="shared" si="5"/>
        <v>9.6000000000000014</v>
      </c>
      <c r="AA20" s="2578">
        <f t="shared" si="6"/>
        <v>10.529166666666667</v>
      </c>
      <c r="AB20" s="242">
        <f t="shared" si="7"/>
        <v>2492.3115348769825</v>
      </c>
      <c r="AC20" s="2600"/>
      <c r="AD20" s="716"/>
      <c r="AE20" s="2601"/>
      <c r="AF20" s="2601"/>
      <c r="AG20" s="2601"/>
      <c r="AH20" s="2601"/>
      <c r="AI20" s="716"/>
      <c r="AJ20" s="716">
        <v>3</v>
      </c>
      <c r="AK20" s="2602">
        <f t="shared" si="8"/>
        <v>9</v>
      </c>
      <c r="AL20" s="2603">
        <f t="shared" si="0"/>
        <v>12</v>
      </c>
      <c r="AM20" s="2604">
        <v>1</v>
      </c>
      <c r="AN20" s="716">
        <v>25</v>
      </c>
      <c r="AO20" s="2605">
        <f t="shared" si="9"/>
        <v>79</v>
      </c>
      <c r="AP20" s="722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37">
        <v>15</v>
      </c>
      <c r="B21" s="244"/>
      <c r="C21" s="2615" t="s">
        <v>181</v>
      </c>
      <c r="D21" s="2616" t="str">
        <f t="shared" si="1"/>
        <v/>
      </c>
      <c r="E21" s="2617"/>
      <c r="F21" s="2618"/>
      <c r="G21" s="2552"/>
      <c r="H21" s="248"/>
      <c r="I21" s="2619">
        <v>12</v>
      </c>
      <c r="J21" s="2620"/>
      <c r="K21" s="2621"/>
      <c r="L21" s="2621">
        <v>16</v>
      </c>
      <c r="M21" s="2621">
        <v>0</v>
      </c>
      <c r="N21" s="2621"/>
      <c r="O21" s="2621">
        <v>8</v>
      </c>
      <c r="P21" s="2621"/>
      <c r="Q21" s="2621"/>
      <c r="R21" s="2621">
        <v>1</v>
      </c>
      <c r="S21" s="2621"/>
      <c r="T21" s="2621">
        <v>7</v>
      </c>
      <c r="U21" s="2621"/>
      <c r="V21" s="2622" t="s">
        <v>664</v>
      </c>
      <c r="W21" s="2623">
        <f t="shared" si="2"/>
        <v>44</v>
      </c>
      <c r="X21" s="2624">
        <f t="shared" si="3"/>
        <v>1.3</v>
      </c>
      <c r="Y21" s="2625">
        <f t="shared" si="4"/>
        <v>9.5333333333333332</v>
      </c>
      <c r="Z21" s="2626">
        <f t="shared" si="5"/>
        <v>9.5333333333333332</v>
      </c>
      <c r="AA21" s="2627">
        <f t="shared" si="6"/>
        <v>10.529166666666667</v>
      </c>
      <c r="AB21" s="2628">
        <f t="shared" si="7"/>
        <v>2492.3115348769825</v>
      </c>
      <c r="AC21" s="2629"/>
      <c r="AD21" s="2630"/>
      <c r="AE21" s="2631"/>
      <c r="AF21" s="2631"/>
      <c r="AG21" s="2631"/>
      <c r="AH21" s="2631"/>
      <c r="AI21" s="2630"/>
      <c r="AJ21" s="2630">
        <v>7</v>
      </c>
      <c r="AK21" s="2632">
        <f t="shared" si="8"/>
        <v>6</v>
      </c>
      <c r="AL21" s="2633">
        <f t="shared" si="0"/>
        <v>13</v>
      </c>
      <c r="AM21" s="2634"/>
      <c r="AN21" s="2630">
        <v>22</v>
      </c>
      <c r="AO21" s="2635">
        <f t="shared" si="9"/>
        <v>66</v>
      </c>
      <c r="AP21" s="2636">
        <f t="shared" si="10"/>
        <v>5.0769230769230766</v>
      </c>
    </row>
    <row r="22" spans="1:86" s="247" customFormat="1" ht="11.1" customHeight="1" x14ac:dyDescent="0.25">
      <c r="A22" s="2537">
        <v>16</v>
      </c>
      <c r="B22" s="237"/>
      <c r="C22" s="2606" t="s">
        <v>223</v>
      </c>
      <c r="D22" s="2595" t="str">
        <f t="shared" si="1"/>
        <v>I</v>
      </c>
      <c r="E22" s="2607"/>
      <c r="F22" s="2608"/>
      <c r="G22" s="2552"/>
      <c r="H22" s="251"/>
      <c r="I22" s="249">
        <v>10</v>
      </c>
      <c r="J22" s="843">
        <v>7</v>
      </c>
      <c r="K22" s="883"/>
      <c r="L22" s="883">
        <v>14</v>
      </c>
      <c r="M22" s="883"/>
      <c r="N22" s="883"/>
      <c r="O22" s="883">
        <v>3</v>
      </c>
      <c r="P22" s="883"/>
      <c r="Q22" s="883">
        <v>7</v>
      </c>
      <c r="R22" s="883"/>
      <c r="S22" s="883"/>
      <c r="T22" s="883"/>
      <c r="U22" s="883">
        <v>2</v>
      </c>
      <c r="V22" s="2622" t="s">
        <v>664</v>
      </c>
      <c r="W22" s="2637">
        <f t="shared" si="2"/>
        <v>43</v>
      </c>
      <c r="X22" s="2638">
        <f t="shared" si="3"/>
        <v>1.3</v>
      </c>
      <c r="Y22" s="2639">
        <f t="shared" si="4"/>
        <v>9.3166666666666664</v>
      </c>
      <c r="Z22" s="2640">
        <f t="shared" si="5"/>
        <v>9.3166666666666664</v>
      </c>
      <c r="AA22" s="2641">
        <f t="shared" si="6"/>
        <v>10.529166666666667</v>
      </c>
      <c r="AB22" s="664">
        <f t="shared" si="7"/>
        <v>2492.3115348769825</v>
      </c>
      <c r="AC22" s="2600"/>
      <c r="AD22" s="716"/>
      <c r="AE22" s="2601"/>
      <c r="AF22" s="2601"/>
      <c r="AG22" s="2601"/>
      <c r="AH22" s="2601"/>
      <c r="AI22" s="716">
        <v>6</v>
      </c>
      <c r="AJ22" s="716">
        <v>9</v>
      </c>
      <c r="AK22" s="2602">
        <f t="shared" si="8"/>
        <v>6</v>
      </c>
      <c r="AL22" s="2603">
        <f t="shared" si="0"/>
        <v>21</v>
      </c>
      <c r="AM22" s="2604">
        <v>1</v>
      </c>
      <c r="AN22" s="716">
        <v>77</v>
      </c>
      <c r="AO22" s="2605">
        <f t="shared" si="9"/>
        <v>120</v>
      </c>
      <c r="AP22" s="722">
        <f t="shared" si="10"/>
        <v>5.7142857142857144</v>
      </c>
    </row>
    <row r="23" spans="1:86" s="212" customFormat="1" ht="11.1" customHeight="1" x14ac:dyDescent="0.25">
      <c r="A23" s="2537">
        <v>16</v>
      </c>
      <c r="B23" s="244"/>
      <c r="C23" s="250" t="s">
        <v>45</v>
      </c>
      <c r="D23" s="2609" t="str">
        <f t="shared" si="1"/>
        <v/>
      </c>
      <c r="E23" s="2610"/>
      <c r="F23" s="2611"/>
      <c r="G23" s="2552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22" t="s">
        <v>664</v>
      </c>
      <c r="W23" s="2575">
        <f t="shared" si="2"/>
        <v>43</v>
      </c>
      <c r="X23" s="2576">
        <f t="shared" si="3"/>
        <v>1.3</v>
      </c>
      <c r="Y23" s="2577">
        <f t="shared" si="4"/>
        <v>9.3166666666666664</v>
      </c>
      <c r="Z23" s="241">
        <f t="shared" si="5"/>
        <v>9.3166666666666664</v>
      </c>
      <c r="AA23" s="2578">
        <f t="shared" si="6"/>
        <v>10.529166666666667</v>
      </c>
      <c r="AB23" s="242">
        <f t="shared" si="7"/>
        <v>2492.3115348769825</v>
      </c>
      <c r="AC23" s="2579"/>
      <c r="AD23" s="243"/>
      <c r="AE23" s="2580">
        <v>2</v>
      </c>
      <c r="AF23" s="2580">
        <v>4</v>
      </c>
      <c r="AG23" s="2580">
        <v>3</v>
      </c>
      <c r="AH23" s="2580">
        <v>4</v>
      </c>
      <c r="AI23" s="243">
        <v>7</v>
      </c>
      <c r="AJ23" s="243">
        <v>9</v>
      </c>
      <c r="AK23" s="2581">
        <f t="shared" si="8"/>
        <v>6</v>
      </c>
      <c r="AL23" s="2582">
        <f t="shared" si="0"/>
        <v>35</v>
      </c>
      <c r="AM23" s="2583"/>
      <c r="AN23" s="243">
        <v>181</v>
      </c>
      <c r="AO23" s="2584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37">
        <v>18</v>
      </c>
      <c r="B24" s="244"/>
      <c r="C24" s="900" t="s">
        <v>142</v>
      </c>
      <c r="D24" s="2642" t="str">
        <f t="shared" si="1"/>
        <v>IV</v>
      </c>
      <c r="E24" s="2643"/>
      <c r="F24" s="2644"/>
      <c r="G24" s="2552"/>
      <c r="H24" s="248"/>
      <c r="I24" s="249">
        <v>15</v>
      </c>
      <c r="J24" s="843"/>
      <c r="K24" s="883">
        <v>3</v>
      </c>
      <c r="L24" s="883"/>
      <c r="M24" s="883"/>
      <c r="N24" s="883">
        <v>9</v>
      </c>
      <c r="O24" s="883"/>
      <c r="P24" s="883"/>
      <c r="Q24" s="883"/>
      <c r="R24" s="883"/>
      <c r="S24" s="883"/>
      <c r="T24" s="883"/>
      <c r="U24" s="883"/>
      <c r="V24" s="2599" t="s">
        <v>664</v>
      </c>
      <c r="W24" s="2637">
        <f t="shared" si="2"/>
        <v>27</v>
      </c>
      <c r="X24" s="2638">
        <f t="shared" si="3"/>
        <v>1</v>
      </c>
      <c r="Y24" s="2639">
        <f t="shared" si="4"/>
        <v>9</v>
      </c>
      <c r="Z24" s="2640">
        <f t="shared" si="5"/>
        <v>9</v>
      </c>
      <c r="AA24" s="2641">
        <f t="shared" si="6"/>
        <v>10.529166666666667</v>
      </c>
      <c r="AB24" s="664">
        <f t="shared" si="7"/>
        <v>2492.3115348769825</v>
      </c>
      <c r="AC24" s="2600">
        <v>2</v>
      </c>
      <c r="AD24" s="716">
        <v>5</v>
      </c>
      <c r="AE24" s="2601">
        <v>4</v>
      </c>
      <c r="AF24" s="2601">
        <v>4</v>
      </c>
      <c r="AG24" s="2601">
        <v>6</v>
      </c>
      <c r="AH24" s="2601">
        <v>3</v>
      </c>
      <c r="AI24" s="716">
        <v>4</v>
      </c>
      <c r="AJ24" s="716">
        <v>1</v>
      </c>
      <c r="AK24" s="2602">
        <f t="shared" si="8"/>
        <v>3</v>
      </c>
      <c r="AL24" s="2603">
        <f t="shared" si="0"/>
        <v>32</v>
      </c>
      <c r="AM24" s="2604">
        <v>4</v>
      </c>
      <c r="AN24" s="716">
        <v>179</v>
      </c>
      <c r="AO24" s="2605">
        <f t="shared" si="9"/>
        <v>206</v>
      </c>
      <c r="AP24" s="722">
        <f t="shared" si="10"/>
        <v>6.4375</v>
      </c>
    </row>
    <row r="25" spans="1:86" s="212" customFormat="1" ht="11.1" customHeight="1" x14ac:dyDescent="0.25">
      <c r="A25" s="2537">
        <v>19</v>
      </c>
      <c r="B25" s="244"/>
      <c r="C25" s="2606" t="s">
        <v>153</v>
      </c>
      <c r="D25" s="2595" t="str">
        <f t="shared" si="1"/>
        <v>I</v>
      </c>
      <c r="E25" s="2607"/>
      <c r="F25" s="2608"/>
      <c r="G25" s="2552"/>
      <c r="H25" s="248"/>
      <c r="I25" s="249">
        <v>1</v>
      </c>
      <c r="J25" s="843"/>
      <c r="K25" s="883"/>
      <c r="L25" s="885">
        <v>19</v>
      </c>
      <c r="M25" s="883"/>
      <c r="N25" s="883"/>
      <c r="O25" s="883">
        <v>0</v>
      </c>
      <c r="P25" s="883"/>
      <c r="Q25" s="883"/>
      <c r="R25" s="883"/>
      <c r="S25" s="883"/>
      <c r="T25" s="883"/>
      <c r="U25" s="883"/>
      <c r="V25" s="2645" t="s">
        <v>292</v>
      </c>
      <c r="W25" s="2637">
        <f t="shared" si="2"/>
        <v>20</v>
      </c>
      <c r="X25" s="2638">
        <f t="shared" si="3"/>
        <v>1</v>
      </c>
      <c r="Y25" s="2639">
        <f t="shared" si="4"/>
        <v>6.666666666666667</v>
      </c>
      <c r="Z25" s="2640" t="str">
        <f t="shared" si="5"/>
        <v>-</v>
      </c>
      <c r="AA25" s="2641" t="str">
        <f t="shared" si="6"/>
        <v>-</v>
      </c>
      <c r="AB25" s="664" t="str">
        <f t="shared" si="7"/>
        <v>Abs</v>
      </c>
      <c r="AC25" s="2600"/>
      <c r="AD25" s="716"/>
      <c r="AE25" s="2601"/>
      <c r="AF25" s="2601"/>
      <c r="AG25" s="2601"/>
      <c r="AH25" s="2601"/>
      <c r="AI25" s="716">
        <v>3</v>
      </c>
      <c r="AJ25" s="716">
        <v>9</v>
      </c>
      <c r="AK25" s="2602">
        <f t="shared" si="8"/>
        <v>3</v>
      </c>
      <c r="AL25" s="2603">
        <f t="shared" si="0"/>
        <v>15</v>
      </c>
      <c r="AM25" s="2604">
        <v>1</v>
      </c>
      <c r="AN25" s="716">
        <v>67</v>
      </c>
      <c r="AO25" s="2605">
        <f t="shared" si="9"/>
        <v>87</v>
      </c>
      <c r="AP25" s="722">
        <f t="shared" si="10"/>
        <v>5.8</v>
      </c>
    </row>
    <row r="26" spans="1:86" s="212" customFormat="1" ht="11.1" customHeight="1" thickBot="1" x14ac:dyDescent="0.3">
      <c r="A26" s="2537">
        <v>20</v>
      </c>
      <c r="B26" s="237"/>
      <c r="C26" s="2646" t="s">
        <v>86</v>
      </c>
      <c r="D26" s="2647" t="str">
        <f t="shared" si="1"/>
        <v/>
      </c>
      <c r="E26" s="2648"/>
      <c r="F26" s="2649"/>
      <c r="G26" s="2650"/>
      <c r="H26" s="248"/>
      <c r="I26" s="2651"/>
      <c r="J26" s="2652"/>
      <c r="K26" s="2653"/>
      <c r="L26" s="2653"/>
      <c r="M26" s="2653"/>
      <c r="N26" s="2653">
        <v>15</v>
      </c>
      <c r="O26" s="2653"/>
      <c r="P26" s="2653">
        <v>0</v>
      </c>
      <c r="Q26" s="2653"/>
      <c r="R26" s="2653"/>
      <c r="S26" s="2653"/>
      <c r="T26" s="2653"/>
      <c r="U26" s="2653">
        <v>4</v>
      </c>
      <c r="V26" s="2654" t="s">
        <v>292</v>
      </c>
      <c r="W26" s="2655">
        <f t="shared" si="2"/>
        <v>19</v>
      </c>
      <c r="X26" s="2656">
        <f t="shared" si="3"/>
        <v>1</v>
      </c>
      <c r="Y26" s="2657">
        <f t="shared" si="4"/>
        <v>6.333333333333333</v>
      </c>
      <c r="Z26" s="2658" t="str">
        <f t="shared" si="5"/>
        <v>-</v>
      </c>
      <c r="AA26" s="2659" t="str">
        <f t="shared" si="6"/>
        <v>-</v>
      </c>
      <c r="AB26" s="2660" t="str">
        <f t="shared" si="7"/>
        <v>Abs</v>
      </c>
      <c r="AC26" s="2661"/>
      <c r="AD26" s="2662"/>
      <c r="AE26" s="2663"/>
      <c r="AF26" s="2663"/>
      <c r="AG26" s="2663"/>
      <c r="AH26" s="2663">
        <v>3</v>
      </c>
      <c r="AI26" s="2662">
        <v>1</v>
      </c>
      <c r="AJ26" s="2662">
        <v>1</v>
      </c>
      <c r="AK26" s="2664">
        <f t="shared" si="8"/>
        <v>3</v>
      </c>
      <c r="AL26" s="2665">
        <f t="shared" si="0"/>
        <v>8</v>
      </c>
      <c r="AM26" s="2666"/>
      <c r="AN26" s="2662">
        <v>32</v>
      </c>
      <c r="AO26" s="2667">
        <f t="shared" si="9"/>
        <v>51</v>
      </c>
      <c r="AP26" s="2668">
        <f t="shared" si="10"/>
        <v>6.375</v>
      </c>
    </row>
    <row r="27" spans="1:86" s="212" customFormat="1" ht="11.1" customHeight="1" thickTop="1" x14ac:dyDescent="0.25">
      <c r="A27" s="2537">
        <v>21</v>
      </c>
      <c r="B27" s="244"/>
      <c r="C27" s="2669" t="s">
        <v>139</v>
      </c>
      <c r="D27" s="2670" t="str">
        <f t="shared" si="1"/>
        <v>IV</v>
      </c>
      <c r="E27" s="2671"/>
      <c r="F27" s="2672"/>
      <c r="G27" s="2673"/>
      <c r="H27" s="248"/>
      <c r="I27" s="815"/>
      <c r="J27" s="816"/>
      <c r="K27" s="817"/>
      <c r="L27" s="817"/>
      <c r="M27" s="817"/>
      <c r="N27" s="817"/>
      <c r="O27" s="817">
        <v>14</v>
      </c>
      <c r="P27" s="817"/>
      <c r="Q27" s="817"/>
      <c r="R27" s="817">
        <v>12</v>
      </c>
      <c r="S27" s="817"/>
      <c r="T27" s="817"/>
      <c r="U27" s="817"/>
      <c r="V27" s="2674" t="s">
        <v>292</v>
      </c>
      <c r="W27" s="2675">
        <f t="shared" si="2"/>
        <v>26</v>
      </c>
      <c r="X27" s="2676">
        <f t="shared" si="3"/>
        <v>0.89999999999999991</v>
      </c>
      <c r="Y27" s="2677">
        <f t="shared" si="4"/>
        <v>11.7</v>
      </c>
      <c r="Z27" s="793" t="str">
        <f t="shared" si="5"/>
        <v>-</v>
      </c>
      <c r="AA27" s="2678" t="str">
        <f t="shared" si="6"/>
        <v>-</v>
      </c>
      <c r="AB27" s="795" t="str">
        <f t="shared" si="7"/>
        <v>Abs</v>
      </c>
      <c r="AC27" s="2679">
        <v>1</v>
      </c>
      <c r="AD27" s="820">
        <v>5</v>
      </c>
      <c r="AE27" s="2680">
        <v>5</v>
      </c>
      <c r="AF27" s="2680">
        <v>3</v>
      </c>
      <c r="AG27" s="2680">
        <v>5</v>
      </c>
      <c r="AH27" s="2680">
        <v>1</v>
      </c>
      <c r="AI27" s="820">
        <v>4</v>
      </c>
      <c r="AJ27" s="820">
        <v>2</v>
      </c>
      <c r="AK27" s="2681">
        <f t="shared" si="8"/>
        <v>2</v>
      </c>
      <c r="AL27" s="2682">
        <f t="shared" si="0"/>
        <v>28</v>
      </c>
      <c r="AM27" s="2683">
        <v>4</v>
      </c>
      <c r="AN27" s="820">
        <v>173</v>
      </c>
      <c r="AO27" s="2684">
        <f t="shared" si="9"/>
        <v>199</v>
      </c>
      <c r="AP27" s="826">
        <f t="shared" si="10"/>
        <v>7.1071428571428568</v>
      </c>
    </row>
    <row r="28" spans="1:86" s="212" customFormat="1" ht="11.1" customHeight="1" x14ac:dyDescent="0.25">
      <c r="A28" s="2537">
        <v>22</v>
      </c>
      <c r="B28" s="244"/>
      <c r="C28" s="250" t="s">
        <v>58</v>
      </c>
      <c r="D28" s="2685" t="str">
        <f t="shared" si="1"/>
        <v/>
      </c>
      <c r="E28" s="2686"/>
      <c r="F28" s="2687"/>
      <c r="G28" s="2688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645" t="s">
        <v>292</v>
      </c>
      <c r="W28" s="2575">
        <f t="shared" si="2"/>
        <v>22</v>
      </c>
      <c r="X28" s="2576">
        <f t="shared" si="3"/>
        <v>0.89999999999999991</v>
      </c>
      <c r="Y28" s="2577">
        <f t="shared" si="4"/>
        <v>9.8999999999999986</v>
      </c>
      <c r="Z28" s="241" t="str">
        <f t="shared" si="5"/>
        <v>-</v>
      </c>
      <c r="AA28" s="2578" t="str">
        <f t="shared" si="6"/>
        <v>-</v>
      </c>
      <c r="AB28" s="242" t="str">
        <f t="shared" si="7"/>
        <v>Abs</v>
      </c>
      <c r="AC28" s="2579"/>
      <c r="AD28" s="243"/>
      <c r="AE28" s="2580"/>
      <c r="AF28" s="2580">
        <v>1</v>
      </c>
      <c r="AG28" s="2580">
        <v>3</v>
      </c>
      <c r="AH28" s="2580">
        <v>4</v>
      </c>
      <c r="AI28" s="243">
        <v>4</v>
      </c>
      <c r="AJ28" s="243"/>
      <c r="AK28" s="2581">
        <f t="shared" si="8"/>
        <v>2</v>
      </c>
      <c r="AL28" s="2582">
        <f t="shared" si="0"/>
        <v>14</v>
      </c>
      <c r="AM28" s="2583"/>
      <c r="AN28" s="243">
        <v>43</v>
      </c>
      <c r="AO28" s="2584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37">
        <v>23</v>
      </c>
      <c r="B29" s="244"/>
      <c r="C29" s="482" t="s">
        <v>135</v>
      </c>
      <c r="D29" s="2689" t="str">
        <f t="shared" si="1"/>
        <v>V</v>
      </c>
      <c r="E29" s="2690" t="s">
        <v>156</v>
      </c>
      <c r="F29" s="2691"/>
      <c r="G29" s="2688"/>
      <c r="H29" s="248"/>
      <c r="I29" s="249"/>
      <c r="J29" s="843"/>
      <c r="K29" s="883"/>
      <c r="L29" s="883">
        <v>0</v>
      </c>
      <c r="M29" s="883"/>
      <c r="N29" s="883"/>
      <c r="O29" s="885">
        <v>19</v>
      </c>
      <c r="P29" s="883"/>
      <c r="Q29" s="883"/>
      <c r="R29" s="883"/>
      <c r="S29" s="883"/>
      <c r="T29" s="883"/>
      <c r="U29" s="883"/>
      <c r="V29" s="2645" t="s">
        <v>292</v>
      </c>
      <c r="W29" s="2637">
        <f t="shared" si="2"/>
        <v>19</v>
      </c>
      <c r="X29" s="2638">
        <f t="shared" si="3"/>
        <v>0.89999999999999991</v>
      </c>
      <c r="Y29" s="2639">
        <f t="shared" si="4"/>
        <v>8.5499999999999989</v>
      </c>
      <c r="Z29" s="2640" t="str">
        <f t="shared" si="5"/>
        <v>-</v>
      </c>
      <c r="AA29" s="2641" t="str">
        <f t="shared" si="6"/>
        <v>-</v>
      </c>
      <c r="AB29" s="664" t="str">
        <f t="shared" si="7"/>
        <v>Abs</v>
      </c>
      <c r="AC29" s="2600">
        <v>2</v>
      </c>
      <c r="AD29" s="716">
        <v>2</v>
      </c>
      <c r="AE29" s="2601">
        <v>3</v>
      </c>
      <c r="AF29" s="2601">
        <v>1</v>
      </c>
      <c r="AG29" s="2601">
        <v>3</v>
      </c>
      <c r="AH29" s="2601">
        <v>7</v>
      </c>
      <c r="AI29" s="716">
        <v>3</v>
      </c>
      <c r="AJ29" s="716">
        <v>3</v>
      </c>
      <c r="AK29" s="2581">
        <f t="shared" si="8"/>
        <v>2</v>
      </c>
      <c r="AL29" s="2603">
        <f t="shared" si="0"/>
        <v>26</v>
      </c>
      <c r="AM29" s="2604">
        <v>5</v>
      </c>
      <c r="AN29" s="716">
        <v>165</v>
      </c>
      <c r="AO29" s="2605">
        <f t="shared" si="9"/>
        <v>184</v>
      </c>
      <c r="AP29" s="722">
        <f t="shared" si="10"/>
        <v>7.0769230769230766</v>
      </c>
    </row>
    <row r="30" spans="1:86" s="212" customFormat="1" ht="11.1" customHeight="1" x14ac:dyDescent="0.25">
      <c r="A30" s="2537">
        <v>24</v>
      </c>
      <c r="B30" s="244"/>
      <c r="C30" s="705" t="s">
        <v>210</v>
      </c>
      <c r="D30" s="2596"/>
      <c r="E30" s="2692"/>
      <c r="F30" s="2598"/>
      <c r="G30" s="2688"/>
      <c r="H30" s="248"/>
      <c r="I30" s="249"/>
      <c r="J30" s="843"/>
      <c r="K30" s="883"/>
      <c r="L30" s="883"/>
      <c r="M30" s="883">
        <v>2</v>
      </c>
      <c r="N30" s="883"/>
      <c r="O30" s="883"/>
      <c r="P30" s="883"/>
      <c r="Q30" s="883">
        <v>4</v>
      </c>
      <c r="R30" s="883"/>
      <c r="S30" s="883"/>
      <c r="T30" s="883"/>
      <c r="U30" s="883"/>
      <c r="V30" s="2645" t="s">
        <v>292</v>
      </c>
      <c r="W30" s="2637">
        <f t="shared" si="2"/>
        <v>6</v>
      </c>
      <c r="X30" s="2638">
        <f t="shared" si="3"/>
        <v>0.89999999999999991</v>
      </c>
      <c r="Y30" s="2639">
        <f t="shared" si="4"/>
        <v>2.6999999999999997</v>
      </c>
      <c r="Z30" s="2640" t="str">
        <f t="shared" si="5"/>
        <v>-</v>
      </c>
      <c r="AA30" s="2641" t="str">
        <f t="shared" si="6"/>
        <v>-</v>
      </c>
      <c r="AB30" s="664" t="str">
        <f t="shared" si="7"/>
        <v>Abs</v>
      </c>
      <c r="AC30" s="2600"/>
      <c r="AD30" s="716"/>
      <c r="AE30" s="2601"/>
      <c r="AF30" s="2601"/>
      <c r="AG30" s="2601"/>
      <c r="AH30" s="2601"/>
      <c r="AI30" s="716"/>
      <c r="AJ30" s="716">
        <v>1</v>
      </c>
      <c r="AK30" s="2581">
        <f t="shared" si="8"/>
        <v>2</v>
      </c>
      <c r="AL30" s="2603">
        <f t="shared" si="0"/>
        <v>3</v>
      </c>
      <c r="AM30" s="2604"/>
      <c r="AN30" s="716">
        <v>7</v>
      </c>
      <c r="AO30" s="2605">
        <f t="shared" si="9"/>
        <v>13</v>
      </c>
      <c r="AP30" s="722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37">
        <v>25</v>
      </c>
      <c r="B31" s="244"/>
      <c r="C31" s="899" t="s">
        <v>196</v>
      </c>
      <c r="D31" s="2689" t="str">
        <f>ROMAN(AM31,0)</f>
        <v>III</v>
      </c>
      <c r="E31" s="2693" t="s">
        <v>156</v>
      </c>
      <c r="F31" s="2694"/>
      <c r="G31" s="2688"/>
      <c r="H31" s="248"/>
      <c r="I31" s="249"/>
      <c r="J31" s="843"/>
      <c r="K31" s="883"/>
      <c r="L31" s="883"/>
      <c r="M31" s="883"/>
      <c r="N31" s="883">
        <v>17</v>
      </c>
      <c r="O31" s="883"/>
      <c r="P31" s="883"/>
      <c r="Q31" s="883"/>
      <c r="R31" s="883"/>
      <c r="S31" s="883"/>
      <c r="T31" s="883"/>
      <c r="U31" s="883"/>
      <c r="V31" s="2695" t="s">
        <v>292</v>
      </c>
      <c r="W31" s="2637">
        <f t="shared" si="2"/>
        <v>17</v>
      </c>
      <c r="X31" s="2638">
        <f t="shared" si="3"/>
        <v>0.79999999999999993</v>
      </c>
      <c r="Y31" s="2639">
        <f t="shared" si="4"/>
        <v>13.6</v>
      </c>
      <c r="Z31" s="2640" t="str">
        <f t="shared" si="5"/>
        <v>-</v>
      </c>
      <c r="AA31" s="2641" t="str">
        <f t="shared" si="6"/>
        <v>-</v>
      </c>
      <c r="AB31" s="664" t="str">
        <f t="shared" si="7"/>
        <v>Abs</v>
      </c>
      <c r="AC31" s="2600">
        <v>2</v>
      </c>
      <c r="AD31" s="716">
        <v>5</v>
      </c>
      <c r="AE31" s="2601">
        <v>2</v>
      </c>
      <c r="AF31" s="2601">
        <v>2</v>
      </c>
      <c r="AG31" s="2601">
        <v>1</v>
      </c>
      <c r="AH31" s="2601"/>
      <c r="AI31" s="716"/>
      <c r="AJ31" s="716"/>
      <c r="AK31" s="2581">
        <f t="shared" si="8"/>
        <v>1</v>
      </c>
      <c r="AL31" s="2603">
        <f t="shared" si="0"/>
        <v>13</v>
      </c>
      <c r="AM31" s="2604">
        <v>3</v>
      </c>
      <c r="AN31" s="716">
        <v>111</v>
      </c>
      <c r="AO31" s="2605">
        <f t="shared" si="9"/>
        <v>128</v>
      </c>
      <c r="AP31" s="2696">
        <f t="shared" si="10"/>
        <v>9.8461538461538467</v>
      </c>
    </row>
    <row r="32" spans="1:86" s="212" customFormat="1" ht="11.1" customHeight="1" x14ac:dyDescent="0.25">
      <c r="A32" s="2537">
        <v>26</v>
      </c>
      <c r="B32" s="244"/>
      <c r="C32" s="705" t="s">
        <v>57</v>
      </c>
      <c r="D32" s="2596" t="str">
        <f>ROMAN(AM32,0)</f>
        <v/>
      </c>
      <c r="E32" s="2597"/>
      <c r="F32" s="2697"/>
      <c r="G32" s="2688"/>
      <c r="H32" s="248"/>
      <c r="I32" s="249"/>
      <c r="J32" s="843">
        <v>13</v>
      </c>
      <c r="K32" s="883"/>
      <c r="L32" s="883"/>
      <c r="M32" s="883"/>
      <c r="N32" s="883"/>
      <c r="O32" s="883"/>
      <c r="P32" s="883"/>
      <c r="Q32" s="883"/>
      <c r="R32" s="883"/>
      <c r="S32" s="883"/>
      <c r="T32" s="883"/>
      <c r="U32" s="883"/>
      <c r="V32" s="2645" t="s">
        <v>292</v>
      </c>
      <c r="W32" s="2637">
        <f t="shared" si="2"/>
        <v>13</v>
      </c>
      <c r="X32" s="2638">
        <f t="shared" si="3"/>
        <v>0.79999999999999993</v>
      </c>
      <c r="Y32" s="2639">
        <f t="shared" si="4"/>
        <v>10.399999999999999</v>
      </c>
      <c r="Z32" s="2640" t="str">
        <f t="shared" si="5"/>
        <v>-</v>
      </c>
      <c r="AA32" s="2641" t="str">
        <f t="shared" si="6"/>
        <v>-</v>
      </c>
      <c r="AB32" s="664" t="str">
        <f t="shared" si="7"/>
        <v>Abs</v>
      </c>
      <c r="AC32" s="2600"/>
      <c r="AD32" s="716"/>
      <c r="AE32" s="2601"/>
      <c r="AF32" s="2601">
        <v>2</v>
      </c>
      <c r="AG32" s="2601">
        <v>1</v>
      </c>
      <c r="AH32" s="2601">
        <v>1</v>
      </c>
      <c r="AI32" s="716"/>
      <c r="AJ32" s="716">
        <v>2</v>
      </c>
      <c r="AK32" s="2581">
        <f t="shared" si="8"/>
        <v>1</v>
      </c>
      <c r="AL32" s="2603">
        <f t="shared" si="0"/>
        <v>7</v>
      </c>
      <c r="AM32" s="2604"/>
      <c r="AN32" s="716">
        <v>15</v>
      </c>
      <c r="AO32" s="2605">
        <f t="shared" si="9"/>
        <v>28</v>
      </c>
      <c r="AP32" s="722">
        <f t="shared" si="10"/>
        <v>4</v>
      </c>
    </row>
    <row r="33" spans="1:86" s="212" customFormat="1" ht="11.1" customHeight="1" x14ac:dyDescent="0.25">
      <c r="A33" s="2537">
        <v>27</v>
      </c>
      <c r="B33" s="244"/>
      <c r="C33" s="705" t="s">
        <v>236</v>
      </c>
      <c r="D33" s="2596"/>
      <c r="E33" s="2597"/>
      <c r="F33" s="2697"/>
      <c r="G33" s="2688"/>
      <c r="H33" s="248"/>
      <c r="I33" s="249"/>
      <c r="J33" s="843"/>
      <c r="K33" s="883">
        <v>12</v>
      </c>
      <c r="L33" s="883"/>
      <c r="M33" s="883"/>
      <c r="N33" s="883"/>
      <c r="O33" s="883"/>
      <c r="P33" s="883"/>
      <c r="Q33" s="883"/>
      <c r="R33" s="883"/>
      <c r="S33" s="883"/>
      <c r="T33" s="883"/>
      <c r="U33" s="883"/>
      <c r="V33" s="2645" t="s">
        <v>292</v>
      </c>
      <c r="W33" s="2637">
        <f t="shared" si="2"/>
        <v>12</v>
      </c>
      <c r="X33" s="2638">
        <f t="shared" si="3"/>
        <v>0.79999999999999993</v>
      </c>
      <c r="Y33" s="2639">
        <f t="shared" si="4"/>
        <v>9.6</v>
      </c>
      <c r="Z33" s="2640" t="str">
        <f t="shared" si="5"/>
        <v>-</v>
      </c>
      <c r="AA33" s="2641" t="str">
        <f t="shared" si="6"/>
        <v>-</v>
      </c>
      <c r="AB33" s="664" t="str">
        <f t="shared" si="7"/>
        <v>Abs</v>
      </c>
      <c r="AC33" s="2600"/>
      <c r="AD33" s="716"/>
      <c r="AE33" s="2601"/>
      <c r="AF33" s="2601"/>
      <c r="AG33" s="2601"/>
      <c r="AH33" s="2601"/>
      <c r="AI33" s="716"/>
      <c r="AJ33" s="716"/>
      <c r="AK33" s="2581">
        <f t="shared" si="8"/>
        <v>1</v>
      </c>
      <c r="AL33" s="2603">
        <f t="shared" si="0"/>
        <v>1</v>
      </c>
      <c r="AM33" s="2604"/>
      <c r="AN33" s="716">
        <v>0</v>
      </c>
      <c r="AO33" s="2605">
        <f t="shared" si="9"/>
        <v>12</v>
      </c>
      <c r="AP33" s="722">
        <f t="shared" si="10"/>
        <v>12</v>
      </c>
    </row>
    <row r="34" spans="1:86" s="254" customFormat="1" ht="11.1" customHeight="1" x14ac:dyDescent="0.25">
      <c r="A34" s="2537">
        <v>28</v>
      </c>
      <c r="B34" s="244"/>
      <c r="C34" s="252" t="s">
        <v>191</v>
      </c>
      <c r="D34" s="2612" t="str">
        <f>ROMAN(AM34,0)</f>
        <v>III</v>
      </c>
      <c r="E34" s="2698"/>
      <c r="F34" s="2699"/>
      <c r="G34" s="2700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645" t="s">
        <v>292</v>
      </c>
      <c r="W34" s="2637">
        <f t="shared" si="2"/>
        <v>10</v>
      </c>
      <c r="X34" s="2638">
        <f t="shared" si="3"/>
        <v>0.79999999999999993</v>
      </c>
      <c r="Y34" s="2639">
        <f t="shared" si="4"/>
        <v>7.9999999999999991</v>
      </c>
      <c r="Z34" s="2640" t="str">
        <f t="shared" si="5"/>
        <v>-</v>
      </c>
      <c r="AA34" s="2641" t="str">
        <f t="shared" si="6"/>
        <v>-</v>
      </c>
      <c r="AB34" s="664" t="str">
        <f t="shared" si="7"/>
        <v>Abs</v>
      </c>
      <c r="AC34" s="2579">
        <v>1</v>
      </c>
      <c r="AD34" s="243">
        <v>7</v>
      </c>
      <c r="AE34" s="2580">
        <v>3</v>
      </c>
      <c r="AF34" s="2580"/>
      <c r="AG34" s="2580"/>
      <c r="AH34" s="2580"/>
      <c r="AI34" s="243">
        <v>1</v>
      </c>
      <c r="AJ34" s="243">
        <v>1</v>
      </c>
      <c r="AK34" s="2581">
        <f t="shared" si="8"/>
        <v>1</v>
      </c>
      <c r="AL34" s="2582">
        <f t="shared" si="0"/>
        <v>14</v>
      </c>
      <c r="AM34" s="2583">
        <v>3</v>
      </c>
      <c r="AN34" s="243">
        <v>88</v>
      </c>
      <c r="AO34" s="2584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37">
        <v>29</v>
      </c>
      <c r="B35" s="244"/>
      <c r="C35" s="250" t="s">
        <v>206</v>
      </c>
      <c r="D35" s="2609"/>
      <c r="E35" s="2610"/>
      <c r="F35" s="2701"/>
      <c r="G35" s="2700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645" t="s">
        <v>292</v>
      </c>
      <c r="W35" s="2637">
        <f t="shared" si="2"/>
        <v>9</v>
      </c>
      <c r="X35" s="2638">
        <f t="shared" si="3"/>
        <v>0.79999999999999993</v>
      </c>
      <c r="Y35" s="2639">
        <f t="shared" si="4"/>
        <v>7.1999999999999993</v>
      </c>
      <c r="Z35" s="2640" t="str">
        <f t="shared" si="5"/>
        <v>-</v>
      </c>
      <c r="AA35" s="2641" t="str">
        <f t="shared" si="6"/>
        <v>-</v>
      </c>
      <c r="AB35" s="664" t="str">
        <f t="shared" si="7"/>
        <v>Abs</v>
      </c>
      <c r="AC35" s="2579"/>
      <c r="AD35" s="243"/>
      <c r="AE35" s="2580"/>
      <c r="AF35" s="2580"/>
      <c r="AG35" s="2580"/>
      <c r="AH35" s="2580"/>
      <c r="AI35" s="243"/>
      <c r="AJ35" s="243">
        <v>1</v>
      </c>
      <c r="AK35" s="2581">
        <f t="shared" si="8"/>
        <v>1</v>
      </c>
      <c r="AL35" s="2582">
        <f t="shared" si="0"/>
        <v>2</v>
      </c>
      <c r="AM35" s="2583"/>
      <c r="AN35" s="243">
        <v>0</v>
      </c>
      <c r="AO35" s="2584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37">
        <v>30</v>
      </c>
      <c r="B36" s="244"/>
      <c r="C36" s="705" t="s">
        <v>264</v>
      </c>
      <c r="D36" s="2596"/>
      <c r="E36" s="2597"/>
      <c r="F36" s="2697"/>
      <c r="G36" s="2700"/>
      <c r="H36" s="248"/>
      <c r="I36" s="249"/>
      <c r="J36" s="843"/>
      <c r="K36" s="883"/>
      <c r="L36" s="883"/>
      <c r="M36" s="883"/>
      <c r="N36" s="883"/>
      <c r="O36" s="883"/>
      <c r="P36" s="883">
        <v>6</v>
      </c>
      <c r="Q36" s="883"/>
      <c r="R36" s="883"/>
      <c r="S36" s="883"/>
      <c r="T36" s="883"/>
      <c r="U36" s="883"/>
      <c r="V36" s="2645" t="s">
        <v>292</v>
      </c>
      <c r="W36" s="2637">
        <f t="shared" si="2"/>
        <v>6</v>
      </c>
      <c r="X36" s="2638">
        <f t="shared" si="3"/>
        <v>0.79999999999999993</v>
      </c>
      <c r="Y36" s="2639">
        <f t="shared" si="4"/>
        <v>4.8</v>
      </c>
      <c r="Z36" s="2640" t="str">
        <f t="shared" si="5"/>
        <v>-</v>
      </c>
      <c r="AA36" s="2641" t="str">
        <f t="shared" si="6"/>
        <v>-</v>
      </c>
      <c r="AB36" s="664" t="str">
        <f t="shared" si="7"/>
        <v>Abs</v>
      </c>
      <c r="AC36" s="2600"/>
      <c r="AD36" s="716"/>
      <c r="AE36" s="2601"/>
      <c r="AF36" s="2601"/>
      <c r="AG36" s="2601"/>
      <c r="AH36" s="2601"/>
      <c r="AI36" s="716"/>
      <c r="AJ36" s="716"/>
      <c r="AK36" s="2602">
        <f t="shared" si="8"/>
        <v>1</v>
      </c>
      <c r="AL36" s="2603">
        <f t="shared" si="0"/>
        <v>1</v>
      </c>
      <c r="AM36" s="2604"/>
      <c r="AN36" s="716">
        <v>0</v>
      </c>
      <c r="AO36" s="717">
        <f t="shared" si="9"/>
        <v>6</v>
      </c>
      <c r="AP36" s="722">
        <f t="shared" si="10"/>
        <v>6</v>
      </c>
    </row>
    <row r="37" spans="1:86" s="254" customFormat="1" ht="11.1" customHeight="1" x14ac:dyDescent="0.25">
      <c r="A37" s="2537">
        <v>31</v>
      </c>
      <c r="B37" s="253"/>
      <c r="C37" s="900" t="s">
        <v>134</v>
      </c>
      <c r="D37" s="2642" t="str">
        <f>ROMAN(AM37,0)</f>
        <v>II</v>
      </c>
      <c r="E37" s="2643"/>
      <c r="F37" s="2644"/>
      <c r="G37" s="2700"/>
      <c r="H37" s="248"/>
      <c r="I37" s="249">
        <v>3</v>
      </c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2645" t="s">
        <v>292</v>
      </c>
      <c r="W37" s="2637">
        <f t="shared" si="2"/>
        <v>3</v>
      </c>
      <c r="X37" s="2638">
        <f t="shared" si="3"/>
        <v>0.79999999999999993</v>
      </c>
      <c r="Y37" s="2639">
        <f t="shared" si="4"/>
        <v>2.4</v>
      </c>
      <c r="Z37" s="2640" t="str">
        <f t="shared" si="5"/>
        <v>-</v>
      </c>
      <c r="AA37" s="2641" t="str">
        <f t="shared" si="6"/>
        <v>-</v>
      </c>
      <c r="AB37" s="664" t="str">
        <f t="shared" si="7"/>
        <v>Abs</v>
      </c>
      <c r="AC37" s="2600"/>
      <c r="AD37" s="716"/>
      <c r="AE37" s="2601"/>
      <c r="AF37" s="2601"/>
      <c r="AG37" s="2601"/>
      <c r="AH37" s="2601">
        <v>4</v>
      </c>
      <c r="AI37" s="716">
        <v>1</v>
      </c>
      <c r="AJ37" s="716">
        <v>1</v>
      </c>
      <c r="AK37" s="2602">
        <f t="shared" si="8"/>
        <v>1</v>
      </c>
      <c r="AL37" s="2603">
        <f t="shared" si="0"/>
        <v>7</v>
      </c>
      <c r="AM37" s="2604">
        <v>2</v>
      </c>
      <c r="AN37" s="716">
        <v>37</v>
      </c>
      <c r="AO37" s="717">
        <f t="shared" si="9"/>
        <v>40</v>
      </c>
      <c r="AP37" s="722">
        <f t="shared" si="10"/>
        <v>5.7142857142857144</v>
      </c>
    </row>
    <row r="38" spans="1:86" s="254" customFormat="1" ht="11.1" customHeight="1" x14ac:dyDescent="0.25">
      <c r="A38" s="2537">
        <v>31</v>
      </c>
      <c r="B38" s="244"/>
      <c r="C38" s="705" t="s">
        <v>61</v>
      </c>
      <c r="D38" s="2596" t="str">
        <f>ROMAN(AM38,0)</f>
        <v/>
      </c>
      <c r="E38" s="2597"/>
      <c r="F38" s="2598"/>
      <c r="G38" s="2700"/>
      <c r="H38" s="248"/>
      <c r="I38" s="249"/>
      <c r="J38" s="843"/>
      <c r="K38" s="843"/>
      <c r="L38" s="843"/>
      <c r="M38" s="843"/>
      <c r="N38" s="843">
        <v>3</v>
      </c>
      <c r="O38" s="843"/>
      <c r="P38" s="843"/>
      <c r="Q38" s="843"/>
      <c r="R38" s="843"/>
      <c r="S38" s="843"/>
      <c r="T38" s="843"/>
      <c r="U38" s="843"/>
      <c r="V38" s="2645" t="s">
        <v>292</v>
      </c>
      <c r="W38" s="2637">
        <f t="shared" si="2"/>
        <v>3</v>
      </c>
      <c r="X38" s="2638">
        <f t="shared" si="3"/>
        <v>0.79999999999999993</v>
      </c>
      <c r="Y38" s="2639">
        <f t="shared" si="4"/>
        <v>2.4</v>
      </c>
      <c r="Z38" s="2640" t="str">
        <f t="shared" si="5"/>
        <v>-</v>
      </c>
      <c r="AA38" s="2641" t="str">
        <f t="shared" si="6"/>
        <v>-</v>
      </c>
      <c r="AB38" s="664" t="str">
        <f t="shared" si="7"/>
        <v>Abs</v>
      </c>
      <c r="AC38" s="2600"/>
      <c r="AD38" s="716"/>
      <c r="AE38" s="2601"/>
      <c r="AF38" s="2601">
        <v>1</v>
      </c>
      <c r="AG38" s="2601">
        <v>6</v>
      </c>
      <c r="AH38" s="2601">
        <v>3</v>
      </c>
      <c r="AI38" s="716">
        <v>4</v>
      </c>
      <c r="AJ38" s="716">
        <v>3</v>
      </c>
      <c r="AK38" s="2602">
        <f t="shared" si="8"/>
        <v>1</v>
      </c>
      <c r="AL38" s="2603">
        <f t="shared" si="0"/>
        <v>18</v>
      </c>
      <c r="AM38" s="2604"/>
      <c r="AN38" s="716">
        <v>99</v>
      </c>
      <c r="AO38" s="717">
        <f t="shared" si="9"/>
        <v>102</v>
      </c>
      <c r="AP38" s="722">
        <f t="shared" si="10"/>
        <v>5.666666666666667</v>
      </c>
    </row>
    <row r="39" spans="1:86" s="254" customFormat="1" ht="11.1" customHeight="1" x14ac:dyDescent="0.25">
      <c r="A39" s="2537">
        <v>33</v>
      </c>
      <c r="B39" s="244"/>
      <c r="C39" s="705" t="s">
        <v>262</v>
      </c>
      <c r="D39" s="2596"/>
      <c r="E39" s="2692"/>
      <c r="F39" s="2598"/>
      <c r="G39" s="2700"/>
      <c r="H39" s="248"/>
      <c r="I39" s="249"/>
      <c r="J39" s="843"/>
      <c r="K39" s="843"/>
      <c r="L39" s="843"/>
      <c r="M39" s="843"/>
      <c r="N39" s="843">
        <v>2</v>
      </c>
      <c r="O39" s="843"/>
      <c r="P39" s="843"/>
      <c r="Q39" s="843"/>
      <c r="R39" s="843"/>
      <c r="S39" s="843"/>
      <c r="T39" s="843"/>
      <c r="U39" s="843"/>
      <c r="V39" s="2645" t="s">
        <v>292</v>
      </c>
      <c r="W39" s="2637">
        <f t="shared" si="2"/>
        <v>2</v>
      </c>
      <c r="X39" s="2638">
        <f t="shared" si="3"/>
        <v>0.79999999999999993</v>
      </c>
      <c r="Y39" s="2639">
        <f t="shared" si="4"/>
        <v>1.5999999999999999</v>
      </c>
      <c r="Z39" s="2640" t="str">
        <f t="shared" si="5"/>
        <v>-</v>
      </c>
      <c r="AA39" s="2641" t="str">
        <f t="shared" si="6"/>
        <v>-</v>
      </c>
      <c r="AB39" s="664" t="str">
        <f t="shared" si="7"/>
        <v>Abs</v>
      </c>
      <c r="AC39" s="2600"/>
      <c r="AD39" s="716"/>
      <c r="AE39" s="2601"/>
      <c r="AF39" s="2601"/>
      <c r="AG39" s="2601"/>
      <c r="AH39" s="2601"/>
      <c r="AI39" s="716"/>
      <c r="AJ39" s="716"/>
      <c r="AK39" s="2602">
        <f t="shared" si="8"/>
        <v>1</v>
      </c>
      <c r="AL39" s="2603">
        <f t="shared" si="0"/>
        <v>1</v>
      </c>
      <c r="AM39" s="2604"/>
      <c r="AN39" s="716">
        <v>0</v>
      </c>
      <c r="AO39" s="717">
        <f t="shared" si="9"/>
        <v>2</v>
      </c>
      <c r="AP39" s="722">
        <f t="shared" si="10"/>
        <v>2</v>
      </c>
    </row>
    <row r="40" spans="1:86" s="254" customFormat="1" ht="11.1" customHeight="1" thickBot="1" x14ac:dyDescent="0.3">
      <c r="A40" s="2537">
        <v>33</v>
      </c>
      <c r="B40" s="244"/>
      <c r="C40" s="2702" t="s">
        <v>218</v>
      </c>
      <c r="D40" s="2703"/>
      <c r="E40" s="2704"/>
      <c r="F40" s="2705"/>
      <c r="G40" s="2706"/>
      <c r="H40" s="251"/>
      <c r="I40" s="2707">
        <v>2</v>
      </c>
      <c r="J40" s="2708"/>
      <c r="K40" s="2708"/>
      <c r="L40" s="2708"/>
      <c r="M40" s="2708"/>
      <c r="N40" s="2708"/>
      <c r="O40" s="2708"/>
      <c r="P40" s="2708"/>
      <c r="Q40" s="2708"/>
      <c r="R40" s="2708"/>
      <c r="S40" s="2708"/>
      <c r="T40" s="2708"/>
      <c r="U40" s="2708"/>
      <c r="V40" s="2709" t="s">
        <v>292</v>
      </c>
      <c r="W40" s="2710">
        <f t="shared" si="2"/>
        <v>2</v>
      </c>
      <c r="X40" s="2711">
        <f t="shared" si="3"/>
        <v>0.79999999999999993</v>
      </c>
      <c r="Y40" s="2712">
        <f t="shared" si="4"/>
        <v>1.5999999999999999</v>
      </c>
      <c r="Z40" s="2713" t="str">
        <f t="shared" si="5"/>
        <v>-</v>
      </c>
      <c r="AA40" s="2714" t="str">
        <f t="shared" si="6"/>
        <v>-</v>
      </c>
      <c r="AB40" s="2715" t="str">
        <f t="shared" si="7"/>
        <v>Abs</v>
      </c>
      <c r="AC40" s="2716"/>
      <c r="AD40" s="2717"/>
      <c r="AE40" s="2718"/>
      <c r="AF40" s="2718"/>
      <c r="AG40" s="2718"/>
      <c r="AH40" s="2718"/>
      <c r="AI40" s="2717"/>
      <c r="AJ40" s="2717"/>
      <c r="AK40" s="2719">
        <f t="shared" si="8"/>
        <v>1</v>
      </c>
      <c r="AL40" s="2720">
        <f t="shared" si="0"/>
        <v>1</v>
      </c>
      <c r="AM40" s="2721"/>
      <c r="AN40" s="2717">
        <v>0</v>
      </c>
      <c r="AO40" s="2722">
        <f t="shared" si="9"/>
        <v>2</v>
      </c>
      <c r="AP40" s="2723">
        <f t="shared" si="10"/>
        <v>2</v>
      </c>
    </row>
    <row r="41" spans="1:86" s="254" customFormat="1" ht="11.1" customHeight="1" thickTop="1" x14ac:dyDescent="0.25">
      <c r="A41" s="2537">
        <v>35</v>
      </c>
      <c r="B41" s="253"/>
      <c r="C41" s="1582" t="s">
        <v>126</v>
      </c>
      <c r="D41" s="2724" t="str">
        <f>ROMAN(AM41,0)</f>
        <v/>
      </c>
      <c r="E41" s="2725"/>
      <c r="F41" s="2726"/>
      <c r="G41" s="2727"/>
      <c r="H41" s="248"/>
      <c r="I41" s="2728"/>
      <c r="J41" s="2729"/>
      <c r="K41" s="2729"/>
      <c r="L41" s="2729"/>
      <c r="M41" s="2729"/>
      <c r="N41" s="2729"/>
      <c r="O41" s="2729"/>
      <c r="P41" s="2729"/>
      <c r="Q41" s="2729"/>
      <c r="R41" s="2729"/>
      <c r="S41" s="2729"/>
      <c r="T41" s="2729"/>
      <c r="U41" s="2729"/>
      <c r="V41" s="2730"/>
      <c r="W41" s="2731"/>
      <c r="X41" s="2732"/>
      <c r="Y41" s="2733"/>
      <c r="Z41" s="2734"/>
      <c r="AA41" s="2735"/>
      <c r="AB41" s="2736"/>
      <c r="AC41" s="2737"/>
      <c r="AD41" s="2738"/>
      <c r="AE41" s="2738"/>
      <c r="AF41" s="2738"/>
      <c r="AG41" s="2738"/>
      <c r="AH41" s="2738"/>
      <c r="AI41" s="2738">
        <v>1</v>
      </c>
      <c r="AJ41" s="2738">
        <v>3</v>
      </c>
      <c r="AK41" s="2739"/>
      <c r="AL41" s="2740">
        <f t="shared" si="0"/>
        <v>4</v>
      </c>
      <c r="AM41" s="2741"/>
      <c r="AN41" s="2738">
        <v>19</v>
      </c>
      <c r="AO41" s="2742">
        <f t="shared" si="9"/>
        <v>19</v>
      </c>
      <c r="AP41" s="2743">
        <f t="shared" si="10"/>
        <v>4.75</v>
      </c>
    </row>
    <row r="42" spans="1:86" s="254" customFormat="1" ht="11.1" customHeight="1" x14ac:dyDescent="0.25">
      <c r="A42" s="2537">
        <v>36</v>
      </c>
      <c r="B42" s="244"/>
      <c r="C42" s="660" t="s">
        <v>136</v>
      </c>
      <c r="D42" s="2744" t="str">
        <f>ROMAN(AM42,0)</f>
        <v>IV</v>
      </c>
      <c r="E42" s="2586"/>
      <c r="F42" s="662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745"/>
      <c r="W42" s="2637"/>
      <c r="X42" s="2638"/>
      <c r="Y42" s="2639"/>
      <c r="Z42" s="2640"/>
      <c r="AA42" s="2641"/>
      <c r="AB42" s="664"/>
      <c r="AC42" s="2579">
        <v>2</v>
      </c>
      <c r="AD42" s="243">
        <v>5</v>
      </c>
      <c r="AE42" s="2580">
        <v>1</v>
      </c>
      <c r="AF42" s="2580">
        <v>1</v>
      </c>
      <c r="AG42" s="2580">
        <v>4</v>
      </c>
      <c r="AH42" s="2580">
        <v>5</v>
      </c>
      <c r="AI42" s="243">
        <v>2</v>
      </c>
      <c r="AJ42" s="716">
        <v>1</v>
      </c>
      <c r="AK42" s="2602"/>
      <c r="AL42" s="2603">
        <f t="shared" si="0"/>
        <v>21</v>
      </c>
      <c r="AM42" s="2583">
        <v>4</v>
      </c>
      <c r="AN42" s="243">
        <v>134</v>
      </c>
      <c r="AO42" s="256">
        <f t="shared" si="9"/>
        <v>134</v>
      </c>
      <c r="AP42" s="2746">
        <f t="shared" si="10"/>
        <v>6.3809523809523814</v>
      </c>
    </row>
    <row r="43" spans="1:86" s="254" customFormat="1" ht="11.1" customHeight="1" x14ac:dyDescent="0.25">
      <c r="A43" s="2537">
        <v>37</v>
      </c>
      <c r="B43" s="244"/>
      <c r="C43" s="2606" t="s">
        <v>137</v>
      </c>
      <c r="D43" s="2595" t="str">
        <f>ROMAN(AM43,0)</f>
        <v>I</v>
      </c>
      <c r="E43" s="2607"/>
      <c r="F43" s="2747"/>
      <c r="G43" s="707"/>
      <c r="H43" s="248"/>
      <c r="I43" s="249"/>
      <c r="J43" s="843"/>
      <c r="K43" s="883"/>
      <c r="L43" s="883"/>
      <c r="M43" s="883"/>
      <c r="N43" s="883"/>
      <c r="O43" s="883"/>
      <c r="P43" s="883"/>
      <c r="Q43" s="883"/>
      <c r="R43" s="883"/>
      <c r="S43" s="883"/>
      <c r="T43" s="883"/>
      <c r="U43" s="883"/>
      <c r="V43" s="2745"/>
      <c r="W43" s="2637"/>
      <c r="X43" s="2638"/>
      <c r="Y43" s="2639"/>
      <c r="Z43" s="2640"/>
      <c r="AA43" s="2641"/>
      <c r="AB43" s="664"/>
      <c r="AC43" s="2600"/>
      <c r="AD43" s="716"/>
      <c r="AE43" s="2601"/>
      <c r="AF43" s="2601">
        <v>2</v>
      </c>
      <c r="AG43" s="2601"/>
      <c r="AH43" s="2601">
        <v>1</v>
      </c>
      <c r="AI43" s="716"/>
      <c r="AJ43" s="716">
        <v>1</v>
      </c>
      <c r="AK43" s="2602"/>
      <c r="AL43" s="2603">
        <f t="shared" si="0"/>
        <v>4</v>
      </c>
      <c r="AM43" s="2604">
        <v>1</v>
      </c>
      <c r="AN43" s="716">
        <v>24</v>
      </c>
      <c r="AO43" s="717">
        <f t="shared" si="9"/>
        <v>24</v>
      </c>
      <c r="AP43" s="722">
        <f t="shared" si="10"/>
        <v>6</v>
      </c>
    </row>
    <row r="44" spans="1:86" s="254" customFormat="1" ht="11.1" customHeight="1" x14ac:dyDescent="0.2">
      <c r="A44" s="2537">
        <v>38</v>
      </c>
      <c r="B44" s="244"/>
      <c r="C44" s="250" t="s">
        <v>205</v>
      </c>
      <c r="D44" s="2609"/>
      <c r="E44" s="2610"/>
      <c r="F44" s="2748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85"/>
      <c r="W44" s="2575"/>
      <c r="X44" s="2576"/>
      <c r="Y44" s="2577"/>
      <c r="Z44" s="241"/>
      <c r="AA44" s="2578"/>
      <c r="AB44" s="242"/>
      <c r="AC44" s="2579"/>
      <c r="AD44" s="243"/>
      <c r="AE44" s="2580"/>
      <c r="AF44" s="2580"/>
      <c r="AG44" s="2580"/>
      <c r="AH44" s="2580"/>
      <c r="AI44" s="243"/>
      <c r="AJ44" s="243">
        <v>1</v>
      </c>
      <c r="AK44" s="2581"/>
      <c r="AL44" s="2582">
        <f t="shared" si="0"/>
        <v>1</v>
      </c>
      <c r="AM44" s="2583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37">
        <v>39</v>
      </c>
      <c r="B45" s="237"/>
      <c r="C45" s="2749" t="s">
        <v>227</v>
      </c>
      <c r="D45" s="2750" t="str">
        <f>ROMAN(AM45,0)</f>
        <v>I</v>
      </c>
      <c r="E45" s="2751"/>
      <c r="F45" s="2752"/>
      <c r="G45" s="2753"/>
      <c r="H45" s="248"/>
      <c r="I45" s="2754"/>
      <c r="J45" s="2755"/>
      <c r="K45" s="2756"/>
      <c r="L45" s="2756"/>
      <c r="M45" s="2756"/>
      <c r="N45" s="2756"/>
      <c r="O45" s="2756"/>
      <c r="P45" s="2756"/>
      <c r="Q45" s="2756"/>
      <c r="R45" s="2756"/>
      <c r="S45" s="2756"/>
      <c r="T45" s="2756"/>
      <c r="U45" s="2756"/>
      <c r="V45" s="2757"/>
      <c r="W45" s="2758"/>
      <c r="X45" s="2759"/>
      <c r="Y45" s="2760"/>
      <c r="Z45" s="2761"/>
      <c r="AA45" s="2762"/>
      <c r="AB45" s="2763"/>
      <c r="AC45" s="2764">
        <v>3</v>
      </c>
      <c r="AD45" s="2765">
        <v>6</v>
      </c>
      <c r="AE45" s="2766">
        <v>6</v>
      </c>
      <c r="AF45" s="2766">
        <v>6</v>
      </c>
      <c r="AG45" s="2766">
        <v>2</v>
      </c>
      <c r="AH45" s="2766"/>
      <c r="AI45" s="2765">
        <v>3</v>
      </c>
      <c r="AJ45" s="2765">
        <v>3</v>
      </c>
      <c r="AK45" s="2767"/>
      <c r="AL45" s="2768">
        <f t="shared" si="0"/>
        <v>29</v>
      </c>
      <c r="AM45" s="2769">
        <v>1</v>
      </c>
      <c r="AN45" s="2765">
        <v>163</v>
      </c>
      <c r="AO45" s="2770">
        <f t="shared" si="9"/>
        <v>163</v>
      </c>
      <c r="AP45" s="2771">
        <f t="shared" si="10"/>
        <v>5.6206896551724137</v>
      </c>
    </row>
    <row r="46" spans="1:86" s="254" customFormat="1" ht="11.1" customHeight="1" thickTop="1" x14ac:dyDescent="0.25">
      <c r="A46" s="2537">
        <v>40</v>
      </c>
      <c r="B46" s="253"/>
      <c r="C46" s="257" t="s">
        <v>43</v>
      </c>
      <c r="D46" s="2724" t="str">
        <f>ROMAN(AM46,0)</f>
        <v/>
      </c>
      <c r="E46" s="2772"/>
      <c r="F46" s="2773"/>
      <c r="G46" s="258"/>
      <c r="H46" s="248"/>
      <c r="I46" s="2774"/>
      <c r="J46" s="2775"/>
      <c r="K46" s="2776"/>
      <c r="L46" s="2776"/>
      <c r="M46" s="2776"/>
      <c r="N46" s="2776"/>
      <c r="O46" s="2776"/>
      <c r="P46" s="2776"/>
      <c r="Q46" s="2776"/>
      <c r="R46" s="2776"/>
      <c r="S46" s="2776"/>
      <c r="T46" s="2776"/>
      <c r="U46" s="2776"/>
      <c r="V46" s="2777"/>
      <c r="W46" s="2778"/>
      <c r="X46" s="2732"/>
      <c r="Y46" s="2733"/>
      <c r="Z46" s="2734"/>
      <c r="AA46" s="2735"/>
      <c r="AB46" s="2736"/>
      <c r="AC46" s="2779"/>
      <c r="AD46" s="2780"/>
      <c r="AE46" s="2781">
        <v>3</v>
      </c>
      <c r="AF46" s="2781">
        <v>8</v>
      </c>
      <c r="AG46" s="2781">
        <v>3</v>
      </c>
      <c r="AH46" s="2781">
        <v>1</v>
      </c>
      <c r="AI46" s="2780"/>
      <c r="AJ46" s="2780"/>
      <c r="AK46" s="2782"/>
      <c r="AL46" s="2783">
        <f t="shared" ref="AL46:AL97" si="11">SUM(AC46:AK46)</f>
        <v>15</v>
      </c>
      <c r="AM46" s="2784"/>
      <c r="AN46" s="2780">
        <v>66</v>
      </c>
      <c r="AO46" s="2785">
        <f t="shared" si="9"/>
        <v>66</v>
      </c>
      <c r="AP46" s="826">
        <f t="shared" si="10"/>
        <v>4.4000000000000004</v>
      </c>
    </row>
    <row r="47" spans="1:86" s="212" customFormat="1" ht="11.1" customHeight="1" x14ac:dyDescent="0.25">
      <c r="A47" s="2537">
        <v>41</v>
      </c>
      <c r="B47" s="244"/>
      <c r="C47" s="259" t="s">
        <v>2</v>
      </c>
      <c r="D47" s="2786" t="str">
        <f>ROMAN(AM47,0)</f>
        <v/>
      </c>
      <c r="E47" s="2787"/>
      <c r="F47" s="2788"/>
      <c r="G47" s="260"/>
      <c r="H47" s="248"/>
      <c r="I47" s="2789"/>
      <c r="J47" s="2790"/>
      <c r="K47" s="2791"/>
      <c r="L47" s="2791"/>
      <c r="M47" s="2791"/>
      <c r="N47" s="2791"/>
      <c r="O47" s="2791"/>
      <c r="P47" s="2791"/>
      <c r="Q47" s="2791"/>
      <c r="R47" s="2791"/>
      <c r="S47" s="2791"/>
      <c r="T47" s="2791"/>
      <c r="U47" s="2791"/>
      <c r="V47" s="261"/>
      <c r="W47" s="2792"/>
      <c r="X47" s="2793"/>
      <c r="Y47" s="2794"/>
      <c r="Z47" s="262"/>
      <c r="AA47" s="2795"/>
      <c r="AB47" s="263"/>
      <c r="AC47" s="2796">
        <v>2</v>
      </c>
      <c r="AD47" s="2797">
        <v>4</v>
      </c>
      <c r="AE47" s="2798">
        <v>5</v>
      </c>
      <c r="AF47" s="2798"/>
      <c r="AG47" s="2798">
        <v>1</v>
      </c>
      <c r="AH47" s="2798"/>
      <c r="AI47" s="2797"/>
      <c r="AJ47" s="2797"/>
      <c r="AK47" s="2799"/>
      <c r="AL47" s="2800">
        <f t="shared" si="11"/>
        <v>12</v>
      </c>
      <c r="AM47" s="2801"/>
      <c r="AN47" s="2797">
        <v>29</v>
      </c>
      <c r="AO47" s="2802">
        <f t="shared" si="9"/>
        <v>29</v>
      </c>
      <c r="AP47" s="264">
        <f t="shared" si="10"/>
        <v>2.4166666666666665</v>
      </c>
      <c r="AQ47" s="2803"/>
    </row>
    <row r="48" spans="1:86" s="212" customFormat="1" ht="11.1" customHeight="1" x14ac:dyDescent="0.25">
      <c r="A48" s="2537">
        <v>42</v>
      </c>
      <c r="B48" s="244"/>
      <c r="C48" s="259" t="s">
        <v>7</v>
      </c>
      <c r="D48" s="2786"/>
      <c r="E48" s="2787"/>
      <c r="F48" s="2788"/>
      <c r="G48" s="265"/>
      <c r="H48" s="248"/>
      <c r="I48" s="2804"/>
      <c r="J48" s="2805"/>
      <c r="K48" s="2806"/>
      <c r="L48" s="2806"/>
      <c r="M48" s="2806"/>
      <c r="N48" s="2806"/>
      <c r="O48" s="2806"/>
      <c r="P48" s="2806"/>
      <c r="Q48" s="2806"/>
      <c r="R48" s="2806"/>
      <c r="S48" s="2806"/>
      <c r="T48" s="2806"/>
      <c r="U48" s="2806"/>
      <c r="V48" s="266"/>
      <c r="W48" s="2807"/>
      <c r="X48" s="2808"/>
      <c r="Y48" s="2809"/>
      <c r="Z48" s="2810"/>
      <c r="AA48" s="2795"/>
      <c r="AB48" s="267"/>
      <c r="AC48" s="2811"/>
      <c r="AD48" s="2812">
        <v>7</v>
      </c>
      <c r="AE48" s="2813">
        <v>3</v>
      </c>
      <c r="AF48" s="2813"/>
      <c r="AG48" s="2813"/>
      <c r="AH48" s="2813"/>
      <c r="AI48" s="2812"/>
      <c r="AJ48" s="2812"/>
      <c r="AK48" s="2814"/>
      <c r="AL48" s="2800">
        <f t="shared" si="11"/>
        <v>10</v>
      </c>
      <c r="AM48" s="2815"/>
      <c r="AN48" s="2812">
        <v>54</v>
      </c>
      <c r="AO48" s="2816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37">
        <v>43</v>
      </c>
      <c r="B49" s="244"/>
      <c r="C49" s="259" t="s">
        <v>1</v>
      </c>
      <c r="D49" s="2786"/>
      <c r="E49" s="2787"/>
      <c r="F49" s="2788"/>
      <c r="G49" s="2817"/>
      <c r="H49" s="248"/>
      <c r="I49" s="2789"/>
      <c r="J49" s="2790"/>
      <c r="K49" s="2791"/>
      <c r="L49" s="2791"/>
      <c r="M49" s="2791"/>
      <c r="N49" s="2791"/>
      <c r="O49" s="2791"/>
      <c r="P49" s="2791"/>
      <c r="Q49" s="2791"/>
      <c r="R49" s="2791"/>
      <c r="S49" s="2791"/>
      <c r="T49" s="2791"/>
      <c r="U49" s="2791"/>
      <c r="V49" s="261"/>
      <c r="W49" s="2792"/>
      <c r="X49" s="2793"/>
      <c r="Y49" s="2794"/>
      <c r="Z49" s="262"/>
      <c r="AA49" s="2795"/>
      <c r="AB49" s="263"/>
      <c r="AC49" s="2796">
        <v>2</v>
      </c>
      <c r="AD49" s="2797">
        <v>6</v>
      </c>
      <c r="AE49" s="2798"/>
      <c r="AF49" s="2797"/>
      <c r="AG49" s="2798">
        <v>1</v>
      </c>
      <c r="AH49" s="2798"/>
      <c r="AI49" s="2797"/>
      <c r="AJ49" s="2797"/>
      <c r="AK49" s="2799"/>
      <c r="AL49" s="2800">
        <f t="shared" si="11"/>
        <v>9</v>
      </c>
      <c r="AM49" s="2801"/>
      <c r="AN49" s="2797">
        <v>45</v>
      </c>
      <c r="AO49" s="2818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37">
        <v>44</v>
      </c>
      <c r="B50" s="244"/>
      <c r="C50" s="269" t="s">
        <v>238</v>
      </c>
      <c r="D50" s="2819" t="str">
        <f>ROMAN(AM50,0)</f>
        <v>I</v>
      </c>
      <c r="E50" s="2820"/>
      <c r="F50" s="2821"/>
      <c r="G50" s="255"/>
      <c r="H50" s="248"/>
      <c r="I50" s="2789"/>
      <c r="J50" s="2790"/>
      <c r="K50" s="2791"/>
      <c r="L50" s="2791"/>
      <c r="M50" s="2791"/>
      <c r="N50" s="2791"/>
      <c r="O50" s="2791"/>
      <c r="P50" s="2791"/>
      <c r="Q50" s="2791"/>
      <c r="R50" s="2791"/>
      <c r="S50" s="2791"/>
      <c r="T50" s="2791"/>
      <c r="U50" s="2791"/>
      <c r="V50" s="270"/>
      <c r="W50" s="2792"/>
      <c r="X50" s="2576"/>
      <c r="Y50" s="2577"/>
      <c r="Z50" s="241"/>
      <c r="AA50" s="2578"/>
      <c r="AB50" s="242"/>
      <c r="AC50" s="2796"/>
      <c r="AD50" s="2797">
        <v>4</v>
      </c>
      <c r="AE50" s="2798"/>
      <c r="AF50" s="2798">
        <v>1</v>
      </c>
      <c r="AG50" s="2798">
        <v>2</v>
      </c>
      <c r="AH50" s="2798"/>
      <c r="AI50" s="2797">
        <v>1</v>
      </c>
      <c r="AJ50" s="2797"/>
      <c r="AK50" s="2799"/>
      <c r="AL50" s="2800">
        <f t="shared" si="11"/>
        <v>8</v>
      </c>
      <c r="AM50" s="2801">
        <v>1</v>
      </c>
      <c r="AN50" s="2797">
        <v>50</v>
      </c>
      <c r="AO50" s="2818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37">
        <v>45</v>
      </c>
      <c r="B51" s="237"/>
      <c r="C51" s="779" t="s">
        <v>145</v>
      </c>
      <c r="D51" s="2819" t="str">
        <f>ROMAN(AM51,0)</f>
        <v>I</v>
      </c>
      <c r="E51" s="2822"/>
      <c r="F51" s="2823"/>
      <c r="G51" s="707"/>
      <c r="H51" s="248"/>
      <c r="I51" s="2824"/>
      <c r="J51" s="2825"/>
      <c r="K51" s="2826"/>
      <c r="L51" s="2826"/>
      <c r="M51" s="2826"/>
      <c r="N51" s="2826"/>
      <c r="O51" s="2826"/>
      <c r="P51" s="2826"/>
      <c r="Q51" s="2826"/>
      <c r="R51" s="2826"/>
      <c r="S51" s="2826"/>
      <c r="T51" s="2826"/>
      <c r="U51" s="2826"/>
      <c r="V51" s="789"/>
      <c r="W51" s="2827"/>
      <c r="X51" s="2828"/>
      <c r="Y51" s="2829"/>
      <c r="Z51" s="673"/>
      <c r="AA51" s="2830"/>
      <c r="AB51" s="796"/>
      <c r="AC51" s="2831"/>
      <c r="AD51" s="2832">
        <v>1</v>
      </c>
      <c r="AE51" s="2833">
        <v>3</v>
      </c>
      <c r="AF51" s="2833">
        <v>4</v>
      </c>
      <c r="AG51" s="2833">
        <v>1</v>
      </c>
      <c r="AH51" s="2833"/>
      <c r="AI51" s="2832"/>
      <c r="AJ51" s="2832"/>
      <c r="AK51" s="2834"/>
      <c r="AL51" s="2835">
        <f t="shared" si="11"/>
        <v>9</v>
      </c>
      <c r="AM51" s="2836">
        <v>1</v>
      </c>
      <c r="AN51" s="2832">
        <v>71</v>
      </c>
      <c r="AO51" s="2837">
        <f t="shared" si="9"/>
        <v>71</v>
      </c>
      <c r="AP51" s="2696">
        <f t="shared" si="10"/>
        <v>7.8888888888888893</v>
      </c>
      <c r="AQ51" s="254"/>
    </row>
    <row r="52" spans="1:43" s="254" customFormat="1" ht="11.1" customHeight="1" x14ac:dyDescent="0.25">
      <c r="A52" s="2537">
        <v>46</v>
      </c>
      <c r="B52" s="244"/>
      <c r="C52" s="2838" t="s">
        <v>195</v>
      </c>
      <c r="D52" s="2839" t="str">
        <f>ROMAN(AM52,0)</f>
        <v>I</v>
      </c>
      <c r="E52" s="2840"/>
      <c r="F52" s="2841" t="s">
        <v>156</v>
      </c>
      <c r="G52" s="781"/>
      <c r="H52" s="248"/>
      <c r="I52" s="2842"/>
      <c r="J52" s="2843"/>
      <c r="K52" s="2844"/>
      <c r="L52" s="2844"/>
      <c r="M52" s="2845"/>
      <c r="N52" s="2845"/>
      <c r="O52" s="2844"/>
      <c r="P52" s="2844"/>
      <c r="Q52" s="2844"/>
      <c r="R52" s="2845"/>
      <c r="S52" s="2844"/>
      <c r="T52" s="2844"/>
      <c r="U52" s="2844"/>
      <c r="V52" s="2846"/>
      <c r="W52" s="2847"/>
      <c r="X52" s="2848"/>
      <c r="Y52" s="2849"/>
      <c r="Z52" s="2850"/>
      <c r="AA52" s="2830"/>
      <c r="AB52" s="889"/>
      <c r="AC52" s="2851">
        <v>1</v>
      </c>
      <c r="AD52" s="2852">
        <v>4</v>
      </c>
      <c r="AE52" s="2853">
        <v>2</v>
      </c>
      <c r="AF52" s="2853">
        <v>1</v>
      </c>
      <c r="AG52" s="2853"/>
      <c r="AH52" s="2853"/>
      <c r="AI52" s="2852"/>
      <c r="AJ52" s="2852"/>
      <c r="AK52" s="2814"/>
      <c r="AL52" s="2800">
        <f t="shared" si="11"/>
        <v>8</v>
      </c>
      <c r="AM52" s="2854">
        <v>1</v>
      </c>
      <c r="AN52" s="2852">
        <v>52</v>
      </c>
      <c r="AO52" s="2855">
        <f t="shared" si="9"/>
        <v>52</v>
      </c>
      <c r="AP52" s="2856">
        <f t="shared" si="10"/>
        <v>6.5</v>
      </c>
    </row>
    <row r="53" spans="1:43" s="254" customFormat="1" ht="11.1" customHeight="1" x14ac:dyDescent="0.25">
      <c r="A53" s="2537">
        <v>47</v>
      </c>
      <c r="B53" s="253"/>
      <c r="C53" s="269" t="s">
        <v>197</v>
      </c>
      <c r="D53" s="2857" t="str">
        <f>ROMAN(AM53,0)</f>
        <v>I</v>
      </c>
      <c r="E53" s="2858"/>
      <c r="F53" s="2859"/>
      <c r="G53" s="271"/>
      <c r="H53" s="248"/>
      <c r="I53" s="2804"/>
      <c r="J53" s="2805"/>
      <c r="K53" s="2806"/>
      <c r="L53" s="2806"/>
      <c r="M53" s="2806"/>
      <c r="N53" s="2806"/>
      <c r="O53" s="2806"/>
      <c r="P53" s="2806"/>
      <c r="Q53" s="2806"/>
      <c r="R53" s="2806"/>
      <c r="S53" s="2860"/>
      <c r="T53" s="2860"/>
      <c r="U53" s="2860"/>
      <c r="V53" s="714"/>
      <c r="W53" s="2807"/>
      <c r="X53" s="2808"/>
      <c r="Y53" s="2809"/>
      <c r="Z53" s="2810"/>
      <c r="AA53" s="2795"/>
      <c r="AB53" s="267"/>
      <c r="AC53" s="2811">
        <v>3</v>
      </c>
      <c r="AD53" s="2812">
        <v>5</v>
      </c>
      <c r="AE53" s="2813"/>
      <c r="AF53" s="2813"/>
      <c r="AG53" s="2813"/>
      <c r="AH53" s="2813"/>
      <c r="AI53" s="2812"/>
      <c r="AJ53" s="2812"/>
      <c r="AK53" s="2861"/>
      <c r="AL53" s="2800">
        <f t="shared" si="11"/>
        <v>8</v>
      </c>
      <c r="AM53" s="2815">
        <v>1</v>
      </c>
      <c r="AN53" s="2862">
        <v>61</v>
      </c>
      <c r="AO53" s="2816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37">
        <v>48</v>
      </c>
      <c r="B54" s="244"/>
      <c r="C54" s="704" t="s">
        <v>11</v>
      </c>
      <c r="D54" s="2724"/>
      <c r="E54" s="2725"/>
      <c r="F54" s="2863"/>
      <c r="G54" s="2864"/>
      <c r="H54" s="245"/>
      <c r="I54" s="2865"/>
      <c r="J54" s="2866"/>
      <c r="K54" s="2867"/>
      <c r="L54" s="2867"/>
      <c r="M54" s="2867"/>
      <c r="N54" s="2867"/>
      <c r="O54" s="2867"/>
      <c r="P54" s="2867"/>
      <c r="Q54" s="2867"/>
      <c r="R54" s="2867"/>
      <c r="S54" s="2867"/>
      <c r="T54" s="2867"/>
      <c r="U54" s="2867"/>
      <c r="V54" s="2868"/>
      <c r="W54" s="2869"/>
      <c r="X54" s="2870"/>
      <c r="Y54" s="2871"/>
      <c r="Z54" s="2872"/>
      <c r="AA54" s="2873"/>
      <c r="AB54" s="2874"/>
      <c r="AC54" s="2875">
        <v>3</v>
      </c>
      <c r="AD54" s="2876">
        <v>2</v>
      </c>
      <c r="AE54" s="2877">
        <v>3</v>
      </c>
      <c r="AF54" s="2877"/>
      <c r="AG54" s="2877"/>
      <c r="AH54" s="2877"/>
      <c r="AI54" s="2877"/>
      <c r="AJ54" s="2876"/>
      <c r="AK54" s="2878"/>
      <c r="AL54" s="2879">
        <f t="shared" si="11"/>
        <v>8</v>
      </c>
      <c r="AM54" s="2880"/>
      <c r="AN54" s="2876">
        <v>61</v>
      </c>
      <c r="AO54" s="272">
        <f t="shared" si="9"/>
        <v>61</v>
      </c>
      <c r="AP54" s="2881">
        <f t="shared" si="10"/>
        <v>7.625</v>
      </c>
    </row>
    <row r="55" spans="1:43" s="254" customFormat="1" ht="11.1" customHeight="1" x14ac:dyDescent="0.25">
      <c r="A55" s="2537">
        <v>49</v>
      </c>
      <c r="B55" s="244"/>
      <c r="C55" s="259" t="s">
        <v>8</v>
      </c>
      <c r="D55" s="2685"/>
      <c r="E55" s="2787"/>
      <c r="F55" s="2788"/>
      <c r="G55" s="273"/>
      <c r="H55" s="2882"/>
      <c r="I55" s="2789"/>
      <c r="J55" s="2790"/>
      <c r="K55" s="2791"/>
      <c r="L55" s="2791"/>
      <c r="M55" s="2791"/>
      <c r="N55" s="2791"/>
      <c r="O55" s="2791"/>
      <c r="P55" s="2791"/>
      <c r="Q55" s="2791"/>
      <c r="R55" s="2791"/>
      <c r="S55" s="2791"/>
      <c r="T55" s="2791"/>
      <c r="U55" s="2791"/>
      <c r="V55" s="261"/>
      <c r="W55" s="2792"/>
      <c r="X55" s="2793"/>
      <c r="Y55" s="2794"/>
      <c r="Z55" s="2883"/>
      <c r="AA55" s="2795"/>
      <c r="AB55" s="263"/>
      <c r="AC55" s="2796"/>
      <c r="AD55" s="2797">
        <v>5</v>
      </c>
      <c r="AE55" s="2798"/>
      <c r="AF55" s="2798">
        <v>1</v>
      </c>
      <c r="AG55" s="2798">
        <v>1</v>
      </c>
      <c r="AH55" s="2798"/>
      <c r="AI55" s="2797"/>
      <c r="AJ55" s="2797"/>
      <c r="AK55" s="2799"/>
      <c r="AL55" s="2800">
        <f t="shared" si="11"/>
        <v>7</v>
      </c>
      <c r="AM55" s="2884"/>
      <c r="AN55" s="2797">
        <v>34</v>
      </c>
      <c r="AO55" s="2802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37">
        <v>50</v>
      </c>
      <c r="B56" s="253"/>
      <c r="C56" s="259" t="s">
        <v>36</v>
      </c>
      <c r="D56" s="2685" t="str">
        <f>ROMAN(AM56,0)</f>
        <v/>
      </c>
      <c r="E56" s="2787"/>
      <c r="F56" s="2788"/>
      <c r="G56" s="260"/>
      <c r="H56" s="2885"/>
      <c r="I56" s="2789"/>
      <c r="J56" s="2790"/>
      <c r="K56" s="2791"/>
      <c r="L56" s="2791"/>
      <c r="M56" s="2791"/>
      <c r="N56" s="2791"/>
      <c r="O56" s="2791"/>
      <c r="P56" s="2791"/>
      <c r="Q56" s="2791"/>
      <c r="R56" s="2791"/>
      <c r="S56" s="2791"/>
      <c r="T56" s="2791"/>
      <c r="U56" s="2791"/>
      <c r="V56" s="261"/>
      <c r="W56" s="2792"/>
      <c r="X56" s="2793"/>
      <c r="Y56" s="2794"/>
      <c r="Z56" s="2883"/>
      <c r="AA56" s="2795"/>
      <c r="AB56" s="263"/>
      <c r="AC56" s="2796"/>
      <c r="AD56" s="2797"/>
      <c r="AE56" s="2798">
        <v>1</v>
      </c>
      <c r="AF56" s="2798"/>
      <c r="AG56" s="2798">
        <v>3</v>
      </c>
      <c r="AH56" s="2798">
        <v>2</v>
      </c>
      <c r="AI56" s="2797"/>
      <c r="AJ56" s="2797"/>
      <c r="AK56" s="2799"/>
      <c r="AL56" s="2800">
        <f t="shared" si="11"/>
        <v>6</v>
      </c>
      <c r="AM56" s="2884"/>
      <c r="AN56" s="2797">
        <v>29</v>
      </c>
      <c r="AO56" s="2802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37">
        <v>51</v>
      </c>
      <c r="B57" s="253"/>
      <c r="C57" s="274" t="s">
        <v>224</v>
      </c>
      <c r="D57" s="2886" t="str">
        <f>ROMAN(AM57,0)</f>
        <v>I</v>
      </c>
      <c r="E57" s="2887"/>
      <c r="F57" s="2888"/>
      <c r="G57" s="265"/>
      <c r="H57" s="245"/>
      <c r="I57" s="2804"/>
      <c r="J57" s="2805"/>
      <c r="K57" s="2806"/>
      <c r="L57" s="2844"/>
      <c r="M57" s="2844"/>
      <c r="N57" s="2844"/>
      <c r="O57" s="2860"/>
      <c r="P57" s="2806"/>
      <c r="Q57" s="2806"/>
      <c r="R57" s="2844"/>
      <c r="S57" s="2806"/>
      <c r="T57" s="2806"/>
      <c r="U57" s="2806"/>
      <c r="V57" s="266"/>
      <c r="W57" s="2807"/>
      <c r="X57" s="2808"/>
      <c r="Y57" s="2809"/>
      <c r="Z57" s="2810"/>
      <c r="AA57" s="2795"/>
      <c r="AB57" s="267"/>
      <c r="AC57" s="2811"/>
      <c r="AD57" s="2812"/>
      <c r="AE57" s="2812">
        <v>2</v>
      </c>
      <c r="AF57" s="2812">
        <v>4</v>
      </c>
      <c r="AG57" s="2813"/>
      <c r="AH57" s="2813"/>
      <c r="AI57" s="2812"/>
      <c r="AJ57" s="2812"/>
      <c r="AK57" s="2814"/>
      <c r="AL57" s="2800">
        <f t="shared" si="11"/>
        <v>6</v>
      </c>
      <c r="AM57" s="2889">
        <v>1</v>
      </c>
      <c r="AN57" s="2812">
        <v>41</v>
      </c>
      <c r="AO57" s="2890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37">
        <v>52</v>
      </c>
      <c r="B58" s="253"/>
      <c r="C58" s="259" t="s">
        <v>6</v>
      </c>
      <c r="D58" s="2786"/>
      <c r="E58" s="2787"/>
      <c r="F58" s="2788"/>
      <c r="G58" s="271"/>
      <c r="H58" s="245"/>
      <c r="I58" s="2804"/>
      <c r="J58" s="2805"/>
      <c r="K58" s="2806"/>
      <c r="L58" s="2844"/>
      <c r="M58" s="2844"/>
      <c r="N58" s="2844"/>
      <c r="O58" s="2806"/>
      <c r="P58" s="2806"/>
      <c r="Q58" s="2806"/>
      <c r="R58" s="2844"/>
      <c r="S58" s="2806"/>
      <c r="T58" s="2806"/>
      <c r="U58" s="2806"/>
      <c r="V58" s="266"/>
      <c r="W58" s="2807"/>
      <c r="X58" s="2808"/>
      <c r="Y58" s="2809"/>
      <c r="Z58" s="2810"/>
      <c r="AA58" s="2795"/>
      <c r="AB58" s="267"/>
      <c r="AC58" s="2811"/>
      <c r="AD58" s="2812">
        <v>5</v>
      </c>
      <c r="AE58" s="2813"/>
      <c r="AF58" s="2813"/>
      <c r="AG58" s="2813"/>
      <c r="AH58" s="2813"/>
      <c r="AI58" s="2812"/>
      <c r="AJ58" s="2812"/>
      <c r="AK58" s="2814"/>
      <c r="AL58" s="2800">
        <f t="shared" si="11"/>
        <v>5</v>
      </c>
      <c r="AM58" s="2889"/>
      <c r="AN58" s="2813">
        <v>14</v>
      </c>
      <c r="AO58" s="2890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37">
        <v>53</v>
      </c>
      <c r="B59" s="253"/>
      <c r="C59" s="259" t="s">
        <v>37</v>
      </c>
      <c r="D59" s="2786" t="str">
        <f>ROMAN(AM59,0)</f>
        <v/>
      </c>
      <c r="E59" s="2686"/>
      <c r="F59" s="2891"/>
      <c r="G59" s="265"/>
      <c r="H59" s="245"/>
      <c r="I59" s="2789"/>
      <c r="J59" s="2790"/>
      <c r="K59" s="2791"/>
      <c r="L59" s="2826"/>
      <c r="M59" s="2826"/>
      <c r="N59" s="2826"/>
      <c r="O59" s="2791"/>
      <c r="P59" s="2791"/>
      <c r="Q59" s="2791"/>
      <c r="R59" s="2826"/>
      <c r="S59" s="2791"/>
      <c r="T59" s="2791"/>
      <c r="U59" s="2791"/>
      <c r="V59" s="261"/>
      <c r="W59" s="2792"/>
      <c r="X59" s="2576"/>
      <c r="Y59" s="2577"/>
      <c r="Z59" s="262"/>
      <c r="AA59" s="2795"/>
      <c r="AB59" s="267"/>
      <c r="AC59" s="2796"/>
      <c r="AD59" s="2797"/>
      <c r="AE59" s="2798">
        <v>2</v>
      </c>
      <c r="AF59" s="2798">
        <v>1</v>
      </c>
      <c r="AG59" s="2798"/>
      <c r="AH59" s="2798"/>
      <c r="AI59" s="2797">
        <v>1</v>
      </c>
      <c r="AJ59" s="2797"/>
      <c r="AK59" s="2799"/>
      <c r="AL59" s="2800">
        <f t="shared" si="11"/>
        <v>4</v>
      </c>
      <c r="AM59" s="2884"/>
      <c r="AN59" s="2798">
        <v>28</v>
      </c>
      <c r="AO59" s="2802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37">
        <v>54</v>
      </c>
      <c r="B60" s="244"/>
      <c r="C60" s="259" t="s">
        <v>63</v>
      </c>
      <c r="D60" s="2786" t="str">
        <f>ROMAN(AM60,0)</f>
        <v/>
      </c>
      <c r="E60" s="2686"/>
      <c r="F60" s="2891"/>
      <c r="G60" s="275"/>
      <c r="H60" s="245"/>
      <c r="I60" s="2789"/>
      <c r="J60" s="2790"/>
      <c r="K60" s="2791"/>
      <c r="L60" s="2826"/>
      <c r="M60" s="2826"/>
      <c r="N60" s="2826"/>
      <c r="O60" s="2791"/>
      <c r="P60" s="2791"/>
      <c r="Q60" s="2791"/>
      <c r="R60" s="2826"/>
      <c r="S60" s="2791"/>
      <c r="T60" s="2791"/>
      <c r="U60" s="2791"/>
      <c r="V60" s="261"/>
      <c r="W60" s="2792"/>
      <c r="X60" s="2576"/>
      <c r="Y60" s="2577"/>
      <c r="Z60" s="262"/>
      <c r="AA60" s="2795"/>
      <c r="AB60" s="263"/>
      <c r="AC60" s="2796"/>
      <c r="AD60" s="2797"/>
      <c r="AE60" s="2798"/>
      <c r="AF60" s="2798">
        <v>2</v>
      </c>
      <c r="AG60" s="2798">
        <v>1</v>
      </c>
      <c r="AH60" s="2798"/>
      <c r="AI60" s="2797">
        <v>1</v>
      </c>
      <c r="AJ60" s="2797"/>
      <c r="AK60" s="2799"/>
      <c r="AL60" s="2800">
        <f t="shared" si="11"/>
        <v>4</v>
      </c>
      <c r="AM60" s="2884"/>
      <c r="AN60" s="2798">
        <v>7</v>
      </c>
      <c r="AO60" s="2802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37">
        <v>55</v>
      </c>
      <c r="B61" s="253"/>
      <c r="C61" s="269" t="s">
        <v>144</v>
      </c>
      <c r="D61" s="2857" t="str">
        <f>ROMAN(AM61,0)</f>
        <v>I</v>
      </c>
      <c r="E61" s="2858"/>
      <c r="F61" s="2859"/>
      <c r="G61" s="255"/>
      <c r="H61" s="2892"/>
      <c r="I61" s="2789"/>
      <c r="J61" s="2790"/>
      <c r="K61" s="2791"/>
      <c r="L61" s="2791"/>
      <c r="M61" s="2791"/>
      <c r="N61" s="2791"/>
      <c r="O61" s="2791"/>
      <c r="P61" s="2791"/>
      <c r="Q61" s="2791"/>
      <c r="R61" s="2791"/>
      <c r="S61" s="2791"/>
      <c r="T61" s="2791"/>
      <c r="U61" s="2791"/>
      <c r="V61" s="270"/>
      <c r="W61" s="2792"/>
      <c r="X61" s="2576"/>
      <c r="Y61" s="2577"/>
      <c r="Z61" s="241"/>
      <c r="AA61" s="2578"/>
      <c r="AB61" s="242"/>
      <c r="AC61" s="2796"/>
      <c r="AD61" s="2797"/>
      <c r="AE61" s="2798"/>
      <c r="AF61" s="2798">
        <v>1</v>
      </c>
      <c r="AG61" s="2798">
        <v>1</v>
      </c>
      <c r="AH61" s="2798">
        <v>1</v>
      </c>
      <c r="AI61" s="2797"/>
      <c r="AJ61" s="2797"/>
      <c r="AK61" s="2799"/>
      <c r="AL61" s="2800">
        <f t="shared" si="11"/>
        <v>3</v>
      </c>
      <c r="AM61" s="2884">
        <v>1</v>
      </c>
      <c r="AN61" s="2798">
        <v>19</v>
      </c>
      <c r="AO61" s="2802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37">
        <v>56</v>
      </c>
      <c r="B62" s="253"/>
      <c r="C62" s="2893" t="s">
        <v>748</v>
      </c>
      <c r="D62" s="2894" t="str">
        <f>ROMAN(AM62,0)</f>
        <v>I</v>
      </c>
      <c r="E62" s="2895"/>
      <c r="F62" s="2896"/>
      <c r="G62" s="258"/>
      <c r="H62" s="238"/>
      <c r="I62" s="2774"/>
      <c r="J62" s="2775"/>
      <c r="K62" s="2776"/>
      <c r="L62" s="2897"/>
      <c r="M62" s="2897"/>
      <c r="N62" s="2897"/>
      <c r="O62" s="2776"/>
      <c r="P62" s="2776"/>
      <c r="Q62" s="2776"/>
      <c r="R62" s="2897"/>
      <c r="S62" s="2776"/>
      <c r="T62" s="2776"/>
      <c r="U62" s="2776"/>
      <c r="V62" s="276"/>
      <c r="W62" s="2898"/>
      <c r="X62" s="2899"/>
      <c r="Y62" s="2900"/>
      <c r="Z62" s="888"/>
      <c r="AA62" s="2901"/>
      <c r="AB62" s="890"/>
      <c r="AC62" s="2779">
        <v>1</v>
      </c>
      <c r="AD62" s="2780"/>
      <c r="AE62" s="2781"/>
      <c r="AF62" s="2781">
        <v>1</v>
      </c>
      <c r="AG62" s="2781">
        <v>1</v>
      </c>
      <c r="AH62" s="2781"/>
      <c r="AI62" s="2780"/>
      <c r="AJ62" s="2780"/>
      <c r="AK62" s="2782"/>
      <c r="AL62" s="2783">
        <f t="shared" si="11"/>
        <v>3</v>
      </c>
      <c r="AM62" s="2902">
        <v>1</v>
      </c>
      <c r="AN62" s="2781">
        <v>23</v>
      </c>
      <c r="AO62" s="2785">
        <f t="shared" si="9"/>
        <v>23</v>
      </c>
      <c r="AP62" s="2903">
        <f t="shared" si="10"/>
        <v>7.666666666666667</v>
      </c>
    </row>
    <row r="63" spans="1:43" s="254" customFormat="1" ht="11.1" customHeight="1" x14ac:dyDescent="0.25">
      <c r="A63" s="2537">
        <v>57</v>
      </c>
      <c r="B63" s="253"/>
      <c r="C63" s="259" t="s">
        <v>31</v>
      </c>
      <c r="D63" s="2685"/>
      <c r="E63" s="2787"/>
      <c r="F63" s="2788"/>
      <c r="G63" s="277"/>
      <c r="H63" s="245"/>
      <c r="I63" s="2789"/>
      <c r="J63" s="2790"/>
      <c r="K63" s="2904"/>
      <c r="L63" s="2905"/>
      <c r="M63" s="2826"/>
      <c r="N63" s="2905"/>
      <c r="O63" s="2904"/>
      <c r="P63" s="2904"/>
      <c r="Q63" s="2791"/>
      <c r="R63" s="2905"/>
      <c r="S63" s="2904"/>
      <c r="T63" s="2791"/>
      <c r="U63" s="2791"/>
      <c r="V63" s="261"/>
      <c r="W63" s="2792"/>
      <c r="X63" s="2793"/>
      <c r="Y63" s="2794"/>
      <c r="Z63" s="2883"/>
      <c r="AA63" s="2795"/>
      <c r="AB63" s="263"/>
      <c r="AC63" s="2796"/>
      <c r="AD63" s="2797">
        <v>2</v>
      </c>
      <c r="AE63" s="2798"/>
      <c r="AF63" s="2798"/>
      <c r="AG63" s="2798">
        <v>1</v>
      </c>
      <c r="AH63" s="2798"/>
      <c r="AI63" s="2797"/>
      <c r="AJ63" s="2797"/>
      <c r="AK63" s="2799"/>
      <c r="AL63" s="2800">
        <f t="shared" si="11"/>
        <v>3</v>
      </c>
      <c r="AM63" s="2884"/>
      <c r="AN63" s="2798">
        <v>16</v>
      </c>
      <c r="AO63" s="2802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37">
        <v>58</v>
      </c>
      <c r="B64" s="253"/>
      <c r="C64" s="259" t="s">
        <v>60</v>
      </c>
      <c r="D64" s="2685"/>
      <c r="E64" s="2787"/>
      <c r="F64" s="2788"/>
      <c r="G64" s="265"/>
      <c r="H64" s="245"/>
      <c r="I64" s="2804"/>
      <c r="J64" s="2805"/>
      <c r="K64" s="2906"/>
      <c r="L64" s="2905"/>
      <c r="M64" s="2844"/>
      <c r="N64" s="2907"/>
      <c r="O64" s="2906"/>
      <c r="P64" s="2906"/>
      <c r="Q64" s="2906"/>
      <c r="R64" s="2907"/>
      <c r="S64" s="2906"/>
      <c r="T64" s="2906"/>
      <c r="U64" s="2906"/>
      <c r="V64" s="266"/>
      <c r="W64" s="2807"/>
      <c r="X64" s="2808"/>
      <c r="Y64" s="2809"/>
      <c r="Z64" s="2810"/>
      <c r="AA64" s="2795"/>
      <c r="AB64" s="267"/>
      <c r="AC64" s="2811"/>
      <c r="AD64" s="2812"/>
      <c r="AE64" s="2813"/>
      <c r="AF64" s="2813">
        <v>3</v>
      </c>
      <c r="AG64" s="2813"/>
      <c r="AH64" s="2813"/>
      <c r="AI64" s="2812"/>
      <c r="AJ64" s="2812"/>
      <c r="AK64" s="2814"/>
      <c r="AL64" s="2800">
        <f t="shared" si="11"/>
        <v>3</v>
      </c>
      <c r="AM64" s="2889"/>
      <c r="AN64" s="2813">
        <v>11</v>
      </c>
      <c r="AO64" s="2890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37">
        <v>59</v>
      </c>
      <c r="B65" s="253"/>
      <c r="C65" s="259" t="s">
        <v>5</v>
      </c>
      <c r="D65" s="2685"/>
      <c r="E65" s="2787"/>
      <c r="F65" s="2788"/>
      <c r="G65" s="271"/>
      <c r="H65" s="245"/>
      <c r="I65" s="2804"/>
      <c r="J65" s="2805"/>
      <c r="K65" s="2906"/>
      <c r="L65" s="2905"/>
      <c r="M65" s="2844"/>
      <c r="N65" s="2907"/>
      <c r="O65" s="2906"/>
      <c r="P65" s="2906"/>
      <c r="Q65" s="2806"/>
      <c r="R65" s="2907"/>
      <c r="S65" s="2906"/>
      <c r="T65" s="2806"/>
      <c r="U65" s="2806"/>
      <c r="V65" s="266"/>
      <c r="W65" s="2807"/>
      <c r="X65" s="2808"/>
      <c r="Y65" s="2809"/>
      <c r="Z65" s="2810"/>
      <c r="AA65" s="2795"/>
      <c r="AB65" s="267"/>
      <c r="AC65" s="2811">
        <v>1</v>
      </c>
      <c r="AD65" s="2812">
        <v>2</v>
      </c>
      <c r="AE65" s="2813"/>
      <c r="AF65" s="2813"/>
      <c r="AG65" s="2813"/>
      <c r="AH65" s="2813"/>
      <c r="AI65" s="2812"/>
      <c r="AJ65" s="2812"/>
      <c r="AK65" s="2814"/>
      <c r="AL65" s="2800">
        <f t="shared" si="11"/>
        <v>3</v>
      </c>
      <c r="AM65" s="2889"/>
      <c r="AN65" s="2813">
        <v>8</v>
      </c>
      <c r="AO65" s="2890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37">
        <v>60</v>
      </c>
      <c r="B66" s="253"/>
      <c r="C66" s="259" t="s">
        <v>160</v>
      </c>
      <c r="D66" s="2685" t="str">
        <f>ROMAN(AM66,0)</f>
        <v/>
      </c>
      <c r="E66" s="2686"/>
      <c r="F66" s="2891"/>
      <c r="G66" s="265"/>
      <c r="H66" s="238"/>
      <c r="I66" s="2789"/>
      <c r="J66" s="2790"/>
      <c r="K66" s="2904"/>
      <c r="L66" s="2905"/>
      <c r="M66" s="2826"/>
      <c r="N66" s="2905"/>
      <c r="O66" s="2904"/>
      <c r="P66" s="2904"/>
      <c r="Q66" s="2791"/>
      <c r="R66" s="2905"/>
      <c r="S66" s="2904"/>
      <c r="T66" s="2791"/>
      <c r="U66" s="2791"/>
      <c r="V66" s="261"/>
      <c r="W66" s="2792"/>
      <c r="X66" s="2576"/>
      <c r="Y66" s="2577"/>
      <c r="Z66" s="262"/>
      <c r="AA66" s="2908"/>
      <c r="AB66" s="242"/>
      <c r="AC66" s="2796"/>
      <c r="AD66" s="2797"/>
      <c r="AE66" s="2798"/>
      <c r="AF66" s="2798"/>
      <c r="AG66" s="2798"/>
      <c r="AH66" s="2798"/>
      <c r="AI66" s="2797">
        <v>2</v>
      </c>
      <c r="AJ66" s="2797"/>
      <c r="AK66" s="2799"/>
      <c r="AL66" s="2800">
        <f t="shared" si="11"/>
        <v>2</v>
      </c>
      <c r="AM66" s="2884"/>
      <c r="AN66" s="2798">
        <v>6</v>
      </c>
      <c r="AO66" s="2802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37">
        <v>61</v>
      </c>
      <c r="B67" s="253"/>
      <c r="C67" s="259" t="s">
        <v>149</v>
      </c>
      <c r="D67" s="2685" t="str">
        <f>ROMAN(AM67,0)</f>
        <v/>
      </c>
      <c r="E67" s="2686"/>
      <c r="F67" s="2891"/>
      <c r="G67" s="887"/>
      <c r="H67" s="2909"/>
      <c r="I67" s="2789"/>
      <c r="J67" s="2790"/>
      <c r="K67" s="2904"/>
      <c r="L67" s="2905"/>
      <c r="M67" s="2826"/>
      <c r="N67" s="2905"/>
      <c r="O67" s="2904"/>
      <c r="P67" s="2904"/>
      <c r="Q67" s="2904"/>
      <c r="R67" s="2905"/>
      <c r="S67" s="2904"/>
      <c r="T67" s="2791"/>
      <c r="U67" s="2904"/>
      <c r="V67" s="261"/>
      <c r="W67" s="2792"/>
      <c r="X67" s="2576"/>
      <c r="Y67" s="2577"/>
      <c r="Z67" s="262"/>
      <c r="AA67" s="2795"/>
      <c r="AB67" s="263"/>
      <c r="AC67" s="2796"/>
      <c r="AD67" s="2797"/>
      <c r="AE67" s="2798"/>
      <c r="AF67" s="2798"/>
      <c r="AG67" s="2798"/>
      <c r="AH67" s="2798"/>
      <c r="AI67" s="2797">
        <v>2</v>
      </c>
      <c r="AJ67" s="2797"/>
      <c r="AK67" s="2799"/>
      <c r="AL67" s="2800">
        <f t="shared" si="11"/>
        <v>2</v>
      </c>
      <c r="AM67" s="2884"/>
      <c r="AN67" s="2798">
        <v>5</v>
      </c>
      <c r="AO67" s="2802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37">
        <v>62</v>
      </c>
      <c r="B68" s="253"/>
      <c r="C68" s="259" t="s">
        <v>65</v>
      </c>
      <c r="D68" s="2685" t="str">
        <f>ROMAN(AM68,0)</f>
        <v/>
      </c>
      <c r="E68" s="2686"/>
      <c r="F68" s="2891"/>
      <c r="G68" s="258"/>
      <c r="H68" s="238"/>
      <c r="I68" s="2774"/>
      <c r="J68" s="2791"/>
      <c r="K68" s="2910"/>
      <c r="L68" s="2905"/>
      <c r="M68" s="2826"/>
      <c r="N68" s="2905"/>
      <c r="O68" s="2776"/>
      <c r="P68" s="2910"/>
      <c r="Q68" s="2910"/>
      <c r="R68" s="2905"/>
      <c r="S68" s="2910"/>
      <c r="T68" s="2910"/>
      <c r="U68" s="2910"/>
      <c r="V68" s="276"/>
      <c r="W68" s="2792"/>
      <c r="X68" s="2576"/>
      <c r="Y68" s="2577"/>
      <c r="Z68" s="2883"/>
      <c r="AA68" s="2795"/>
      <c r="AB68" s="263"/>
      <c r="AC68" s="2779"/>
      <c r="AD68" s="2780"/>
      <c r="AE68" s="2781"/>
      <c r="AF68" s="2798"/>
      <c r="AG68" s="2798">
        <v>1</v>
      </c>
      <c r="AH68" s="2798"/>
      <c r="AI68" s="2797">
        <v>1</v>
      </c>
      <c r="AJ68" s="2797"/>
      <c r="AK68" s="2799"/>
      <c r="AL68" s="2800">
        <f t="shared" si="11"/>
        <v>2</v>
      </c>
      <c r="AM68" s="2902"/>
      <c r="AN68" s="2798">
        <v>10</v>
      </c>
      <c r="AO68" s="2802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37">
        <v>63</v>
      </c>
      <c r="B69" s="253"/>
      <c r="C69" s="278" t="s">
        <v>83</v>
      </c>
      <c r="D69" s="2685" t="str">
        <f>ROMAN(AM69,0)</f>
        <v/>
      </c>
      <c r="E69" s="2911"/>
      <c r="F69" s="2912"/>
      <c r="G69" s="707"/>
      <c r="H69" s="238"/>
      <c r="I69" s="2913"/>
      <c r="J69" s="2826"/>
      <c r="K69" s="2914"/>
      <c r="L69" s="2905"/>
      <c r="M69" s="2826"/>
      <c r="N69" s="2905"/>
      <c r="O69" s="2826"/>
      <c r="P69" s="2914"/>
      <c r="Q69" s="2914"/>
      <c r="R69" s="2905"/>
      <c r="S69" s="2914"/>
      <c r="T69" s="2914"/>
      <c r="U69" s="2914"/>
      <c r="V69" s="712"/>
      <c r="W69" s="2827"/>
      <c r="X69" s="2828"/>
      <c r="Y69" s="2829"/>
      <c r="Z69" s="2915"/>
      <c r="AA69" s="2830"/>
      <c r="AB69" s="796"/>
      <c r="AC69" s="2831"/>
      <c r="AD69" s="2832"/>
      <c r="AE69" s="2832"/>
      <c r="AF69" s="2832"/>
      <c r="AG69" s="2832">
        <v>1</v>
      </c>
      <c r="AH69" s="2833">
        <v>1</v>
      </c>
      <c r="AI69" s="2832"/>
      <c r="AJ69" s="2832"/>
      <c r="AK69" s="2834"/>
      <c r="AL69" s="2800">
        <f t="shared" si="11"/>
        <v>2</v>
      </c>
      <c r="AM69" s="2916"/>
      <c r="AN69" s="2833">
        <v>7</v>
      </c>
      <c r="AO69" s="2917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37">
        <v>64</v>
      </c>
      <c r="B70" s="244"/>
      <c r="C70" s="779" t="s">
        <v>143</v>
      </c>
      <c r="D70" s="2857" t="str">
        <f>ROMAN(AM70,0)</f>
        <v>I</v>
      </c>
      <c r="E70" s="2822"/>
      <c r="F70" s="2823"/>
      <c r="G70" s="2918"/>
      <c r="H70" s="238"/>
      <c r="I70" s="2824"/>
      <c r="J70" s="2826"/>
      <c r="K70" s="2905"/>
      <c r="L70" s="2905"/>
      <c r="M70" s="2905"/>
      <c r="N70" s="2905"/>
      <c r="O70" s="2905"/>
      <c r="P70" s="2905"/>
      <c r="Q70" s="2905"/>
      <c r="R70" s="2905"/>
      <c r="S70" s="2905"/>
      <c r="T70" s="2905"/>
      <c r="U70" s="2905"/>
      <c r="V70" s="2919"/>
      <c r="W70" s="2827"/>
      <c r="X70" s="2828"/>
      <c r="Y70" s="2829"/>
      <c r="Z70" s="673"/>
      <c r="AA70" s="2830"/>
      <c r="AB70" s="796"/>
      <c r="AC70" s="2831"/>
      <c r="AD70" s="2832"/>
      <c r="AE70" s="2833"/>
      <c r="AF70" s="2833">
        <v>1</v>
      </c>
      <c r="AG70" s="2833">
        <v>1</v>
      </c>
      <c r="AH70" s="2833"/>
      <c r="AI70" s="2832"/>
      <c r="AJ70" s="2832"/>
      <c r="AK70" s="2834"/>
      <c r="AL70" s="2800">
        <f t="shared" si="11"/>
        <v>2</v>
      </c>
      <c r="AM70" s="2920">
        <v>1</v>
      </c>
      <c r="AN70" s="2833">
        <v>19</v>
      </c>
      <c r="AO70" s="2917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37">
        <v>65</v>
      </c>
      <c r="B71" s="253"/>
      <c r="C71" s="778" t="s">
        <v>55</v>
      </c>
      <c r="D71" s="2786"/>
      <c r="E71" s="2921"/>
      <c r="F71" s="2922"/>
      <c r="G71" s="783"/>
      <c r="H71" s="238"/>
      <c r="I71" s="2923"/>
      <c r="J71" s="2924"/>
      <c r="K71" s="2925"/>
      <c r="L71" s="2925"/>
      <c r="M71" s="2926"/>
      <c r="N71" s="2926"/>
      <c r="O71" s="2925"/>
      <c r="P71" s="2925"/>
      <c r="Q71" s="2925"/>
      <c r="R71" s="2926"/>
      <c r="S71" s="2925"/>
      <c r="T71" s="2925"/>
      <c r="U71" s="2925"/>
      <c r="V71" s="713"/>
      <c r="W71" s="2927"/>
      <c r="X71" s="2928"/>
      <c r="Y71" s="2929"/>
      <c r="Z71" s="2930"/>
      <c r="AA71" s="2931"/>
      <c r="AB71" s="715"/>
      <c r="AC71" s="2932"/>
      <c r="AD71" s="2933"/>
      <c r="AE71" s="2934"/>
      <c r="AF71" s="2934">
        <v>2</v>
      </c>
      <c r="AG71" s="2934"/>
      <c r="AH71" s="2934"/>
      <c r="AI71" s="2933"/>
      <c r="AJ71" s="2933"/>
      <c r="AK71" s="2935"/>
      <c r="AL71" s="2800">
        <f t="shared" si="11"/>
        <v>2</v>
      </c>
      <c r="AM71" s="2936"/>
      <c r="AN71" s="2934">
        <v>8</v>
      </c>
      <c r="AO71" s="2937">
        <f t="shared" ref="AO71:AO97" si="12">AN71+W71</f>
        <v>8</v>
      </c>
      <c r="AP71" s="2856">
        <f t="shared" ref="AP71:AP97" si="13">AO71/AL71</f>
        <v>4</v>
      </c>
    </row>
    <row r="72" spans="1:43" s="212" customFormat="1" ht="11.1" customHeight="1" x14ac:dyDescent="0.25">
      <c r="A72" s="2537">
        <v>66</v>
      </c>
      <c r="B72" s="253"/>
      <c r="C72" s="259" t="s">
        <v>51</v>
      </c>
      <c r="D72" s="2685"/>
      <c r="E72" s="2787"/>
      <c r="F72" s="2788"/>
      <c r="G72" s="271"/>
      <c r="H72" s="238"/>
      <c r="I72" s="2804"/>
      <c r="J72" s="2806"/>
      <c r="K72" s="2906"/>
      <c r="L72" s="2906"/>
      <c r="M72" s="2906"/>
      <c r="N72" s="2906"/>
      <c r="O72" s="2906"/>
      <c r="P72" s="2906"/>
      <c r="Q72" s="2906"/>
      <c r="R72" s="2906"/>
      <c r="S72" s="2906"/>
      <c r="T72" s="2906"/>
      <c r="U72" s="2906"/>
      <c r="V72" s="266"/>
      <c r="W72" s="2807"/>
      <c r="X72" s="2808"/>
      <c r="Y72" s="2809"/>
      <c r="Z72" s="2810"/>
      <c r="AA72" s="2795"/>
      <c r="AB72" s="267"/>
      <c r="AC72" s="2811">
        <v>2</v>
      </c>
      <c r="AD72" s="2812"/>
      <c r="AE72" s="2813"/>
      <c r="AF72" s="2813"/>
      <c r="AG72" s="2813"/>
      <c r="AH72" s="2813"/>
      <c r="AI72" s="2812"/>
      <c r="AJ72" s="2812"/>
      <c r="AK72" s="2814"/>
      <c r="AL72" s="2800">
        <f t="shared" si="11"/>
        <v>2</v>
      </c>
      <c r="AM72" s="2889"/>
      <c r="AN72" s="2813">
        <v>8</v>
      </c>
      <c r="AO72" s="2890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37">
        <v>67</v>
      </c>
      <c r="B73" s="253"/>
      <c r="C73" s="2938" t="s">
        <v>222</v>
      </c>
      <c r="D73" s="2939" t="str">
        <f t="shared" ref="D73:D79" si="14">ROMAN(AM73,0)</f>
        <v>I</v>
      </c>
      <c r="E73" s="2940"/>
      <c r="F73" s="2941"/>
      <c r="G73" s="258"/>
      <c r="H73" s="238"/>
      <c r="I73" s="2804"/>
      <c r="J73" s="2806"/>
      <c r="K73" s="2906"/>
      <c r="L73" s="2906"/>
      <c r="M73" s="2906"/>
      <c r="N73" s="2906"/>
      <c r="O73" s="2906"/>
      <c r="P73" s="2906"/>
      <c r="Q73" s="2906"/>
      <c r="R73" s="2906"/>
      <c r="S73" s="2906"/>
      <c r="T73" s="2906"/>
      <c r="U73" s="2906"/>
      <c r="V73" s="266"/>
      <c r="W73" s="2807"/>
      <c r="X73" s="2808"/>
      <c r="Y73" s="2809"/>
      <c r="Z73" s="2810"/>
      <c r="AA73" s="2795"/>
      <c r="AB73" s="267"/>
      <c r="AC73" s="2779"/>
      <c r="AD73" s="2780"/>
      <c r="AE73" s="2781"/>
      <c r="AF73" s="2781"/>
      <c r="AG73" s="2781"/>
      <c r="AH73" s="2781"/>
      <c r="AI73" s="2780"/>
      <c r="AJ73" s="2780">
        <v>1</v>
      </c>
      <c r="AK73" s="2782"/>
      <c r="AL73" s="2783">
        <f t="shared" si="11"/>
        <v>1</v>
      </c>
      <c r="AM73" s="2902">
        <v>1</v>
      </c>
      <c r="AN73" s="2781">
        <v>12</v>
      </c>
      <c r="AO73" s="2785">
        <f t="shared" si="12"/>
        <v>12</v>
      </c>
      <c r="AP73" s="826">
        <f t="shared" si="13"/>
        <v>12</v>
      </c>
    </row>
    <row r="74" spans="1:43" s="212" customFormat="1" ht="11.1" customHeight="1" x14ac:dyDescent="0.25">
      <c r="A74" s="2537">
        <v>68</v>
      </c>
      <c r="B74" s="237"/>
      <c r="C74" s="259" t="s">
        <v>167</v>
      </c>
      <c r="D74" s="2786" t="str">
        <f t="shared" si="14"/>
        <v/>
      </c>
      <c r="E74" s="2787"/>
      <c r="F74" s="2788"/>
      <c r="G74" s="279"/>
      <c r="H74" s="238"/>
      <c r="I74" s="2942"/>
      <c r="J74" s="2943"/>
      <c r="K74" s="2944"/>
      <c r="L74" s="2944"/>
      <c r="M74" s="2943"/>
      <c r="N74" s="2944"/>
      <c r="O74" s="2945"/>
      <c r="P74" s="2945"/>
      <c r="Q74" s="2944"/>
      <c r="R74" s="2944"/>
      <c r="S74" s="2944"/>
      <c r="T74" s="2944"/>
      <c r="U74" s="2944"/>
      <c r="V74" s="280"/>
      <c r="W74" s="2946"/>
      <c r="X74" s="2947"/>
      <c r="Y74" s="2948"/>
      <c r="Z74" s="262"/>
      <c r="AA74" s="2908"/>
      <c r="AB74" s="281"/>
      <c r="AC74" s="2949"/>
      <c r="AD74" s="2950"/>
      <c r="AE74" s="2951"/>
      <c r="AF74" s="2951"/>
      <c r="AG74" s="2951"/>
      <c r="AH74" s="2951"/>
      <c r="AI74" s="2950">
        <v>1</v>
      </c>
      <c r="AJ74" s="2950"/>
      <c r="AK74" s="2952"/>
      <c r="AL74" s="2953">
        <f t="shared" si="11"/>
        <v>1</v>
      </c>
      <c r="AM74" s="2954"/>
      <c r="AN74" s="2951">
        <v>10</v>
      </c>
      <c r="AO74" s="2951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37">
        <v>69</v>
      </c>
      <c r="B75" s="237"/>
      <c r="C75" s="259" t="s">
        <v>168</v>
      </c>
      <c r="D75" s="2786" t="str">
        <f t="shared" si="14"/>
        <v/>
      </c>
      <c r="E75" s="2787"/>
      <c r="F75" s="2788"/>
      <c r="G75" s="279"/>
      <c r="H75" s="238"/>
      <c r="I75" s="2942"/>
      <c r="J75" s="2943"/>
      <c r="K75" s="2944"/>
      <c r="L75" s="2944"/>
      <c r="M75" s="2943"/>
      <c r="N75" s="2944"/>
      <c r="O75" s="2945"/>
      <c r="P75" s="2945"/>
      <c r="Q75" s="2944"/>
      <c r="R75" s="2944"/>
      <c r="S75" s="2944"/>
      <c r="T75" s="2944"/>
      <c r="U75" s="2944"/>
      <c r="V75" s="280"/>
      <c r="W75" s="2946"/>
      <c r="X75" s="2947"/>
      <c r="Y75" s="2948"/>
      <c r="Z75" s="262"/>
      <c r="AA75" s="2908"/>
      <c r="AB75" s="281"/>
      <c r="AC75" s="2949"/>
      <c r="AD75" s="2950"/>
      <c r="AE75" s="2951"/>
      <c r="AF75" s="2951"/>
      <c r="AG75" s="2951"/>
      <c r="AH75" s="2951"/>
      <c r="AI75" s="2950">
        <v>1</v>
      </c>
      <c r="AJ75" s="2950"/>
      <c r="AK75" s="2952"/>
      <c r="AL75" s="2953">
        <f t="shared" si="11"/>
        <v>1</v>
      </c>
      <c r="AM75" s="2954"/>
      <c r="AN75" s="2951">
        <v>7</v>
      </c>
      <c r="AO75" s="2951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37">
        <v>70</v>
      </c>
      <c r="B76" s="244"/>
      <c r="C76" s="259" t="s">
        <v>169</v>
      </c>
      <c r="D76" s="2786" t="str">
        <f t="shared" si="14"/>
        <v/>
      </c>
      <c r="E76" s="2787"/>
      <c r="F76" s="2788"/>
      <c r="G76" s="279"/>
      <c r="H76" s="238"/>
      <c r="I76" s="2942"/>
      <c r="J76" s="2943"/>
      <c r="K76" s="2944"/>
      <c r="L76" s="2944"/>
      <c r="M76" s="2943"/>
      <c r="N76" s="2944"/>
      <c r="O76" s="2945"/>
      <c r="P76" s="2945"/>
      <c r="Q76" s="2944"/>
      <c r="R76" s="2944"/>
      <c r="S76" s="2944"/>
      <c r="T76" s="2944"/>
      <c r="U76" s="2944"/>
      <c r="V76" s="280"/>
      <c r="W76" s="2946"/>
      <c r="X76" s="2947"/>
      <c r="Y76" s="2948"/>
      <c r="Z76" s="262"/>
      <c r="AA76" s="2908"/>
      <c r="AB76" s="281"/>
      <c r="AC76" s="2949"/>
      <c r="AD76" s="2950"/>
      <c r="AE76" s="2951"/>
      <c r="AF76" s="2951"/>
      <c r="AG76" s="2951"/>
      <c r="AH76" s="2951"/>
      <c r="AI76" s="2950">
        <v>1</v>
      </c>
      <c r="AJ76" s="2950"/>
      <c r="AK76" s="2952"/>
      <c r="AL76" s="2953">
        <f t="shared" si="11"/>
        <v>1</v>
      </c>
      <c r="AM76" s="2954"/>
      <c r="AN76" s="2951">
        <v>4</v>
      </c>
      <c r="AO76" s="2951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37">
        <v>71</v>
      </c>
      <c r="B77" s="244"/>
      <c r="C77" s="259" t="s">
        <v>157</v>
      </c>
      <c r="D77" s="2786" t="str">
        <f t="shared" si="14"/>
        <v/>
      </c>
      <c r="E77" s="2787"/>
      <c r="F77" s="2788"/>
      <c r="G77" s="283"/>
      <c r="H77" s="238"/>
      <c r="I77" s="2942"/>
      <c r="J77" s="2943"/>
      <c r="K77" s="2944"/>
      <c r="L77" s="2944"/>
      <c r="M77" s="2943"/>
      <c r="N77" s="2944"/>
      <c r="O77" s="2945"/>
      <c r="P77" s="2945"/>
      <c r="Q77" s="2944"/>
      <c r="R77" s="2944"/>
      <c r="S77" s="2944"/>
      <c r="T77" s="2944"/>
      <c r="U77" s="2944"/>
      <c r="V77" s="280"/>
      <c r="W77" s="2946"/>
      <c r="X77" s="2947"/>
      <c r="Y77" s="2948"/>
      <c r="Z77" s="262"/>
      <c r="AA77" s="2795"/>
      <c r="AB77" s="284"/>
      <c r="AC77" s="2949"/>
      <c r="AD77" s="2950"/>
      <c r="AE77" s="2951"/>
      <c r="AF77" s="2951"/>
      <c r="AG77" s="2951"/>
      <c r="AH77" s="2951"/>
      <c r="AI77" s="2950">
        <v>1</v>
      </c>
      <c r="AJ77" s="2950"/>
      <c r="AK77" s="2952"/>
      <c r="AL77" s="2953">
        <f t="shared" si="11"/>
        <v>1</v>
      </c>
      <c r="AM77" s="2954"/>
      <c r="AN77" s="2951">
        <v>0</v>
      </c>
      <c r="AO77" s="2951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37">
        <v>72</v>
      </c>
      <c r="B78" s="253"/>
      <c r="C78" s="259" t="s">
        <v>118</v>
      </c>
      <c r="D78" s="2786" t="str">
        <f t="shared" si="14"/>
        <v/>
      </c>
      <c r="E78" s="2787"/>
      <c r="F78" s="2788"/>
      <c r="G78" s="283"/>
      <c r="H78" s="285"/>
      <c r="I78" s="2942"/>
      <c r="J78" s="2943"/>
      <c r="K78" s="2944"/>
      <c r="L78" s="2944"/>
      <c r="M78" s="2943"/>
      <c r="N78" s="2944"/>
      <c r="O78" s="2945"/>
      <c r="P78" s="2945"/>
      <c r="Q78" s="2944"/>
      <c r="R78" s="2944"/>
      <c r="S78" s="2944"/>
      <c r="T78" s="2944"/>
      <c r="U78" s="2944"/>
      <c r="V78" s="280"/>
      <c r="W78" s="2946"/>
      <c r="X78" s="2955"/>
      <c r="Y78" s="2956"/>
      <c r="Z78" s="262"/>
      <c r="AA78" s="2795"/>
      <c r="AB78" s="284"/>
      <c r="AC78" s="2949"/>
      <c r="AD78" s="2950"/>
      <c r="AE78" s="2951"/>
      <c r="AF78" s="2951"/>
      <c r="AG78" s="2951"/>
      <c r="AH78" s="2951">
        <v>1</v>
      </c>
      <c r="AI78" s="2950"/>
      <c r="AJ78" s="2950"/>
      <c r="AK78" s="2952"/>
      <c r="AL78" s="2953">
        <f t="shared" si="11"/>
        <v>1</v>
      </c>
      <c r="AM78" s="2954"/>
      <c r="AN78" s="2951">
        <v>5</v>
      </c>
      <c r="AO78" s="2951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37">
        <v>73</v>
      </c>
      <c r="B79" s="244"/>
      <c r="C79" s="259" t="s">
        <v>117</v>
      </c>
      <c r="D79" s="2786" t="str">
        <f t="shared" si="14"/>
        <v/>
      </c>
      <c r="E79" s="2787"/>
      <c r="F79" s="2788"/>
      <c r="G79" s="283"/>
      <c r="H79" s="285"/>
      <c r="I79" s="2942"/>
      <c r="J79" s="2943"/>
      <c r="K79" s="2944"/>
      <c r="L79" s="2944"/>
      <c r="M79" s="2943"/>
      <c r="N79" s="2944"/>
      <c r="O79" s="2945"/>
      <c r="P79" s="2945"/>
      <c r="Q79" s="2944"/>
      <c r="R79" s="2944"/>
      <c r="S79" s="2944"/>
      <c r="T79" s="2944"/>
      <c r="U79" s="2944"/>
      <c r="V79" s="280"/>
      <c r="W79" s="2946"/>
      <c r="X79" s="2955"/>
      <c r="Y79" s="2956"/>
      <c r="Z79" s="262"/>
      <c r="AA79" s="2795"/>
      <c r="AB79" s="284"/>
      <c r="AC79" s="2949"/>
      <c r="AD79" s="2950"/>
      <c r="AE79" s="2951"/>
      <c r="AF79" s="2951"/>
      <c r="AG79" s="2951"/>
      <c r="AH79" s="2951">
        <v>1</v>
      </c>
      <c r="AI79" s="2950"/>
      <c r="AJ79" s="2950"/>
      <c r="AK79" s="2952"/>
      <c r="AL79" s="2953">
        <f t="shared" si="11"/>
        <v>1</v>
      </c>
      <c r="AM79" s="2954"/>
      <c r="AN79" s="2951">
        <v>2</v>
      </c>
      <c r="AO79" s="2951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37">
        <v>74</v>
      </c>
      <c r="B80" s="244"/>
      <c r="C80" s="259" t="s">
        <v>80</v>
      </c>
      <c r="D80" s="2786"/>
      <c r="E80" s="2787"/>
      <c r="F80" s="2788"/>
      <c r="G80" s="283"/>
      <c r="H80" s="285"/>
      <c r="I80" s="2942"/>
      <c r="J80" s="2943"/>
      <c r="K80" s="2944"/>
      <c r="L80" s="2944"/>
      <c r="M80" s="2943"/>
      <c r="N80" s="2944"/>
      <c r="O80" s="2944"/>
      <c r="P80" s="2944"/>
      <c r="Q80" s="2944"/>
      <c r="R80" s="2944"/>
      <c r="S80" s="2944"/>
      <c r="T80" s="2944"/>
      <c r="U80" s="2944"/>
      <c r="V80" s="280"/>
      <c r="W80" s="2957"/>
      <c r="X80" s="2955"/>
      <c r="Y80" s="2956"/>
      <c r="Z80" s="262"/>
      <c r="AA80" s="2795"/>
      <c r="AB80" s="284"/>
      <c r="AC80" s="2949"/>
      <c r="AD80" s="2950"/>
      <c r="AE80" s="2951"/>
      <c r="AF80" s="2951"/>
      <c r="AG80" s="2951">
        <v>1</v>
      </c>
      <c r="AH80" s="2951"/>
      <c r="AI80" s="2950"/>
      <c r="AJ80" s="2950"/>
      <c r="AK80" s="2952"/>
      <c r="AL80" s="2953">
        <f t="shared" si="11"/>
        <v>1</v>
      </c>
      <c r="AM80" s="2954"/>
      <c r="AN80" s="2951">
        <v>5</v>
      </c>
      <c r="AO80" s="2951">
        <f t="shared" si="12"/>
        <v>5</v>
      </c>
      <c r="AP80" s="286">
        <f t="shared" si="13"/>
        <v>5</v>
      </c>
    </row>
    <row r="81" spans="1:77" ht="11.1" customHeight="1" x14ac:dyDescent="0.25">
      <c r="A81" s="2537">
        <v>75</v>
      </c>
      <c r="B81" s="253"/>
      <c r="C81" s="259" t="s">
        <v>82</v>
      </c>
      <c r="D81" s="2786"/>
      <c r="E81" s="2787"/>
      <c r="F81" s="2788"/>
      <c r="G81" s="283"/>
      <c r="H81" s="285"/>
      <c r="I81" s="2942"/>
      <c r="J81" s="2943"/>
      <c r="K81" s="2944"/>
      <c r="L81" s="2944"/>
      <c r="M81" s="2944"/>
      <c r="N81" s="2944"/>
      <c r="O81" s="2944"/>
      <c r="P81" s="2944"/>
      <c r="Q81" s="2944"/>
      <c r="R81" s="2944"/>
      <c r="S81" s="2944"/>
      <c r="T81" s="2944"/>
      <c r="U81" s="2944"/>
      <c r="V81" s="280"/>
      <c r="W81" s="2957"/>
      <c r="X81" s="2955"/>
      <c r="Y81" s="2956"/>
      <c r="Z81" s="262"/>
      <c r="AA81" s="2795"/>
      <c r="AB81" s="284"/>
      <c r="AC81" s="2949"/>
      <c r="AD81" s="2950"/>
      <c r="AE81" s="2951"/>
      <c r="AF81" s="2951"/>
      <c r="AG81" s="2951">
        <v>1</v>
      </c>
      <c r="AH81" s="2951"/>
      <c r="AI81" s="2950"/>
      <c r="AJ81" s="2950"/>
      <c r="AK81" s="2952"/>
      <c r="AL81" s="2953">
        <f t="shared" si="11"/>
        <v>1</v>
      </c>
      <c r="AM81" s="2954"/>
      <c r="AN81" s="2951">
        <v>2</v>
      </c>
      <c r="AO81" s="2951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37">
        <v>76</v>
      </c>
      <c r="B82" s="253"/>
      <c r="C82" s="259" t="s">
        <v>587</v>
      </c>
      <c r="D82" s="2786"/>
      <c r="E82" s="2787"/>
      <c r="F82" s="2788"/>
      <c r="G82" s="283"/>
      <c r="H82" s="285"/>
      <c r="I82" s="2942"/>
      <c r="J82" s="2943"/>
      <c r="K82" s="2944"/>
      <c r="L82" s="2944"/>
      <c r="M82" s="2944"/>
      <c r="N82" s="2944"/>
      <c r="O82" s="2944"/>
      <c r="P82" s="2944"/>
      <c r="Q82" s="2944"/>
      <c r="R82" s="2944"/>
      <c r="S82" s="2944"/>
      <c r="T82" s="2944"/>
      <c r="U82" s="2944"/>
      <c r="V82" s="280"/>
      <c r="W82" s="2957"/>
      <c r="X82" s="2955"/>
      <c r="Y82" s="2956"/>
      <c r="Z82" s="262"/>
      <c r="AA82" s="2795"/>
      <c r="AB82" s="284"/>
      <c r="AC82" s="2949"/>
      <c r="AD82" s="2950"/>
      <c r="AE82" s="2951"/>
      <c r="AF82" s="2951"/>
      <c r="AG82" s="2951">
        <v>1</v>
      </c>
      <c r="AH82" s="2951"/>
      <c r="AI82" s="2950"/>
      <c r="AJ82" s="2950"/>
      <c r="AK82" s="2952"/>
      <c r="AL82" s="2953">
        <f t="shared" si="11"/>
        <v>1</v>
      </c>
      <c r="AM82" s="2954"/>
      <c r="AN82" s="2951">
        <v>1</v>
      </c>
      <c r="AO82" s="2951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37">
        <v>77</v>
      </c>
      <c r="B83" s="253"/>
      <c r="C83" s="269" t="s">
        <v>146</v>
      </c>
      <c r="D83" s="2886" t="str">
        <f>ROMAN(AM83,0)</f>
        <v>I</v>
      </c>
      <c r="E83" s="2858"/>
      <c r="F83" s="2859"/>
      <c r="G83" s="287"/>
      <c r="H83" s="285"/>
      <c r="I83" s="2942"/>
      <c r="J83" s="2943"/>
      <c r="K83" s="2944"/>
      <c r="L83" s="2944"/>
      <c r="M83" s="2944"/>
      <c r="N83" s="2944"/>
      <c r="O83" s="2945"/>
      <c r="P83" s="2945"/>
      <c r="Q83" s="2944"/>
      <c r="R83" s="2944"/>
      <c r="S83" s="2944"/>
      <c r="T83" s="2944"/>
      <c r="U83" s="2944"/>
      <c r="V83" s="280"/>
      <c r="W83" s="2946"/>
      <c r="X83" s="2958"/>
      <c r="Y83" s="2956"/>
      <c r="Z83" s="262"/>
      <c r="AA83" s="2795"/>
      <c r="AB83" s="288"/>
      <c r="AC83" s="2949"/>
      <c r="AD83" s="2950"/>
      <c r="AE83" s="2951">
        <v>1</v>
      </c>
      <c r="AF83" s="2951"/>
      <c r="AG83" s="2951"/>
      <c r="AH83" s="2951"/>
      <c r="AI83" s="2950"/>
      <c r="AJ83" s="2950"/>
      <c r="AK83" s="2952"/>
      <c r="AL83" s="2953">
        <f t="shared" si="11"/>
        <v>1</v>
      </c>
      <c r="AM83" s="2954">
        <v>1</v>
      </c>
      <c r="AN83" s="2951">
        <v>13</v>
      </c>
      <c r="AO83" s="2951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37">
        <v>78</v>
      </c>
      <c r="B84" s="253"/>
      <c r="C84" s="269" t="s">
        <v>147</v>
      </c>
      <c r="D84" s="2886" t="str">
        <f>ROMAN(AM84,0)</f>
        <v>I</v>
      </c>
      <c r="E84" s="2858"/>
      <c r="F84" s="2859"/>
      <c r="G84" s="287"/>
      <c r="H84" s="285"/>
      <c r="I84" s="2942"/>
      <c r="J84" s="2943"/>
      <c r="K84" s="2944"/>
      <c r="L84" s="2944"/>
      <c r="M84" s="2944"/>
      <c r="N84" s="2944"/>
      <c r="O84" s="2944"/>
      <c r="P84" s="2944"/>
      <c r="Q84" s="2945"/>
      <c r="R84" s="2944"/>
      <c r="S84" s="2944"/>
      <c r="T84" s="2944"/>
      <c r="U84" s="2944"/>
      <c r="V84" s="280"/>
      <c r="W84" s="2946"/>
      <c r="X84" s="2958"/>
      <c r="Y84" s="2956"/>
      <c r="Z84" s="262"/>
      <c r="AA84" s="2795"/>
      <c r="AB84" s="288"/>
      <c r="AC84" s="2949"/>
      <c r="AD84" s="2950"/>
      <c r="AE84" s="2951">
        <v>1</v>
      </c>
      <c r="AF84" s="2951"/>
      <c r="AG84" s="2951"/>
      <c r="AH84" s="2951"/>
      <c r="AI84" s="2950"/>
      <c r="AJ84" s="2950"/>
      <c r="AK84" s="2952"/>
      <c r="AL84" s="2953">
        <f t="shared" si="11"/>
        <v>1</v>
      </c>
      <c r="AM84" s="2954">
        <v>1</v>
      </c>
      <c r="AN84" s="2951">
        <v>13</v>
      </c>
      <c r="AO84" s="2951">
        <f t="shared" si="12"/>
        <v>13</v>
      </c>
      <c r="AP84" s="286">
        <f t="shared" si="13"/>
        <v>13</v>
      </c>
    </row>
    <row r="85" spans="1:77" ht="11.1" customHeight="1" x14ac:dyDescent="0.25">
      <c r="A85" s="2537">
        <v>79</v>
      </c>
      <c r="B85" s="253"/>
      <c r="C85" s="259" t="s">
        <v>46</v>
      </c>
      <c r="D85" s="2786"/>
      <c r="E85" s="2787"/>
      <c r="F85" s="2788"/>
      <c r="G85" s="287"/>
      <c r="H85" s="285"/>
      <c r="I85" s="2942"/>
      <c r="J85" s="2943"/>
      <c r="K85" s="2944"/>
      <c r="L85" s="2944"/>
      <c r="M85" s="2944"/>
      <c r="N85" s="2944"/>
      <c r="O85" s="2944"/>
      <c r="P85" s="2944"/>
      <c r="Q85" s="2944"/>
      <c r="R85" s="2944"/>
      <c r="S85" s="2944"/>
      <c r="T85" s="2944"/>
      <c r="U85" s="2944"/>
      <c r="V85" s="280"/>
      <c r="W85" s="2946"/>
      <c r="X85" s="2958"/>
      <c r="Y85" s="2956"/>
      <c r="Z85" s="262"/>
      <c r="AA85" s="2795"/>
      <c r="AB85" s="288"/>
      <c r="AC85" s="2949"/>
      <c r="AD85" s="2950"/>
      <c r="AE85" s="2951">
        <v>1</v>
      </c>
      <c r="AF85" s="2951"/>
      <c r="AG85" s="2951"/>
      <c r="AH85" s="2951"/>
      <c r="AI85" s="2950"/>
      <c r="AJ85" s="2950"/>
      <c r="AK85" s="2952"/>
      <c r="AL85" s="2953">
        <f t="shared" si="11"/>
        <v>1</v>
      </c>
      <c r="AM85" s="2954"/>
      <c r="AN85" s="2951">
        <v>10</v>
      </c>
      <c r="AO85" s="2951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37">
        <v>80</v>
      </c>
      <c r="B86" s="253"/>
      <c r="C86" s="259" t="s">
        <v>47</v>
      </c>
      <c r="D86" s="2786"/>
      <c r="E86" s="2787"/>
      <c r="F86" s="2788"/>
      <c r="G86" s="287"/>
      <c r="H86" s="285"/>
      <c r="I86" s="2942"/>
      <c r="J86" s="2943"/>
      <c r="K86" s="2944"/>
      <c r="L86" s="2944"/>
      <c r="M86" s="2944"/>
      <c r="N86" s="2944"/>
      <c r="O86" s="2944"/>
      <c r="P86" s="2944"/>
      <c r="Q86" s="2944"/>
      <c r="R86" s="2944"/>
      <c r="S86" s="2944"/>
      <c r="T86" s="2944"/>
      <c r="U86" s="2944"/>
      <c r="V86" s="280"/>
      <c r="W86" s="2946"/>
      <c r="X86" s="2958"/>
      <c r="Y86" s="2956"/>
      <c r="Z86" s="262"/>
      <c r="AA86" s="2795"/>
      <c r="AB86" s="288"/>
      <c r="AC86" s="2949"/>
      <c r="AD86" s="2950"/>
      <c r="AE86" s="2951">
        <v>1</v>
      </c>
      <c r="AF86" s="2951"/>
      <c r="AG86" s="2951"/>
      <c r="AH86" s="2951"/>
      <c r="AI86" s="2950"/>
      <c r="AJ86" s="2950"/>
      <c r="AK86" s="2952"/>
      <c r="AL86" s="2953">
        <f t="shared" si="11"/>
        <v>1</v>
      </c>
      <c r="AM86" s="2954"/>
      <c r="AN86" s="2951">
        <v>4</v>
      </c>
      <c r="AO86" s="2951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37">
        <v>81</v>
      </c>
      <c r="B87" s="253"/>
      <c r="C87" s="259" t="s">
        <v>40</v>
      </c>
      <c r="D87" s="2786"/>
      <c r="E87" s="2787"/>
      <c r="F87" s="2788"/>
      <c r="G87" s="287"/>
      <c r="H87" s="285"/>
      <c r="I87" s="2942"/>
      <c r="J87" s="2943"/>
      <c r="K87" s="2944"/>
      <c r="L87" s="2944"/>
      <c r="M87" s="2944"/>
      <c r="N87" s="2944"/>
      <c r="O87" s="2944"/>
      <c r="P87" s="2944"/>
      <c r="Q87" s="2944"/>
      <c r="R87" s="2944"/>
      <c r="S87" s="2944"/>
      <c r="T87" s="2944"/>
      <c r="U87" s="2944"/>
      <c r="V87" s="280"/>
      <c r="W87" s="2946"/>
      <c r="X87" s="2958"/>
      <c r="Y87" s="2956"/>
      <c r="Z87" s="262"/>
      <c r="AA87" s="2795"/>
      <c r="AB87" s="288"/>
      <c r="AC87" s="2949"/>
      <c r="AD87" s="2950"/>
      <c r="AE87" s="2951">
        <v>1</v>
      </c>
      <c r="AF87" s="2951"/>
      <c r="AG87" s="2951"/>
      <c r="AH87" s="2951"/>
      <c r="AI87" s="2950"/>
      <c r="AJ87" s="2950"/>
      <c r="AK87" s="2952"/>
      <c r="AL87" s="2953">
        <f t="shared" si="11"/>
        <v>1</v>
      </c>
      <c r="AM87" s="2954"/>
      <c r="AN87" s="2951">
        <v>0</v>
      </c>
      <c r="AO87" s="2951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37">
        <v>82</v>
      </c>
      <c r="B88" s="253"/>
      <c r="C88" s="278" t="s">
        <v>42</v>
      </c>
      <c r="D88" s="2786"/>
      <c r="E88" s="2911"/>
      <c r="F88" s="2912"/>
      <c r="G88" s="287"/>
      <c r="H88" s="285"/>
      <c r="I88" s="2942"/>
      <c r="J88" s="2943"/>
      <c r="K88" s="2944"/>
      <c r="L88" s="2944"/>
      <c r="M88" s="2944"/>
      <c r="N88" s="2944"/>
      <c r="O88" s="2944"/>
      <c r="P88" s="2944"/>
      <c r="Q88" s="2944"/>
      <c r="R88" s="2944"/>
      <c r="S88" s="2944"/>
      <c r="T88" s="2944"/>
      <c r="U88" s="2944"/>
      <c r="V88" s="280"/>
      <c r="W88" s="2946"/>
      <c r="X88" s="2958"/>
      <c r="Y88" s="2956"/>
      <c r="Z88" s="262"/>
      <c r="AA88" s="2795"/>
      <c r="AB88" s="288"/>
      <c r="AC88" s="2949"/>
      <c r="AD88" s="2950"/>
      <c r="AE88" s="2951">
        <v>1</v>
      </c>
      <c r="AF88" s="2951"/>
      <c r="AG88" s="2951"/>
      <c r="AH88" s="2951"/>
      <c r="AI88" s="2950"/>
      <c r="AJ88" s="2950"/>
      <c r="AK88" s="2952"/>
      <c r="AL88" s="2953">
        <f t="shared" si="11"/>
        <v>1</v>
      </c>
      <c r="AM88" s="2954"/>
      <c r="AN88" s="2951">
        <v>0</v>
      </c>
      <c r="AO88" s="2951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37">
        <v>83</v>
      </c>
      <c r="B89" s="253"/>
      <c r="C89" s="259" t="s">
        <v>35</v>
      </c>
      <c r="D89" s="2786"/>
      <c r="E89" s="2787"/>
      <c r="F89" s="2788"/>
      <c r="G89" s="287"/>
      <c r="H89" s="285"/>
      <c r="I89" s="2942"/>
      <c r="J89" s="2943"/>
      <c r="K89" s="2944"/>
      <c r="L89" s="2944"/>
      <c r="M89" s="2944"/>
      <c r="N89" s="2944"/>
      <c r="O89" s="2944"/>
      <c r="P89" s="2944"/>
      <c r="Q89" s="2944"/>
      <c r="R89" s="2944"/>
      <c r="S89" s="2944"/>
      <c r="T89" s="2944"/>
      <c r="U89" s="2944"/>
      <c r="V89" s="280"/>
      <c r="W89" s="2946"/>
      <c r="X89" s="2958"/>
      <c r="Y89" s="2956"/>
      <c r="Z89" s="262"/>
      <c r="AA89" s="2795"/>
      <c r="AB89" s="288"/>
      <c r="AC89" s="2949"/>
      <c r="AD89" s="2950">
        <v>1</v>
      </c>
      <c r="AE89" s="2951"/>
      <c r="AF89" s="2951"/>
      <c r="AG89" s="2951"/>
      <c r="AH89" s="2951"/>
      <c r="AI89" s="2950"/>
      <c r="AJ89" s="2950"/>
      <c r="AK89" s="2952"/>
      <c r="AL89" s="2953">
        <f t="shared" si="11"/>
        <v>1</v>
      </c>
      <c r="AM89" s="2954"/>
      <c r="AN89" s="2951">
        <v>12</v>
      </c>
      <c r="AO89" s="2951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37">
        <v>84</v>
      </c>
      <c r="B90" s="253"/>
      <c r="C90" s="259" t="s">
        <v>15</v>
      </c>
      <c r="D90" s="2786"/>
      <c r="E90" s="2787"/>
      <c r="F90" s="2788"/>
      <c r="G90" s="287"/>
      <c r="H90" s="285"/>
      <c r="I90" s="2942"/>
      <c r="J90" s="2943"/>
      <c r="K90" s="2944"/>
      <c r="L90" s="2944"/>
      <c r="M90" s="2944"/>
      <c r="N90" s="2944"/>
      <c r="O90" s="2944"/>
      <c r="P90" s="2944"/>
      <c r="Q90" s="2944"/>
      <c r="R90" s="2944"/>
      <c r="S90" s="2944"/>
      <c r="T90" s="2944"/>
      <c r="U90" s="2944"/>
      <c r="V90" s="280"/>
      <c r="W90" s="2946"/>
      <c r="X90" s="2958"/>
      <c r="Y90" s="2956"/>
      <c r="Z90" s="262"/>
      <c r="AA90" s="2795"/>
      <c r="AB90" s="288"/>
      <c r="AC90" s="2949"/>
      <c r="AD90" s="2950">
        <v>1</v>
      </c>
      <c r="AE90" s="2951"/>
      <c r="AF90" s="2951"/>
      <c r="AG90" s="2951"/>
      <c r="AH90" s="2951"/>
      <c r="AI90" s="2950"/>
      <c r="AJ90" s="2950"/>
      <c r="AK90" s="2952"/>
      <c r="AL90" s="2953">
        <f t="shared" si="11"/>
        <v>1</v>
      </c>
      <c r="AM90" s="2954"/>
      <c r="AN90" s="2951">
        <v>4</v>
      </c>
      <c r="AO90" s="2951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37">
        <v>85</v>
      </c>
      <c r="B91" s="253"/>
      <c r="C91" s="259" t="s">
        <v>66</v>
      </c>
      <c r="D91" s="2786"/>
      <c r="E91" s="2787"/>
      <c r="F91" s="2788"/>
      <c r="G91" s="291"/>
      <c r="H91" s="285"/>
      <c r="I91" s="2959"/>
      <c r="J91" s="2943"/>
      <c r="K91" s="2960"/>
      <c r="L91" s="2960"/>
      <c r="M91" s="2944"/>
      <c r="N91" s="2944"/>
      <c r="O91" s="2944"/>
      <c r="P91" s="2944"/>
      <c r="Q91" s="2944"/>
      <c r="R91" s="2944"/>
      <c r="S91" s="2944"/>
      <c r="T91" s="2944"/>
      <c r="U91" s="2944"/>
      <c r="V91" s="280"/>
      <c r="W91" s="2946"/>
      <c r="X91" s="2958"/>
      <c r="Y91" s="2956"/>
      <c r="Z91" s="262"/>
      <c r="AA91" s="2795"/>
      <c r="AB91" s="288"/>
      <c r="AC91" s="2949"/>
      <c r="AD91" s="2950">
        <v>1</v>
      </c>
      <c r="AE91" s="2951"/>
      <c r="AF91" s="2951"/>
      <c r="AG91" s="2951"/>
      <c r="AH91" s="2951"/>
      <c r="AI91" s="2950"/>
      <c r="AJ91" s="2950"/>
      <c r="AK91" s="2952"/>
      <c r="AL91" s="2953">
        <f t="shared" si="11"/>
        <v>1</v>
      </c>
      <c r="AM91" s="2954"/>
      <c r="AN91" s="2951">
        <v>0</v>
      </c>
      <c r="AO91" s="2951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37">
        <v>86</v>
      </c>
      <c r="B92" s="253"/>
      <c r="C92" s="259" t="s">
        <v>198</v>
      </c>
      <c r="D92" s="2786"/>
      <c r="E92" s="2787"/>
      <c r="F92" s="2788"/>
      <c r="G92" s="287"/>
      <c r="H92" s="285"/>
      <c r="I92" s="2959"/>
      <c r="J92" s="2943"/>
      <c r="K92" s="2960"/>
      <c r="L92" s="2960"/>
      <c r="M92" s="2944"/>
      <c r="N92" s="2944"/>
      <c r="O92" s="2944"/>
      <c r="P92" s="2944"/>
      <c r="Q92" s="2944"/>
      <c r="R92" s="2944"/>
      <c r="S92" s="2944"/>
      <c r="T92" s="2944"/>
      <c r="U92" s="2944"/>
      <c r="V92" s="280"/>
      <c r="W92" s="2946"/>
      <c r="X92" s="2958"/>
      <c r="Y92" s="2956"/>
      <c r="Z92" s="262"/>
      <c r="AA92" s="2795"/>
      <c r="AB92" s="288"/>
      <c r="AC92" s="2949"/>
      <c r="AD92" s="2950">
        <v>1</v>
      </c>
      <c r="AE92" s="2951"/>
      <c r="AF92" s="2951"/>
      <c r="AG92" s="2951"/>
      <c r="AH92" s="2951"/>
      <c r="AI92" s="2950"/>
      <c r="AJ92" s="2950"/>
      <c r="AK92" s="2952"/>
      <c r="AL92" s="2953">
        <f t="shared" si="11"/>
        <v>1</v>
      </c>
      <c r="AM92" s="2954"/>
      <c r="AN92" s="2951">
        <v>0</v>
      </c>
      <c r="AO92" s="2951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37">
        <v>87</v>
      </c>
      <c r="B93" s="253"/>
      <c r="C93" s="259" t="s">
        <v>53</v>
      </c>
      <c r="D93" s="2786"/>
      <c r="E93" s="2787"/>
      <c r="F93" s="2788"/>
      <c r="G93" s="287"/>
      <c r="H93" s="285"/>
      <c r="I93" s="2959"/>
      <c r="J93" s="2943"/>
      <c r="K93" s="2960"/>
      <c r="L93" s="2960"/>
      <c r="M93" s="2944"/>
      <c r="N93" s="2944"/>
      <c r="O93" s="2944"/>
      <c r="P93" s="2944"/>
      <c r="Q93" s="2944"/>
      <c r="R93" s="2944"/>
      <c r="S93" s="2944"/>
      <c r="T93" s="2944"/>
      <c r="U93" s="2944"/>
      <c r="V93" s="280"/>
      <c r="W93" s="2946"/>
      <c r="X93" s="2958"/>
      <c r="Y93" s="2956"/>
      <c r="Z93" s="262"/>
      <c r="AA93" s="2795"/>
      <c r="AB93" s="288"/>
      <c r="AC93" s="2949">
        <v>1</v>
      </c>
      <c r="AD93" s="2950"/>
      <c r="AE93" s="2951"/>
      <c r="AF93" s="2951"/>
      <c r="AG93" s="2951"/>
      <c r="AH93" s="2951"/>
      <c r="AI93" s="2950"/>
      <c r="AJ93" s="2950"/>
      <c r="AK93" s="2952"/>
      <c r="AL93" s="2953">
        <f t="shared" si="11"/>
        <v>1</v>
      </c>
      <c r="AM93" s="2954"/>
      <c r="AN93" s="2951">
        <v>6</v>
      </c>
      <c r="AO93" s="2951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37">
        <v>88</v>
      </c>
      <c r="B94" s="253"/>
      <c r="C94" s="259" t="s">
        <v>54</v>
      </c>
      <c r="D94" s="2786"/>
      <c r="E94" s="2787"/>
      <c r="F94" s="2788"/>
      <c r="G94" s="287"/>
      <c r="H94" s="285"/>
      <c r="I94" s="2959"/>
      <c r="J94" s="2943"/>
      <c r="K94" s="2960"/>
      <c r="L94" s="2960"/>
      <c r="M94" s="2944"/>
      <c r="N94" s="2944"/>
      <c r="O94" s="2944"/>
      <c r="P94" s="2944"/>
      <c r="Q94" s="2944"/>
      <c r="R94" s="2944"/>
      <c r="S94" s="2944"/>
      <c r="T94" s="2944"/>
      <c r="U94" s="2944"/>
      <c r="V94" s="280"/>
      <c r="W94" s="2946"/>
      <c r="X94" s="2958"/>
      <c r="Y94" s="2956"/>
      <c r="Z94" s="262"/>
      <c r="AA94" s="2795"/>
      <c r="AB94" s="288"/>
      <c r="AC94" s="2949">
        <v>1</v>
      </c>
      <c r="AD94" s="2950"/>
      <c r="AE94" s="2951"/>
      <c r="AF94" s="2951"/>
      <c r="AG94" s="2951"/>
      <c r="AH94" s="2951"/>
      <c r="AI94" s="2950"/>
      <c r="AJ94" s="2950"/>
      <c r="AK94" s="2952"/>
      <c r="AL94" s="2953">
        <f t="shared" si="11"/>
        <v>1</v>
      </c>
      <c r="AM94" s="2954"/>
      <c r="AN94" s="2951">
        <v>3</v>
      </c>
      <c r="AO94" s="2951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37">
        <v>89</v>
      </c>
      <c r="B95" s="253"/>
      <c r="C95" s="259" t="s">
        <v>52</v>
      </c>
      <c r="D95" s="2786"/>
      <c r="E95" s="2787"/>
      <c r="F95" s="2788"/>
      <c r="G95" s="287"/>
      <c r="H95" s="285"/>
      <c r="I95" s="2959"/>
      <c r="J95" s="2943"/>
      <c r="K95" s="2960"/>
      <c r="L95" s="2960"/>
      <c r="M95" s="2944"/>
      <c r="N95" s="2944"/>
      <c r="O95" s="2944"/>
      <c r="P95" s="2944"/>
      <c r="Q95" s="2944"/>
      <c r="R95" s="2944"/>
      <c r="S95" s="2944"/>
      <c r="T95" s="2944"/>
      <c r="U95" s="2944"/>
      <c r="V95" s="280"/>
      <c r="W95" s="2946"/>
      <c r="X95" s="2958"/>
      <c r="Y95" s="2956"/>
      <c r="Z95" s="262"/>
      <c r="AA95" s="2795"/>
      <c r="AB95" s="288"/>
      <c r="AC95" s="2949">
        <v>1</v>
      </c>
      <c r="AD95" s="2950"/>
      <c r="AE95" s="2951"/>
      <c r="AF95" s="2951"/>
      <c r="AG95" s="2951"/>
      <c r="AH95" s="2951"/>
      <c r="AI95" s="2950"/>
      <c r="AJ95" s="2950"/>
      <c r="AK95" s="2952"/>
      <c r="AL95" s="2953">
        <f t="shared" si="11"/>
        <v>1</v>
      </c>
      <c r="AM95" s="2954"/>
      <c r="AN95" s="2951">
        <v>1</v>
      </c>
      <c r="AO95" s="2951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37">
        <v>90</v>
      </c>
      <c r="B96" s="253"/>
      <c r="C96" s="259" t="s">
        <v>67</v>
      </c>
      <c r="D96" s="2786"/>
      <c r="E96" s="2787"/>
      <c r="F96" s="2788"/>
      <c r="G96" s="287"/>
      <c r="H96" s="285"/>
      <c r="I96" s="2959"/>
      <c r="J96" s="2943"/>
      <c r="K96" s="2960"/>
      <c r="L96" s="2960"/>
      <c r="M96" s="2944"/>
      <c r="N96" s="2944"/>
      <c r="O96" s="2944"/>
      <c r="P96" s="2944"/>
      <c r="Q96" s="2944"/>
      <c r="R96" s="2944"/>
      <c r="S96" s="2944"/>
      <c r="T96" s="2944"/>
      <c r="U96" s="2944"/>
      <c r="V96" s="280"/>
      <c r="W96" s="2946"/>
      <c r="X96" s="2958"/>
      <c r="Y96" s="2956"/>
      <c r="Z96" s="262"/>
      <c r="AA96" s="2795"/>
      <c r="AB96" s="288"/>
      <c r="AC96" s="2949">
        <v>1</v>
      </c>
      <c r="AD96" s="2950"/>
      <c r="AE96" s="2951"/>
      <c r="AF96" s="2951"/>
      <c r="AG96" s="2951"/>
      <c r="AH96" s="2951"/>
      <c r="AI96" s="2950"/>
      <c r="AJ96" s="2950"/>
      <c r="AK96" s="2952"/>
      <c r="AL96" s="2953">
        <f t="shared" si="11"/>
        <v>1</v>
      </c>
      <c r="AM96" s="2954"/>
      <c r="AN96" s="2951">
        <v>0</v>
      </c>
      <c r="AO96" s="2951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37">
        <v>91</v>
      </c>
      <c r="B97" s="253"/>
      <c r="C97" s="259" t="s">
        <v>199</v>
      </c>
      <c r="D97" s="2685"/>
      <c r="E97" s="2787"/>
      <c r="F97" s="2788"/>
      <c r="G97" s="287"/>
      <c r="H97" s="292"/>
      <c r="I97" s="2961"/>
      <c r="J97" s="2962"/>
      <c r="K97" s="2963"/>
      <c r="L97" s="2963"/>
      <c r="M97" s="2964"/>
      <c r="N97" s="2964"/>
      <c r="O97" s="2964"/>
      <c r="P97" s="2964"/>
      <c r="Q97" s="2964"/>
      <c r="R97" s="2964"/>
      <c r="S97" s="2964"/>
      <c r="T97" s="2964"/>
      <c r="U97" s="2964"/>
      <c r="V97" s="2965"/>
      <c r="W97" s="2966"/>
      <c r="X97" s="2967"/>
      <c r="Y97" s="2968"/>
      <c r="Z97" s="2969"/>
      <c r="AA97" s="2970"/>
      <c r="AB97" s="2971"/>
      <c r="AC97" s="2972">
        <v>1</v>
      </c>
      <c r="AD97" s="2973"/>
      <c r="AE97" s="2974"/>
      <c r="AF97" s="2974"/>
      <c r="AG97" s="2974"/>
      <c r="AH97" s="2974"/>
      <c r="AI97" s="2973"/>
      <c r="AJ97" s="2973"/>
      <c r="AK97" s="2975"/>
      <c r="AL97" s="2976">
        <f t="shared" si="11"/>
        <v>1</v>
      </c>
      <c r="AM97" s="2977"/>
      <c r="AN97" s="2974">
        <v>0</v>
      </c>
      <c r="AO97" s="2974">
        <f t="shared" si="12"/>
        <v>0</v>
      </c>
      <c r="AP97" s="2978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2979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2980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849" t="s">
        <v>14</v>
      </c>
      <c r="D99" s="3849"/>
      <c r="E99" s="3849"/>
      <c r="F99" s="3849"/>
      <c r="G99" s="3849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2981">
        <f>COUNTIF(V7:V97,"=x")</f>
        <v>18</v>
      </c>
      <c r="W99" s="3850" t="s">
        <v>50</v>
      </c>
      <c r="X99" s="3851"/>
      <c r="Y99" s="3851"/>
      <c r="Z99" s="309"/>
      <c r="AA99" s="310"/>
      <c r="AB99" s="311"/>
      <c r="AC99" s="312"/>
      <c r="AD99" s="312"/>
      <c r="AE99" s="4108" t="s">
        <v>684</v>
      </c>
      <c r="AF99" s="4108"/>
      <c r="AG99" s="4108"/>
      <c r="AH99" s="4108"/>
      <c r="AI99" s="4108"/>
      <c r="AJ99" s="313"/>
      <c r="AK99" s="314"/>
      <c r="AL99" s="315">
        <f>SUM(AL7:AL97)</f>
        <v>1060</v>
      </c>
      <c r="AM99" s="2982">
        <f>COUNTIF(AM7:AM97,"&gt;=0")</f>
        <v>34</v>
      </c>
      <c r="AN99" s="4112" t="s">
        <v>59</v>
      </c>
      <c r="AO99" s="4112"/>
      <c r="AP99" s="4112"/>
      <c r="AQ99" s="2983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868" t="s">
        <v>81</v>
      </c>
      <c r="Y100" s="3868"/>
      <c r="Z100" s="309"/>
      <c r="AA100" s="310"/>
      <c r="AB100" s="321"/>
      <c r="AC100" s="322"/>
      <c r="AE100" s="4109" t="s">
        <v>685</v>
      </c>
      <c r="AF100" s="4109"/>
      <c r="AG100" s="4109"/>
      <c r="AH100" s="4109"/>
      <c r="AI100" s="4109"/>
      <c r="AJ100" s="2984"/>
      <c r="AK100" s="2985"/>
      <c r="AL100" s="2986">
        <f>AVERAGE(AL7:AL97)</f>
        <v>11.648351648351648</v>
      </c>
      <c r="AM100" s="4110"/>
      <c r="AN100" s="4111"/>
      <c r="AO100" s="4111"/>
      <c r="AP100" s="4111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2987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2987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2988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819" t="s">
        <v>162</v>
      </c>
      <c r="F104" s="3819"/>
      <c r="G104" s="3819"/>
      <c r="H104" s="3819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819"/>
      <c r="F105" s="3819"/>
      <c r="G105" s="3819"/>
      <c r="H105" s="3819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2989"/>
      <c r="T105" s="3892" t="s">
        <v>79</v>
      </c>
      <c r="U105" s="3893"/>
      <c r="V105" s="3893"/>
      <c r="W105" s="3893"/>
      <c r="X105" s="3893"/>
      <c r="Y105" s="3893"/>
      <c r="Z105" s="3893"/>
      <c r="AA105" s="3893"/>
      <c r="AB105" s="3894"/>
      <c r="AC105" s="342"/>
      <c r="AD105" s="3931" t="s">
        <v>78</v>
      </c>
      <c r="AE105" s="3932"/>
      <c r="AF105" s="3932"/>
      <c r="AG105" s="3932"/>
      <c r="AH105" s="3932"/>
      <c r="AI105" s="3932"/>
      <c r="AJ105" s="3932"/>
      <c r="AK105" s="3932"/>
      <c r="AL105" s="3932"/>
      <c r="AM105" s="3932"/>
      <c r="AN105" s="3933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2990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2991"/>
      <c r="T106" s="3895"/>
      <c r="U106" s="3896"/>
      <c r="V106" s="3896"/>
      <c r="W106" s="3896"/>
      <c r="X106" s="3896"/>
      <c r="Y106" s="3896"/>
      <c r="Z106" s="3896"/>
      <c r="AA106" s="3896"/>
      <c r="AB106" s="3897"/>
      <c r="AC106" s="342"/>
      <c r="AD106" s="3934"/>
      <c r="AE106" s="3935"/>
      <c r="AF106" s="3935"/>
      <c r="AG106" s="3935"/>
      <c r="AH106" s="3935"/>
      <c r="AI106" s="3935"/>
      <c r="AJ106" s="3935"/>
      <c r="AK106" s="3935"/>
      <c r="AL106" s="3935"/>
      <c r="AM106" s="3935"/>
      <c r="AN106" s="3936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2992" t="s">
        <v>16</v>
      </c>
      <c r="G107" s="247"/>
      <c r="I107" s="345">
        <v>8</v>
      </c>
      <c r="J107" s="2993">
        <v>9</v>
      </c>
      <c r="K107" s="2993">
        <v>11</v>
      </c>
      <c r="L107" s="345">
        <v>12</v>
      </c>
      <c r="M107" s="2993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2991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2990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2991"/>
      <c r="T108" s="4084" t="s">
        <v>225</v>
      </c>
      <c r="U108" s="4085" t="s">
        <v>77</v>
      </c>
      <c r="V108" s="4086"/>
      <c r="W108" s="4086"/>
      <c r="X108" s="4106"/>
      <c r="Y108" s="3898" t="s">
        <v>76</v>
      </c>
      <c r="Z108" s="3899"/>
      <c r="AA108" s="3899"/>
      <c r="AB108" s="3900"/>
      <c r="AC108" s="348"/>
      <c r="AD108" s="3784" t="s">
        <v>4</v>
      </c>
      <c r="AE108" s="3785"/>
      <c r="AF108" s="3925" t="s">
        <v>749</v>
      </c>
      <c r="AG108" s="3926"/>
      <c r="AH108" s="3926"/>
      <c r="AI108" s="3926"/>
      <c r="AJ108" s="3926"/>
      <c r="AK108" s="3926"/>
      <c r="AL108" s="3926"/>
      <c r="AM108" s="3926"/>
      <c r="AN108" s="3927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2992" t="s">
        <v>18</v>
      </c>
      <c r="G109" s="247"/>
      <c r="I109" s="345">
        <v>4</v>
      </c>
      <c r="J109" s="2993">
        <v>5</v>
      </c>
      <c r="K109" s="2993">
        <v>7</v>
      </c>
      <c r="L109" s="345">
        <v>8</v>
      </c>
      <c r="M109" s="2993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2991"/>
      <c r="T109" s="4084"/>
      <c r="U109" s="4087"/>
      <c r="V109" s="4088"/>
      <c r="W109" s="4088"/>
      <c r="X109" s="4107"/>
      <c r="Y109" s="3904"/>
      <c r="Z109" s="3905"/>
      <c r="AA109" s="3905"/>
      <c r="AB109" s="3906"/>
      <c r="AC109" s="348"/>
      <c r="AD109" s="3786"/>
      <c r="AE109" s="3787"/>
      <c r="AF109" s="3928"/>
      <c r="AG109" s="3929"/>
      <c r="AH109" s="3929"/>
      <c r="AI109" s="3929"/>
      <c r="AJ109" s="3929"/>
      <c r="AK109" s="3929"/>
      <c r="AL109" s="3929"/>
      <c r="AM109" s="3929"/>
      <c r="AN109" s="3930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2990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2991"/>
      <c r="T110" s="4080">
        <v>1</v>
      </c>
      <c r="U110" s="4076" t="s">
        <v>75</v>
      </c>
      <c r="V110" s="4077"/>
      <c r="W110" s="4077"/>
      <c r="X110" s="4104"/>
      <c r="Y110" s="3797" t="s">
        <v>74</v>
      </c>
      <c r="Z110" s="3798"/>
      <c r="AA110" s="3798"/>
      <c r="AB110" s="3799"/>
      <c r="AC110" s="349"/>
      <c r="AD110" s="3784" t="s">
        <v>16</v>
      </c>
      <c r="AE110" s="3785"/>
      <c r="AF110" s="3925" t="s">
        <v>750</v>
      </c>
      <c r="AG110" s="3926"/>
      <c r="AH110" s="3926"/>
      <c r="AI110" s="3926"/>
      <c r="AJ110" s="3926"/>
      <c r="AK110" s="3926"/>
      <c r="AL110" s="3926"/>
      <c r="AM110" s="3926"/>
      <c r="AN110" s="3927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2992" t="s">
        <v>20</v>
      </c>
      <c r="G111" s="247"/>
      <c r="I111" s="345">
        <v>2</v>
      </c>
      <c r="J111" s="2993">
        <v>3</v>
      </c>
      <c r="K111" s="2993">
        <v>5</v>
      </c>
      <c r="L111" s="345">
        <v>6</v>
      </c>
      <c r="M111" s="2993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2991"/>
      <c r="T111" s="4080"/>
      <c r="U111" s="4078"/>
      <c r="V111" s="4079"/>
      <c r="W111" s="4079"/>
      <c r="X111" s="4105"/>
      <c r="Y111" s="3800"/>
      <c r="Z111" s="3801"/>
      <c r="AA111" s="3801"/>
      <c r="AB111" s="3802"/>
      <c r="AC111" s="349"/>
      <c r="AD111" s="3786"/>
      <c r="AE111" s="3787"/>
      <c r="AF111" s="3928"/>
      <c r="AG111" s="3929"/>
      <c r="AH111" s="3929"/>
      <c r="AI111" s="3929"/>
      <c r="AJ111" s="3929"/>
      <c r="AK111" s="3929"/>
      <c r="AL111" s="3929"/>
      <c r="AM111" s="3929"/>
      <c r="AN111" s="3930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2990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2991"/>
      <c r="T112" s="4080">
        <v>2</v>
      </c>
      <c r="U112" s="4076" t="s">
        <v>73</v>
      </c>
      <c r="V112" s="4077"/>
      <c r="W112" s="4077"/>
      <c r="X112" s="4104"/>
      <c r="Y112" s="3797" t="s">
        <v>72</v>
      </c>
      <c r="Z112" s="3798"/>
      <c r="AA112" s="3798"/>
      <c r="AB112" s="3799"/>
      <c r="AC112" s="349"/>
      <c r="AD112" s="3784" t="s">
        <v>17</v>
      </c>
      <c r="AE112" s="3785"/>
      <c r="AF112" s="3925" t="s">
        <v>751</v>
      </c>
      <c r="AG112" s="3926"/>
      <c r="AH112" s="3926"/>
      <c r="AI112" s="3926"/>
      <c r="AJ112" s="3926"/>
      <c r="AK112" s="3926"/>
      <c r="AL112" s="3926"/>
      <c r="AM112" s="3926"/>
      <c r="AN112" s="3927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2992" t="s">
        <v>41</v>
      </c>
      <c r="G113" s="247"/>
      <c r="I113" s="345">
        <v>0</v>
      </c>
      <c r="J113" s="2993">
        <v>1</v>
      </c>
      <c r="K113" s="2993">
        <v>3</v>
      </c>
      <c r="L113" s="345">
        <v>4</v>
      </c>
      <c r="M113" s="2993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2991"/>
      <c r="T113" s="4080"/>
      <c r="U113" s="4078"/>
      <c r="V113" s="4079"/>
      <c r="W113" s="4079"/>
      <c r="X113" s="4105"/>
      <c r="Y113" s="3800"/>
      <c r="Z113" s="3801"/>
      <c r="AA113" s="3801"/>
      <c r="AB113" s="3802"/>
      <c r="AC113" s="349"/>
      <c r="AD113" s="3786"/>
      <c r="AE113" s="3787"/>
      <c r="AF113" s="3928"/>
      <c r="AG113" s="3929"/>
      <c r="AH113" s="3929"/>
      <c r="AI113" s="3929"/>
      <c r="AJ113" s="3929"/>
      <c r="AK113" s="3929"/>
      <c r="AL113" s="3929"/>
      <c r="AM113" s="3929"/>
      <c r="AN113" s="3930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2990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2991"/>
      <c r="T114" s="4080">
        <v>3</v>
      </c>
      <c r="U114" s="4076" t="s">
        <v>70</v>
      </c>
      <c r="V114" s="4077"/>
      <c r="W114" s="4077"/>
      <c r="X114" s="4104"/>
      <c r="Y114" s="3797" t="s">
        <v>71</v>
      </c>
      <c r="Z114" s="3798"/>
      <c r="AA114" s="3798"/>
      <c r="AB114" s="3799"/>
      <c r="AC114" s="349"/>
      <c r="AD114" s="3784" t="s">
        <v>19</v>
      </c>
      <c r="AE114" s="3785"/>
      <c r="AF114" s="3925" t="s">
        <v>752</v>
      </c>
      <c r="AG114" s="3926"/>
      <c r="AH114" s="3926"/>
      <c r="AI114" s="3926"/>
      <c r="AJ114" s="3926"/>
      <c r="AK114" s="3926"/>
      <c r="AL114" s="3926"/>
      <c r="AM114" s="3926"/>
      <c r="AN114" s="3927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2992" t="s">
        <v>23</v>
      </c>
      <c r="G115" s="247"/>
      <c r="I115" s="345" t="s">
        <v>0</v>
      </c>
      <c r="J115" s="2993" t="s">
        <v>0</v>
      </c>
      <c r="K115" s="2993">
        <v>1</v>
      </c>
      <c r="L115" s="345">
        <v>2</v>
      </c>
      <c r="M115" s="2993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2991"/>
      <c r="T115" s="4080"/>
      <c r="U115" s="4078"/>
      <c r="V115" s="4079"/>
      <c r="W115" s="4079"/>
      <c r="X115" s="4105"/>
      <c r="Y115" s="3800"/>
      <c r="Z115" s="3801"/>
      <c r="AA115" s="3801"/>
      <c r="AB115" s="3802"/>
      <c r="AC115" s="349"/>
      <c r="AD115" s="3786"/>
      <c r="AE115" s="3787"/>
      <c r="AF115" s="3928"/>
      <c r="AG115" s="3929"/>
      <c r="AH115" s="3929"/>
      <c r="AI115" s="3929"/>
      <c r="AJ115" s="3929"/>
      <c r="AK115" s="3929"/>
      <c r="AL115" s="3929"/>
      <c r="AM115" s="3929"/>
      <c r="AN115" s="3930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2990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2991"/>
      <c r="T116" s="4080">
        <v>4</v>
      </c>
      <c r="U116" s="4076" t="s">
        <v>69</v>
      </c>
      <c r="V116" s="4077"/>
      <c r="W116" s="4077"/>
      <c r="X116" s="4104"/>
      <c r="Y116" s="3797" t="s">
        <v>68</v>
      </c>
      <c r="Z116" s="3798"/>
      <c r="AA116" s="3798"/>
      <c r="AB116" s="3799"/>
      <c r="AC116" s="349"/>
      <c r="AD116" s="3784" t="s">
        <v>21</v>
      </c>
      <c r="AE116" s="3785"/>
      <c r="AF116" s="3925" t="s">
        <v>753</v>
      </c>
      <c r="AG116" s="3926"/>
      <c r="AH116" s="3926"/>
      <c r="AI116" s="3926"/>
      <c r="AJ116" s="3926"/>
      <c r="AK116" s="3926"/>
      <c r="AL116" s="3926"/>
      <c r="AM116" s="3926"/>
      <c r="AN116" s="3927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2992" t="s">
        <v>29</v>
      </c>
      <c r="G117" s="247"/>
      <c r="I117" s="345" t="s">
        <v>0</v>
      </c>
      <c r="J117" s="2993" t="s">
        <v>0</v>
      </c>
      <c r="K117" s="2993" t="s">
        <v>0</v>
      </c>
      <c r="L117" s="345">
        <v>0</v>
      </c>
      <c r="M117" s="2993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2991"/>
      <c r="T117" s="4080"/>
      <c r="U117" s="4078"/>
      <c r="V117" s="4079"/>
      <c r="W117" s="4079"/>
      <c r="X117" s="4105"/>
      <c r="Y117" s="3800"/>
      <c r="Z117" s="3801"/>
      <c r="AA117" s="3801"/>
      <c r="AB117" s="3802"/>
      <c r="AC117" s="349"/>
      <c r="AD117" s="3786"/>
      <c r="AE117" s="3787"/>
      <c r="AF117" s="3928"/>
      <c r="AG117" s="3929"/>
      <c r="AH117" s="3929"/>
      <c r="AI117" s="3929"/>
      <c r="AJ117" s="3929"/>
      <c r="AK117" s="3929"/>
      <c r="AL117" s="3929"/>
      <c r="AM117" s="3929"/>
      <c r="AN117" s="3930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2990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2991"/>
      <c r="T118" s="4080">
        <v>5</v>
      </c>
      <c r="U118" s="4076" t="s">
        <v>84</v>
      </c>
      <c r="V118" s="4077"/>
      <c r="W118" s="4077"/>
      <c r="X118" s="4104"/>
      <c r="Y118" s="3797" t="s">
        <v>85</v>
      </c>
      <c r="Z118" s="3798"/>
      <c r="AA118" s="3798"/>
      <c r="AB118" s="3799"/>
      <c r="AC118" s="349"/>
      <c r="AD118" s="3784" t="s">
        <v>23</v>
      </c>
      <c r="AE118" s="3785"/>
      <c r="AF118" s="2994"/>
      <c r="AG118" s="4053">
        <f>COUNTIF(AM$7:AM$97,"=3")</f>
        <v>2</v>
      </c>
      <c r="AH118" s="1587"/>
      <c r="AI118" s="3941" t="s">
        <v>110</v>
      </c>
      <c r="AJ118" s="3941"/>
      <c r="AK118" s="3941"/>
      <c r="AL118" s="3941"/>
      <c r="AM118" s="3941"/>
      <c r="AN118" s="3942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2990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2991"/>
      <c r="T119" s="4080"/>
      <c r="U119" s="4078"/>
      <c r="V119" s="4079"/>
      <c r="W119" s="4079"/>
      <c r="X119" s="4105"/>
      <c r="Y119" s="3800"/>
      <c r="Z119" s="3801"/>
      <c r="AA119" s="3801"/>
      <c r="AB119" s="3802"/>
      <c r="AC119" s="349"/>
      <c r="AD119" s="3786"/>
      <c r="AE119" s="3787"/>
      <c r="AF119" s="2995"/>
      <c r="AG119" s="4055"/>
      <c r="AH119" s="1588"/>
      <c r="AI119" s="3943"/>
      <c r="AJ119" s="3943"/>
      <c r="AK119" s="3943"/>
      <c r="AL119" s="3943"/>
      <c r="AM119" s="3943"/>
      <c r="AN119" s="3944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2990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2991"/>
      <c r="T120" s="4080">
        <v>6</v>
      </c>
      <c r="U120" s="4076" t="s">
        <v>122</v>
      </c>
      <c r="V120" s="4077"/>
      <c r="W120" s="4077"/>
      <c r="X120" s="4104"/>
      <c r="Y120" s="3797" t="s">
        <v>121</v>
      </c>
      <c r="Z120" s="3798"/>
      <c r="AA120" s="3798"/>
      <c r="AB120" s="3799"/>
      <c r="AC120" s="349"/>
      <c r="AD120" s="3784" t="s">
        <v>29</v>
      </c>
      <c r="AE120" s="3785"/>
      <c r="AF120" s="2994"/>
      <c r="AG120" s="4053">
        <f>COUNTIF(AM$7:AM$97,"=2")</f>
        <v>3</v>
      </c>
      <c r="AH120" s="1587"/>
      <c r="AI120" s="3941" t="s">
        <v>111</v>
      </c>
      <c r="AJ120" s="3941"/>
      <c r="AK120" s="3941"/>
      <c r="AL120" s="3941"/>
      <c r="AM120" s="3941"/>
      <c r="AN120" s="3942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2990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2991"/>
      <c r="T121" s="4080"/>
      <c r="U121" s="4078"/>
      <c r="V121" s="4079"/>
      <c r="W121" s="4079"/>
      <c r="X121" s="4105"/>
      <c r="Y121" s="3800"/>
      <c r="Z121" s="3801"/>
      <c r="AA121" s="3801"/>
      <c r="AB121" s="3802"/>
      <c r="AC121" s="349"/>
      <c r="AD121" s="3786"/>
      <c r="AE121" s="3787"/>
      <c r="AF121" s="2995"/>
      <c r="AG121" s="4055"/>
      <c r="AH121" s="1588"/>
      <c r="AI121" s="3943"/>
      <c r="AJ121" s="3943"/>
      <c r="AK121" s="3943"/>
      <c r="AL121" s="3943"/>
      <c r="AM121" s="3943"/>
      <c r="AN121" s="3944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2990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2991"/>
      <c r="T122" s="4080">
        <v>7</v>
      </c>
      <c r="U122" s="4076" t="s">
        <v>176</v>
      </c>
      <c r="V122" s="4077"/>
      <c r="W122" s="4077"/>
      <c r="X122" s="4104"/>
      <c r="Y122" s="3797" t="s">
        <v>180</v>
      </c>
      <c r="Z122" s="3798"/>
      <c r="AA122" s="3798"/>
      <c r="AB122" s="3799"/>
      <c r="AC122" s="349"/>
      <c r="AD122" s="3784" t="s">
        <v>56</v>
      </c>
      <c r="AE122" s="3785"/>
      <c r="AF122" s="2994"/>
      <c r="AG122" s="4053">
        <f>COUNTIF(AM$7:AM$97,"=1")</f>
        <v>19</v>
      </c>
      <c r="AH122" s="1587"/>
      <c r="AI122" s="3941" t="s">
        <v>641</v>
      </c>
      <c r="AJ122" s="3941"/>
      <c r="AK122" s="3941"/>
      <c r="AL122" s="3941"/>
      <c r="AM122" s="3941"/>
      <c r="AN122" s="3942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2990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2991"/>
      <c r="T123" s="4080"/>
      <c r="U123" s="4078"/>
      <c r="V123" s="4079"/>
      <c r="W123" s="4079"/>
      <c r="X123" s="4105"/>
      <c r="Y123" s="3800"/>
      <c r="Z123" s="3801"/>
      <c r="AA123" s="3801"/>
      <c r="AB123" s="3802"/>
      <c r="AC123" s="349"/>
      <c r="AD123" s="3786"/>
      <c r="AE123" s="3787"/>
      <c r="AF123" s="2995"/>
      <c r="AG123" s="4055"/>
      <c r="AH123" s="1588"/>
      <c r="AI123" s="3943"/>
      <c r="AJ123" s="3943"/>
      <c r="AK123" s="3943"/>
      <c r="AL123" s="3943"/>
      <c r="AM123" s="3943"/>
      <c r="AN123" s="3944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2996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4080">
        <v>8</v>
      </c>
      <c r="U124" s="4076" t="s">
        <v>216</v>
      </c>
      <c r="V124" s="4077"/>
      <c r="W124" s="4077"/>
      <c r="X124" s="4104"/>
      <c r="Y124" s="3797" t="s">
        <v>217</v>
      </c>
      <c r="Z124" s="3798"/>
      <c r="AA124" s="3798"/>
      <c r="AB124" s="3799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2997" t="s">
        <v>727</v>
      </c>
      <c r="G125" s="351"/>
      <c r="H125" s="208"/>
      <c r="Q125" s="318"/>
      <c r="R125" s="318"/>
      <c r="T125" s="4080"/>
      <c r="U125" s="4078"/>
      <c r="V125" s="4079"/>
      <c r="W125" s="4079"/>
      <c r="X125" s="4105"/>
      <c r="Y125" s="3800"/>
      <c r="Z125" s="3801"/>
      <c r="AA125" s="3801"/>
      <c r="AB125" s="3802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2998"/>
      <c r="G126" s="352"/>
      <c r="H126" s="352"/>
      <c r="I126" s="3813" t="s">
        <v>754</v>
      </c>
      <c r="J126" s="3813"/>
      <c r="K126" s="3813"/>
      <c r="L126" s="3813"/>
      <c r="M126" s="3813"/>
      <c r="N126" s="3813"/>
      <c r="O126" s="3813"/>
      <c r="P126" s="3814"/>
      <c r="R126" s="318"/>
      <c r="T126" s="4080">
        <v>9</v>
      </c>
      <c r="U126" s="4076" t="s">
        <v>268</v>
      </c>
      <c r="V126" s="4077"/>
      <c r="W126" s="4077"/>
      <c r="X126" s="4104"/>
      <c r="Y126" s="3797" t="s">
        <v>755</v>
      </c>
      <c r="Z126" s="3798"/>
      <c r="AA126" s="3798"/>
      <c r="AB126" s="3799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2999"/>
      <c r="G127" s="353"/>
      <c r="H127" s="353"/>
      <c r="I127" s="3815"/>
      <c r="J127" s="3815"/>
      <c r="K127" s="3815"/>
      <c r="L127" s="3815"/>
      <c r="M127" s="3815"/>
      <c r="N127" s="3815"/>
      <c r="O127" s="3815"/>
      <c r="P127" s="3816"/>
      <c r="R127" s="318"/>
      <c r="T127" s="4080"/>
      <c r="U127" s="4078"/>
      <c r="V127" s="4079"/>
      <c r="W127" s="4079"/>
      <c r="X127" s="4105"/>
      <c r="Y127" s="3800"/>
      <c r="Z127" s="3801"/>
      <c r="AA127" s="3801"/>
      <c r="AB127" s="3802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00"/>
      <c r="G128" s="354"/>
      <c r="H128" s="354"/>
      <c r="I128" s="3817"/>
      <c r="J128" s="3817"/>
      <c r="K128" s="3817"/>
      <c r="L128" s="3817"/>
      <c r="M128" s="3817"/>
      <c r="N128" s="3817"/>
      <c r="O128" s="3817"/>
      <c r="P128" s="3818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01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916" t="s">
        <v>183</v>
      </c>
      <c r="U129" s="3917"/>
      <c r="V129" s="3917"/>
      <c r="W129" s="3917"/>
      <c r="X129" s="3917"/>
      <c r="Y129" s="3917"/>
      <c r="Z129" s="3917"/>
      <c r="AA129" s="3917"/>
      <c r="AB129" s="3917"/>
      <c r="AC129" s="3917"/>
      <c r="AD129" s="3917"/>
      <c r="AE129" s="3917"/>
      <c r="AF129" s="3917"/>
      <c r="AG129" s="3918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02"/>
      <c r="G130" s="352"/>
      <c r="H130" s="352"/>
      <c r="I130" s="3813" t="s">
        <v>729</v>
      </c>
      <c r="J130" s="3813"/>
      <c r="K130" s="3813"/>
      <c r="L130" s="3813"/>
      <c r="M130" s="3813"/>
      <c r="N130" s="3813"/>
      <c r="O130" s="3813"/>
      <c r="P130" s="3814"/>
      <c r="R130" s="318"/>
      <c r="S130" s="357"/>
      <c r="T130" s="3919"/>
      <c r="U130" s="3920"/>
      <c r="V130" s="3920"/>
      <c r="W130" s="3920"/>
      <c r="X130" s="3920"/>
      <c r="Y130" s="3920"/>
      <c r="Z130" s="3920"/>
      <c r="AA130" s="3920"/>
      <c r="AB130" s="3920"/>
      <c r="AC130" s="3920"/>
      <c r="AD130" s="3920"/>
      <c r="AE130" s="3920"/>
      <c r="AF130" s="3920"/>
      <c r="AG130" s="3921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815"/>
      <c r="J131" s="3815"/>
      <c r="K131" s="3815"/>
      <c r="L131" s="3815"/>
      <c r="M131" s="3815"/>
      <c r="N131" s="3815"/>
      <c r="O131" s="3815"/>
      <c r="P131" s="3816"/>
      <c r="R131" s="318"/>
      <c r="T131" s="3919"/>
      <c r="U131" s="3920"/>
      <c r="V131" s="3920"/>
      <c r="W131" s="3920"/>
      <c r="X131" s="3920"/>
      <c r="Y131" s="3920"/>
      <c r="Z131" s="3920"/>
      <c r="AA131" s="3920"/>
      <c r="AB131" s="3920"/>
      <c r="AC131" s="3920"/>
      <c r="AD131" s="3920"/>
      <c r="AE131" s="3920"/>
      <c r="AF131" s="3920"/>
      <c r="AG131" s="3921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03"/>
      <c r="G132" s="1586"/>
      <c r="H132" s="1586"/>
      <c r="I132" s="3815"/>
      <c r="J132" s="3815"/>
      <c r="K132" s="3815"/>
      <c r="L132" s="3815"/>
      <c r="M132" s="3815"/>
      <c r="N132" s="3815"/>
      <c r="O132" s="3815"/>
      <c r="P132" s="3816"/>
      <c r="R132" s="318"/>
      <c r="S132" s="3004"/>
      <c r="T132" s="3919"/>
      <c r="U132" s="3920"/>
      <c r="V132" s="3920"/>
      <c r="W132" s="3920"/>
      <c r="X132" s="3920"/>
      <c r="Y132" s="3920"/>
      <c r="Z132" s="3920"/>
      <c r="AA132" s="3920"/>
      <c r="AB132" s="3920"/>
      <c r="AC132" s="3920"/>
      <c r="AD132" s="3920"/>
      <c r="AE132" s="3920"/>
      <c r="AF132" s="3920"/>
      <c r="AG132" s="3921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809"/>
      <c r="G133" s="3810"/>
      <c r="H133" s="3810"/>
      <c r="I133" s="3815"/>
      <c r="J133" s="3815"/>
      <c r="K133" s="3815"/>
      <c r="L133" s="3815"/>
      <c r="M133" s="3815"/>
      <c r="N133" s="3815"/>
      <c r="O133" s="3815"/>
      <c r="P133" s="3816"/>
      <c r="R133" s="318"/>
      <c r="S133" s="359"/>
      <c r="T133" s="3919"/>
      <c r="U133" s="3920"/>
      <c r="V133" s="3920"/>
      <c r="W133" s="3920"/>
      <c r="X133" s="3920"/>
      <c r="Y133" s="3920"/>
      <c r="Z133" s="3920"/>
      <c r="AA133" s="3920"/>
      <c r="AB133" s="3920"/>
      <c r="AC133" s="3920"/>
      <c r="AD133" s="3920"/>
      <c r="AE133" s="3920"/>
      <c r="AF133" s="3920"/>
      <c r="AG133" s="3921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811"/>
      <c r="G134" s="3812"/>
      <c r="H134" s="3812"/>
      <c r="I134" s="3817"/>
      <c r="J134" s="3817"/>
      <c r="K134" s="3817"/>
      <c r="L134" s="3817"/>
      <c r="M134" s="3817"/>
      <c r="N134" s="3817"/>
      <c r="O134" s="3817"/>
      <c r="P134" s="3818"/>
      <c r="R134" s="318"/>
      <c r="S134" s="3005"/>
      <c r="T134" s="3922"/>
      <c r="U134" s="3923"/>
      <c r="V134" s="3923"/>
      <c r="W134" s="3923"/>
      <c r="X134" s="3923"/>
      <c r="Y134" s="3923"/>
      <c r="Z134" s="3923"/>
      <c r="AA134" s="3923"/>
      <c r="AB134" s="3923"/>
      <c r="AC134" s="3923"/>
      <c r="AD134" s="3923"/>
      <c r="AE134" s="3923"/>
      <c r="AF134" s="3923"/>
      <c r="AG134" s="3924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06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07"/>
      <c r="Z138" s="3008"/>
      <c r="AA138" s="3008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09"/>
      <c r="U139" s="289"/>
      <c r="V139" s="3010"/>
      <c r="W139" s="3011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09"/>
      <c r="S140" s="3009"/>
      <c r="T140" s="215"/>
      <c r="U140" s="208"/>
      <c r="V140" s="3006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04"/>
      <c r="J141" s="3004"/>
      <c r="K141" s="3004"/>
      <c r="L141" s="3004"/>
      <c r="M141" s="3004"/>
      <c r="N141" s="3004"/>
      <c r="O141" s="3004"/>
      <c r="P141" s="3004"/>
      <c r="Q141" s="3012"/>
      <c r="T141" s="3013"/>
      <c r="U141" s="290"/>
      <c r="V141" s="3006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13"/>
      <c r="S142" s="3013"/>
      <c r="T142" s="215"/>
      <c r="U142" s="208"/>
      <c r="V142" s="208"/>
      <c r="W142" s="208"/>
      <c r="X142" s="3006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12"/>
      <c r="W143" s="208"/>
      <c r="Y143" s="208"/>
      <c r="Z143" s="208"/>
      <c r="AA143" s="208"/>
      <c r="AB143" s="3006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06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14"/>
      <c r="J146" s="3014"/>
      <c r="K146" s="3009"/>
      <c r="L146" s="3009"/>
      <c r="M146" s="3009"/>
      <c r="N146" s="3009"/>
      <c r="O146" s="3009"/>
      <c r="P146" s="3009"/>
      <c r="T146" s="3015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39"/>
      <c r="AP146" s="2539"/>
      <c r="AQ146" s="2539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09"/>
      <c r="J147" s="3009"/>
      <c r="K147" s="3009"/>
      <c r="L147" s="3009"/>
      <c r="M147" s="3009"/>
      <c r="N147" s="3009"/>
      <c r="O147" s="3009"/>
      <c r="P147" s="3009"/>
      <c r="T147" s="3016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39"/>
      <c r="AP147" s="2539"/>
      <c r="AQ147" s="2539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17"/>
      <c r="J148" s="3017"/>
      <c r="K148" s="3014"/>
      <c r="L148" s="3014"/>
      <c r="M148" s="3014"/>
      <c r="N148" s="3014"/>
      <c r="O148" s="3014"/>
      <c r="T148" s="3016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39"/>
      <c r="AK148" s="2539"/>
      <c r="AL148" s="2539"/>
      <c r="AM148" s="2539"/>
      <c r="AN148" s="2539"/>
      <c r="AO148" s="2539"/>
      <c r="AP148" s="2539"/>
      <c r="AQ148" s="2539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16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39"/>
      <c r="AK149" s="2539"/>
      <c r="AL149" s="2539"/>
      <c r="AM149" s="2539"/>
      <c r="AN149" s="2539"/>
      <c r="AO149" s="2539"/>
      <c r="AP149" s="2539"/>
      <c r="AQ149" s="2539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04"/>
      <c r="R150" s="360"/>
      <c r="S150" s="360"/>
      <c r="T150" s="3016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39"/>
      <c r="AK150" s="2539"/>
      <c r="AL150" s="2539"/>
      <c r="AM150" s="2539"/>
      <c r="AN150" s="2539"/>
      <c r="AO150" s="2539"/>
      <c r="AP150" s="2539"/>
      <c r="AQ150" s="2539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04"/>
      <c r="S151" s="3004"/>
      <c r="T151" s="3016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39"/>
      <c r="AK151" s="2539"/>
      <c r="AL151" s="2539"/>
      <c r="AM151" s="2539"/>
      <c r="AN151" s="2539"/>
      <c r="AO151" s="2539"/>
      <c r="AP151" s="2539"/>
      <c r="AQ151" s="2539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16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39"/>
      <c r="AK152" s="2539"/>
      <c r="AL152" s="2539"/>
      <c r="AM152" s="2539"/>
      <c r="AN152" s="2539"/>
      <c r="AO152" s="2539"/>
      <c r="AP152" s="2539"/>
      <c r="AQ152" s="2539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16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39"/>
      <c r="AK153" s="2539"/>
      <c r="AL153" s="2539"/>
      <c r="AM153" s="2539"/>
      <c r="AN153" s="2539"/>
      <c r="AO153" s="2539"/>
      <c r="AP153" s="2539"/>
      <c r="AQ153" s="2539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16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39"/>
      <c r="AK154" s="2539"/>
      <c r="AL154" s="2539"/>
      <c r="AM154" s="2539"/>
      <c r="AN154" s="2539"/>
      <c r="AO154" s="2539"/>
      <c r="AP154" s="2539"/>
      <c r="AQ154" s="2539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09"/>
      <c r="T155" s="3016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39"/>
      <c r="AK155" s="2539"/>
      <c r="AL155" s="2539"/>
      <c r="AM155" s="2539"/>
      <c r="AN155" s="2539"/>
      <c r="AO155" s="2539"/>
      <c r="AP155" s="2539"/>
      <c r="AQ155" s="2539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09"/>
      <c r="R156" s="3009"/>
      <c r="S156" s="3009"/>
      <c r="T156" s="3016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39"/>
      <c r="AK156" s="2539"/>
      <c r="AL156" s="2539"/>
      <c r="AM156" s="2539"/>
      <c r="AN156" s="2539"/>
      <c r="AO156" s="2539"/>
      <c r="AP156" s="2539"/>
      <c r="AQ156" s="2539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09"/>
      <c r="S157" s="3009"/>
      <c r="T157" s="3016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39"/>
      <c r="AK157" s="2539"/>
      <c r="AL157" s="2539"/>
      <c r="AM157" s="2539"/>
      <c r="AN157" s="2539"/>
      <c r="AO157" s="2539"/>
      <c r="AP157" s="2539"/>
      <c r="AQ157" s="2539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16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39"/>
      <c r="AK158" s="2539"/>
      <c r="AL158" s="2539"/>
      <c r="AM158" s="2539"/>
      <c r="AN158" s="2539"/>
      <c r="AO158" s="2539"/>
      <c r="AP158" s="2539"/>
      <c r="AQ158" s="2539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18"/>
      <c r="J159" s="3018"/>
      <c r="T159" s="3016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39"/>
      <c r="AK159" s="2539"/>
      <c r="AL159" s="2539"/>
      <c r="AM159" s="2539"/>
      <c r="AN159" s="2539"/>
      <c r="AO159" s="2539"/>
      <c r="AP159" s="2539"/>
      <c r="AQ159" s="2539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18"/>
      <c r="J160" s="3018"/>
      <c r="T160" s="3016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39"/>
      <c r="AK160" s="2539"/>
      <c r="AL160" s="2539"/>
      <c r="AM160" s="2539"/>
      <c r="AN160" s="2539"/>
      <c r="AO160" s="2539"/>
      <c r="AP160" s="2539"/>
      <c r="AQ160" s="2539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39"/>
      <c r="AK161" s="2539"/>
      <c r="AL161" s="2539"/>
      <c r="AM161" s="2539"/>
      <c r="AN161" s="2539"/>
      <c r="AO161" s="2539"/>
      <c r="AP161" s="2539"/>
      <c r="AQ161" s="2539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39"/>
      <c r="AK162" s="2539"/>
      <c r="AL162" s="2539"/>
      <c r="AM162" s="2539"/>
      <c r="AN162" s="2539"/>
      <c r="AO162" s="2539"/>
      <c r="AP162" s="2539"/>
      <c r="AQ162" s="2539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39"/>
      <c r="AK163" s="2539"/>
      <c r="AL163" s="2539"/>
      <c r="AM163" s="2539"/>
      <c r="AN163" s="2539"/>
      <c r="AO163" s="2539"/>
      <c r="AP163" s="2539"/>
      <c r="AQ163" s="2539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39"/>
      <c r="AK164" s="2539"/>
      <c r="AL164" s="2539"/>
      <c r="AM164" s="2539"/>
      <c r="AN164" s="2539"/>
      <c r="AO164" s="2539"/>
      <c r="AP164" s="2539"/>
      <c r="AQ164" s="2539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39"/>
      <c r="AK165" s="2539"/>
      <c r="AL165" s="2539"/>
      <c r="AM165" s="2539"/>
      <c r="AN165" s="2539"/>
      <c r="AO165" s="2539"/>
      <c r="AP165" s="2539"/>
      <c r="AQ165" s="2539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39"/>
      <c r="AK166" s="2539"/>
      <c r="AL166" s="2539"/>
      <c r="AM166" s="2539"/>
      <c r="AN166" s="2539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39"/>
      <c r="AK167" s="2539"/>
      <c r="AL167" s="2539"/>
      <c r="AM167" s="2539"/>
      <c r="AN167" s="2539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V1" sqref="V1:AA1"/>
    </sheetView>
  </sheetViews>
  <sheetFormatPr baseColWidth="10" defaultColWidth="11.42578125" defaultRowHeight="15" x14ac:dyDescent="0.25"/>
  <cols>
    <col min="1" max="1" width="3.5703125" style="2075" customWidth="1"/>
    <col min="2" max="2" width="1.7109375" style="993" customWidth="1"/>
    <col min="3" max="3" width="14.5703125" style="2076" bestFit="1" customWidth="1"/>
    <col min="4" max="4" width="3.28515625" style="4" customWidth="1"/>
    <col min="5" max="6" width="3.28515625" style="2077" customWidth="1"/>
    <col min="7" max="7" width="1.7109375" style="995" customWidth="1"/>
    <col min="8" max="8" width="1.5703125" style="995" customWidth="1"/>
    <col min="9" max="10" width="5.7109375" style="2504" customWidth="1"/>
    <col min="11" max="19" width="5.7109375" style="993" customWidth="1"/>
    <col min="20" max="22" width="5.7109375" style="994" customWidth="1"/>
    <col min="23" max="23" width="6.7109375" style="994" customWidth="1"/>
    <col min="24" max="24" width="5.7109375" style="993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73" customWidth="1"/>
    <col min="29" max="29" width="4.85546875" style="1956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53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93" customWidth="1"/>
    <col min="53" max="53" width="5.140625" style="993" customWidth="1"/>
    <col min="54" max="55" width="10" style="993" customWidth="1"/>
    <col min="56" max="16384" width="11.42578125" style="993"/>
  </cols>
  <sheetData>
    <row r="1" spans="1:53" ht="19.5" thickBot="1" x14ac:dyDescent="0.25">
      <c r="I1" s="4261" t="s">
        <v>697</v>
      </c>
      <c r="J1" s="4261"/>
      <c r="K1" s="4261"/>
      <c r="L1" s="2078"/>
      <c r="M1" s="2078"/>
      <c r="N1" s="2078"/>
      <c r="P1" s="2078"/>
      <c r="Q1" s="2078"/>
      <c r="R1" s="2078"/>
      <c r="S1" s="2078"/>
      <c r="T1" s="2078"/>
      <c r="U1" s="2078"/>
      <c r="V1" s="4262" t="s">
        <v>730</v>
      </c>
      <c r="W1" s="4262"/>
      <c r="X1" s="4262"/>
      <c r="Y1" s="4262"/>
      <c r="Z1" s="4262"/>
      <c r="AA1" s="4262"/>
      <c r="AB1" s="2078"/>
      <c r="AC1" s="2078"/>
      <c r="AD1" s="2078"/>
      <c r="AE1" s="2078"/>
      <c r="AF1" s="2078"/>
      <c r="AG1" s="2078"/>
      <c r="AH1" s="2078"/>
      <c r="AI1" s="2078"/>
      <c r="AJ1" s="2078"/>
      <c r="AK1" s="2078"/>
      <c r="AL1" s="2078"/>
      <c r="AM1" s="2078"/>
      <c r="AN1" s="2078"/>
      <c r="AO1" s="2079"/>
    </row>
    <row r="2" spans="1:53" ht="16.5" thickTop="1" x14ac:dyDescent="0.2">
      <c r="I2" s="4263" t="s">
        <v>25</v>
      </c>
      <c r="J2" s="4264"/>
      <c r="K2" s="4264"/>
      <c r="L2" s="4264"/>
      <c r="M2" s="4264"/>
      <c r="N2" s="4264"/>
      <c r="O2" s="4264"/>
      <c r="P2" s="4264"/>
      <c r="Q2" s="4264"/>
      <c r="R2" s="4264"/>
      <c r="S2" s="4264"/>
      <c r="T2" s="4264"/>
      <c r="U2" s="4265"/>
      <c r="V2" s="4272" t="s">
        <v>50</v>
      </c>
      <c r="W2" s="4272"/>
      <c r="X2" s="4272"/>
      <c r="Y2" s="4275" t="s">
        <v>645</v>
      </c>
      <c r="Z2" s="4276"/>
      <c r="AA2" s="4277"/>
      <c r="AB2" s="4257" t="s">
        <v>49</v>
      </c>
      <c r="AC2" s="4242"/>
      <c r="AD2" s="4242"/>
      <c r="AE2" s="4242"/>
      <c r="AF2" s="4242"/>
      <c r="AG2" s="4242"/>
      <c r="AH2" s="4242"/>
      <c r="AI2" s="4242"/>
      <c r="AJ2" s="4242"/>
      <c r="AK2" s="4242" t="s">
        <v>477</v>
      </c>
      <c r="AL2" s="4242"/>
      <c r="AM2" s="4242"/>
      <c r="AN2" s="4243"/>
      <c r="AO2" s="2079"/>
    </row>
    <row r="3" spans="1:53" ht="16.5" customHeight="1" x14ac:dyDescent="0.25">
      <c r="D3" s="4246"/>
      <c r="E3" s="4247" t="s">
        <v>699</v>
      </c>
      <c r="F3" s="4248" t="s">
        <v>189</v>
      </c>
      <c r="I3" s="4266"/>
      <c r="J3" s="4267"/>
      <c r="K3" s="4267"/>
      <c r="L3" s="4267"/>
      <c r="M3" s="4267"/>
      <c r="N3" s="4267"/>
      <c r="O3" s="4267"/>
      <c r="P3" s="4267"/>
      <c r="Q3" s="4267"/>
      <c r="R3" s="4267"/>
      <c r="S3" s="4267"/>
      <c r="T3" s="4267"/>
      <c r="U3" s="4268"/>
      <c r="V3" s="4273"/>
      <c r="W3" s="4273"/>
      <c r="X3" s="4273"/>
      <c r="Y3" s="4249" t="s">
        <v>202</v>
      </c>
      <c r="Z3" s="4250"/>
      <c r="AA3" s="2080">
        <v>54000</v>
      </c>
      <c r="AB3" s="4258"/>
      <c r="AC3" s="4244"/>
      <c r="AD3" s="4244"/>
      <c r="AE3" s="4244"/>
      <c r="AF3" s="4244"/>
      <c r="AG3" s="4244"/>
      <c r="AH3" s="4244"/>
      <c r="AI3" s="4244"/>
      <c r="AJ3" s="4244"/>
      <c r="AK3" s="4244"/>
      <c r="AL3" s="4244"/>
      <c r="AM3" s="4244"/>
      <c r="AN3" s="4245"/>
      <c r="AO3" s="999"/>
      <c r="AT3" s="993"/>
      <c r="AU3" s="993"/>
    </row>
    <row r="4" spans="1:53" ht="16.5" customHeight="1" x14ac:dyDescent="0.25">
      <c r="D4" s="4246"/>
      <c r="E4" s="4247"/>
      <c r="F4" s="4248"/>
      <c r="I4" s="4269"/>
      <c r="J4" s="4270"/>
      <c r="K4" s="4270"/>
      <c r="L4" s="4270"/>
      <c r="M4" s="4270"/>
      <c r="N4" s="4270"/>
      <c r="O4" s="4270"/>
      <c r="P4" s="4270"/>
      <c r="Q4" s="4270"/>
      <c r="R4" s="4270"/>
      <c r="S4" s="4270"/>
      <c r="T4" s="4270"/>
      <c r="U4" s="4271"/>
      <c r="V4" s="4274"/>
      <c r="W4" s="4274"/>
      <c r="X4" s="4274"/>
      <c r="Y4" s="4251" t="s">
        <v>203</v>
      </c>
      <c r="Z4" s="4252"/>
      <c r="AA4" s="2081">
        <f>SUM(AA7:AA57)</f>
        <v>56077.038929311551</v>
      </c>
      <c r="AB4" s="4253" t="s">
        <v>478</v>
      </c>
      <c r="AC4" s="4255" t="s">
        <v>479</v>
      </c>
      <c r="AD4" s="4255" t="s">
        <v>480</v>
      </c>
      <c r="AE4" s="4255" t="s">
        <v>481</v>
      </c>
      <c r="AF4" s="4255" t="s">
        <v>551</v>
      </c>
      <c r="AG4" s="4255" t="s">
        <v>608</v>
      </c>
      <c r="AH4" s="4255" t="s">
        <v>648</v>
      </c>
      <c r="AI4" s="4259" t="s">
        <v>700</v>
      </c>
      <c r="AJ4" s="4222" t="s">
        <v>3</v>
      </c>
      <c r="AK4" s="4224" t="s">
        <v>482</v>
      </c>
      <c r="AL4" s="4227" t="s">
        <v>701</v>
      </c>
      <c r="AM4" s="4228" t="s">
        <v>190</v>
      </c>
      <c r="AN4" s="4229" t="s">
        <v>178</v>
      </c>
      <c r="AO4" s="999"/>
      <c r="AT4" s="993"/>
      <c r="AU4" s="993"/>
    </row>
    <row r="5" spans="1:53" s="1001" customFormat="1" ht="12" customHeight="1" x14ac:dyDescent="0.25">
      <c r="A5" s="2075"/>
      <c r="C5" s="2082"/>
      <c r="D5" s="4246"/>
      <c r="E5" s="4247"/>
      <c r="F5" s="4248"/>
      <c r="G5" s="4215" t="s">
        <v>44</v>
      </c>
      <c r="H5" s="1117"/>
      <c r="I5" s="2083" t="s">
        <v>87</v>
      </c>
      <c r="J5" s="2084" t="s">
        <v>26</v>
      </c>
      <c r="K5" s="2085" t="s">
        <v>234</v>
      </c>
      <c r="L5" s="1330" t="s">
        <v>27</v>
      </c>
      <c r="M5" s="1330" t="s">
        <v>28</v>
      </c>
      <c r="N5" s="1330" t="s">
        <v>406</v>
      </c>
      <c r="O5" s="1331" t="s">
        <v>407</v>
      </c>
      <c r="P5" s="1330" t="s">
        <v>702</v>
      </c>
      <c r="Q5" s="1330" t="s">
        <v>32</v>
      </c>
      <c r="R5" s="1330" t="s">
        <v>408</v>
      </c>
      <c r="S5" s="1330" t="s">
        <v>34</v>
      </c>
      <c r="T5" s="1330" t="s">
        <v>64</v>
      </c>
      <c r="U5" s="1975" t="s">
        <v>109</v>
      </c>
      <c r="V5" s="4216" t="s">
        <v>3</v>
      </c>
      <c r="W5" s="4232" t="s">
        <v>409</v>
      </c>
      <c r="X5" s="4234" t="s">
        <v>410</v>
      </c>
      <c r="Y5" s="4236" t="s">
        <v>690</v>
      </c>
      <c r="Z5" s="4237"/>
      <c r="AA5" s="4240" t="s">
        <v>179</v>
      </c>
      <c r="AB5" s="4254"/>
      <c r="AC5" s="4256"/>
      <c r="AD5" s="4256"/>
      <c r="AE5" s="4256"/>
      <c r="AF5" s="4256"/>
      <c r="AG5" s="4256"/>
      <c r="AH5" s="4256"/>
      <c r="AI5" s="4260"/>
      <c r="AJ5" s="4223"/>
      <c r="AK5" s="4225"/>
      <c r="AL5" s="4227"/>
      <c r="AM5" s="4228"/>
      <c r="AN5" s="4230"/>
      <c r="AO5" s="1099"/>
    </row>
    <row r="6" spans="1:53" s="1001" customFormat="1" ht="12" customHeight="1" x14ac:dyDescent="0.25">
      <c r="A6" s="2075"/>
      <c r="B6" s="1614"/>
      <c r="C6" s="1102"/>
      <c r="D6" s="4246"/>
      <c r="E6" s="4247"/>
      <c r="F6" s="4248"/>
      <c r="G6" s="4215"/>
      <c r="H6" s="2086"/>
      <c r="I6" s="2087" t="s">
        <v>703</v>
      </c>
      <c r="J6" s="2088" t="s">
        <v>704</v>
      </c>
      <c r="K6" s="2089" t="s">
        <v>705</v>
      </c>
      <c r="L6" s="2090" t="s">
        <v>706</v>
      </c>
      <c r="M6" s="2090" t="s">
        <v>707</v>
      </c>
      <c r="N6" s="2090" t="s">
        <v>708</v>
      </c>
      <c r="O6" s="2090" t="s">
        <v>709</v>
      </c>
      <c r="P6" s="2091" t="s">
        <v>710</v>
      </c>
      <c r="Q6" s="2091" t="s">
        <v>711</v>
      </c>
      <c r="R6" s="2091" t="s">
        <v>712</v>
      </c>
      <c r="S6" s="2091" t="s">
        <v>713</v>
      </c>
      <c r="T6" s="2091" t="s">
        <v>714</v>
      </c>
      <c r="U6" s="2092" t="s">
        <v>715</v>
      </c>
      <c r="V6" s="4217"/>
      <c r="W6" s="4233"/>
      <c r="X6" s="4235"/>
      <c r="Y6" s="4238"/>
      <c r="Z6" s="4239"/>
      <c r="AA6" s="4241"/>
      <c r="AB6" s="2093">
        <v>3</v>
      </c>
      <c r="AC6" s="2094">
        <v>8</v>
      </c>
      <c r="AD6" s="2094">
        <v>8</v>
      </c>
      <c r="AE6" s="2094">
        <v>10</v>
      </c>
      <c r="AF6" s="2094">
        <v>11</v>
      </c>
      <c r="AG6" s="2094">
        <v>10</v>
      </c>
      <c r="AH6" s="2094">
        <v>13</v>
      </c>
      <c r="AI6" s="2095">
        <f>COUNTIF(I95:T95,"&gt;0")</f>
        <v>12</v>
      </c>
      <c r="AJ6" s="2096">
        <f>63+AI6</f>
        <v>75</v>
      </c>
      <c r="AK6" s="4226"/>
      <c r="AL6" s="4227"/>
      <c r="AM6" s="4228"/>
      <c r="AN6" s="4231"/>
      <c r="AO6" s="1099"/>
    </row>
    <row r="7" spans="1:53" ht="11.1" customHeight="1" x14ac:dyDescent="0.25">
      <c r="A7" s="2075">
        <v>1</v>
      </c>
      <c r="B7" s="1619"/>
      <c r="C7" s="1410" t="s">
        <v>716</v>
      </c>
      <c r="D7" s="2097" t="str">
        <f t="shared" ref="D7:D29" si="0">ROMAN(AK7,0)</f>
        <v>V</v>
      </c>
      <c r="E7" s="2097" t="s">
        <v>156</v>
      </c>
      <c r="F7" s="2098"/>
      <c r="G7" s="1631"/>
      <c r="H7" s="2099"/>
      <c r="I7" s="2100"/>
      <c r="J7" s="2101">
        <v>20</v>
      </c>
      <c r="K7" s="1360">
        <v>8</v>
      </c>
      <c r="L7" s="1781">
        <v>15</v>
      </c>
      <c r="M7" s="1781">
        <v>21</v>
      </c>
      <c r="N7" s="1360">
        <v>10</v>
      </c>
      <c r="O7" s="1379">
        <v>16</v>
      </c>
      <c r="P7" s="1360"/>
      <c r="Q7" s="1379">
        <v>12</v>
      </c>
      <c r="R7" s="1360">
        <v>11</v>
      </c>
      <c r="S7" s="1360">
        <v>2</v>
      </c>
      <c r="T7" s="1360">
        <v>3</v>
      </c>
      <c r="U7" s="1988" t="s">
        <v>664</v>
      </c>
      <c r="V7" s="1984">
        <f t="shared" ref="V7:V40" si="1">SUM(I7:U7)</f>
        <v>118</v>
      </c>
      <c r="W7" s="1773">
        <f t="shared" ref="W7:W40" si="2">COUNTIF(I7:T7,"&gt;=0")*0.1+0.7</f>
        <v>1.7</v>
      </c>
      <c r="X7" s="2102">
        <f t="shared" ref="X7:X40" si="3">V7*W7/COUNTIF(I7:U7,"&gt;=0")</f>
        <v>20.059999999999999</v>
      </c>
      <c r="Y7" s="2103">
        <f t="shared" ref="Y7:Y40" si="4">IF(AND(U7="x",W7&gt;=1),(X7),"-")</f>
        <v>20.059999999999999</v>
      </c>
      <c r="Z7" s="2104">
        <f t="shared" ref="Z7:Z40" si="5">IF((U7="x"),(IF(OR(X7&lt;(MAX(Y$7:Y$57)/2),W7&lt;1),(MAX(Y$7:Y$57)/2),X7)),"-")</f>
        <v>20.059999999999999</v>
      </c>
      <c r="AA7" s="2105">
        <f t="shared" ref="AA7:AA40" si="6">IF((U7="x"),(AA$3/SUMIF(W$7:W$57,"&gt;=1",X$7:X$57)*Z7),"Abs")</f>
        <v>5069.4688157078663</v>
      </c>
      <c r="AB7" s="1485"/>
      <c r="AC7" s="1368"/>
      <c r="AD7" s="1369">
        <v>3</v>
      </c>
      <c r="AE7" s="1369">
        <v>7</v>
      </c>
      <c r="AF7" s="1369">
        <v>10</v>
      </c>
      <c r="AG7" s="1369">
        <v>6</v>
      </c>
      <c r="AH7" s="1368">
        <v>5</v>
      </c>
      <c r="AI7" s="1782">
        <f t="shared" ref="AI7:AI40" si="7">COUNTIF(I7:T7,"&gt;=0")</f>
        <v>10</v>
      </c>
      <c r="AJ7" s="2106">
        <f t="shared" ref="AJ7:AJ42" si="8">SUM(AB7:AI7)</f>
        <v>41</v>
      </c>
      <c r="AK7" s="1986">
        <v>5</v>
      </c>
      <c r="AL7" s="1368">
        <v>175</v>
      </c>
      <c r="AM7" s="2107">
        <f t="shared" ref="AM7:AM70" si="9">AL7+V7</f>
        <v>293</v>
      </c>
      <c r="AN7" s="2108">
        <f t="shared" ref="AN7:AN70" si="10">AM7/AJ7</f>
        <v>7.1463414634146343</v>
      </c>
      <c r="AO7" s="999"/>
      <c r="AT7" s="993"/>
      <c r="AU7" s="993"/>
      <c r="AZ7" s="4"/>
      <c r="BA7" s="4"/>
    </row>
    <row r="8" spans="1:53" s="995" customFormat="1" ht="11.1" customHeight="1" x14ac:dyDescent="0.25">
      <c r="A8" s="2075">
        <v>2</v>
      </c>
      <c r="B8" s="1619"/>
      <c r="C8" s="1780" t="s">
        <v>717</v>
      </c>
      <c r="D8" s="2109" t="str">
        <f t="shared" si="0"/>
        <v>IV</v>
      </c>
      <c r="E8" s="2110"/>
      <c r="F8" s="2111" t="s">
        <v>156</v>
      </c>
      <c r="G8" s="1631"/>
      <c r="H8" s="2112"/>
      <c r="I8" s="2100">
        <v>4</v>
      </c>
      <c r="J8" s="2113">
        <v>8</v>
      </c>
      <c r="K8" s="1379">
        <v>14</v>
      </c>
      <c r="L8" s="1360">
        <v>1</v>
      </c>
      <c r="M8" s="1360">
        <v>4</v>
      </c>
      <c r="N8" s="1360">
        <v>2</v>
      </c>
      <c r="O8" s="1379">
        <v>4</v>
      </c>
      <c r="P8" s="1983">
        <v>16</v>
      </c>
      <c r="Q8" s="1983">
        <v>17</v>
      </c>
      <c r="R8" s="1360">
        <v>14</v>
      </c>
      <c r="S8" s="1361">
        <v>7</v>
      </c>
      <c r="T8" s="1361">
        <v>12</v>
      </c>
      <c r="U8" s="1988" t="s">
        <v>664</v>
      </c>
      <c r="V8" s="1984">
        <f t="shared" si="1"/>
        <v>103</v>
      </c>
      <c r="W8" s="1773">
        <f t="shared" si="2"/>
        <v>1.9000000000000001</v>
      </c>
      <c r="X8" s="2102">
        <f t="shared" si="3"/>
        <v>16.308333333333334</v>
      </c>
      <c r="Y8" s="2103">
        <f t="shared" si="4"/>
        <v>16.308333333333334</v>
      </c>
      <c r="Z8" s="2104">
        <f t="shared" si="5"/>
        <v>16.308333333333334</v>
      </c>
      <c r="AA8" s="2105">
        <f t="shared" si="6"/>
        <v>4121.3652676721067</v>
      </c>
      <c r="AB8" s="1485"/>
      <c r="AC8" s="1368">
        <v>2</v>
      </c>
      <c r="AD8" s="1369">
        <v>5</v>
      </c>
      <c r="AE8" s="1369">
        <v>4</v>
      </c>
      <c r="AF8" s="1369"/>
      <c r="AG8" s="1369">
        <v>6</v>
      </c>
      <c r="AH8" s="1368">
        <v>13</v>
      </c>
      <c r="AI8" s="1782">
        <f t="shared" si="7"/>
        <v>12</v>
      </c>
      <c r="AJ8" s="2106">
        <f t="shared" si="8"/>
        <v>42</v>
      </c>
      <c r="AK8" s="1986">
        <v>4</v>
      </c>
      <c r="AL8" s="1368">
        <v>184</v>
      </c>
      <c r="AM8" s="2107">
        <f t="shared" si="9"/>
        <v>287</v>
      </c>
      <c r="AN8" s="2108">
        <f t="shared" si="10"/>
        <v>6.833333333333333</v>
      </c>
    </row>
    <row r="9" spans="1:53" s="995" customFormat="1" ht="11.1" customHeight="1" x14ac:dyDescent="0.25">
      <c r="A9" s="2075">
        <v>3</v>
      </c>
      <c r="B9" s="1619"/>
      <c r="C9" s="1224" t="s">
        <v>182</v>
      </c>
      <c r="D9" s="1850" t="str">
        <f t="shared" si="0"/>
        <v/>
      </c>
      <c r="E9" s="2114"/>
      <c r="F9" s="1216"/>
      <c r="G9" s="1631"/>
      <c r="H9" s="2099"/>
      <c r="I9" s="2100">
        <v>2</v>
      </c>
      <c r="J9" s="2113">
        <v>10</v>
      </c>
      <c r="K9" s="1360">
        <v>9</v>
      </c>
      <c r="L9" s="1360"/>
      <c r="M9" s="1360">
        <v>18</v>
      </c>
      <c r="N9" s="1360">
        <v>12</v>
      </c>
      <c r="O9" s="1379">
        <v>1</v>
      </c>
      <c r="P9" s="1360">
        <v>4</v>
      </c>
      <c r="Q9" s="1379">
        <v>1</v>
      </c>
      <c r="R9" s="1360">
        <v>18</v>
      </c>
      <c r="S9" s="1360">
        <v>1</v>
      </c>
      <c r="T9" s="1360">
        <v>13</v>
      </c>
      <c r="U9" s="1988" t="s">
        <v>664</v>
      </c>
      <c r="V9" s="1984">
        <f t="shared" si="1"/>
        <v>89</v>
      </c>
      <c r="W9" s="1773">
        <f t="shared" si="2"/>
        <v>1.8</v>
      </c>
      <c r="X9" s="2102">
        <f t="shared" si="3"/>
        <v>14.563636363636364</v>
      </c>
      <c r="Y9" s="2103">
        <f t="shared" si="4"/>
        <v>14.563636363636364</v>
      </c>
      <c r="Z9" s="2104">
        <f t="shared" si="5"/>
        <v>14.563636363636364</v>
      </c>
      <c r="AA9" s="2105">
        <f t="shared" si="6"/>
        <v>3680.4536584627949</v>
      </c>
      <c r="AB9" s="1485"/>
      <c r="AC9" s="1368"/>
      <c r="AD9" s="1369"/>
      <c r="AE9" s="1369"/>
      <c r="AF9" s="1369"/>
      <c r="AG9" s="1369"/>
      <c r="AH9" s="1368"/>
      <c r="AI9" s="1782">
        <f t="shared" si="7"/>
        <v>11</v>
      </c>
      <c r="AJ9" s="2106">
        <f t="shared" si="8"/>
        <v>11</v>
      </c>
      <c r="AK9" s="1986"/>
      <c r="AL9" s="1368">
        <v>0</v>
      </c>
      <c r="AM9" s="2107">
        <f t="shared" si="9"/>
        <v>89</v>
      </c>
      <c r="AN9" s="2108">
        <f t="shared" si="10"/>
        <v>8.0909090909090917</v>
      </c>
    </row>
    <row r="10" spans="1:53" s="995" customFormat="1" ht="11.1" customHeight="1" x14ac:dyDescent="0.25">
      <c r="A10" s="2075">
        <v>4</v>
      </c>
      <c r="B10" s="1619"/>
      <c r="C10" s="1208" t="s">
        <v>718</v>
      </c>
      <c r="D10" s="1911" t="str">
        <f t="shared" si="0"/>
        <v>I</v>
      </c>
      <c r="E10" s="2115"/>
      <c r="F10" s="2116"/>
      <c r="G10" s="1631"/>
      <c r="H10" s="2099"/>
      <c r="I10" s="2100"/>
      <c r="J10" s="2113">
        <v>17</v>
      </c>
      <c r="K10" s="1360"/>
      <c r="L10" s="1360">
        <v>5</v>
      </c>
      <c r="M10" s="1360">
        <v>12</v>
      </c>
      <c r="N10" s="1360">
        <v>6</v>
      </c>
      <c r="O10" s="1379">
        <v>9</v>
      </c>
      <c r="P10" s="1360">
        <v>8</v>
      </c>
      <c r="Q10" s="1379">
        <v>0</v>
      </c>
      <c r="R10" s="1379">
        <v>12</v>
      </c>
      <c r="S10" s="1360">
        <v>3</v>
      </c>
      <c r="T10" s="1360">
        <v>7</v>
      </c>
      <c r="U10" s="1988" t="s">
        <v>664</v>
      </c>
      <c r="V10" s="1984">
        <f t="shared" si="1"/>
        <v>79</v>
      </c>
      <c r="W10" s="1773">
        <f t="shared" si="2"/>
        <v>1.7</v>
      </c>
      <c r="X10" s="2102">
        <f t="shared" si="3"/>
        <v>13.429999999999998</v>
      </c>
      <c r="Y10" s="2103">
        <f t="shared" si="4"/>
        <v>13.429999999999998</v>
      </c>
      <c r="Z10" s="2104">
        <f t="shared" si="5"/>
        <v>13.429999999999998</v>
      </c>
      <c r="AA10" s="2105">
        <f t="shared" si="6"/>
        <v>3393.9664105162833</v>
      </c>
      <c r="AB10" s="1485"/>
      <c r="AC10" s="1368"/>
      <c r="AD10" s="1369"/>
      <c r="AE10" s="1369">
        <v>4</v>
      </c>
      <c r="AF10" s="1369">
        <v>9</v>
      </c>
      <c r="AG10" s="1369">
        <v>7</v>
      </c>
      <c r="AH10" s="1368">
        <v>12</v>
      </c>
      <c r="AI10" s="1782">
        <f t="shared" si="7"/>
        <v>10</v>
      </c>
      <c r="AJ10" s="2106">
        <f t="shared" si="8"/>
        <v>42</v>
      </c>
      <c r="AK10" s="1986">
        <v>1</v>
      </c>
      <c r="AL10" s="1368">
        <v>168</v>
      </c>
      <c r="AM10" s="2107">
        <f t="shared" si="9"/>
        <v>247</v>
      </c>
      <c r="AN10" s="2108">
        <f t="shared" si="10"/>
        <v>5.8809523809523814</v>
      </c>
    </row>
    <row r="11" spans="1:53" s="995" customFormat="1" ht="11.1" customHeight="1" x14ac:dyDescent="0.25">
      <c r="A11" s="2075">
        <v>5</v>
      </c>
      <c r="B11" s="2117"/>
      <c r="C11" s="1639" t="s">
        <v>670</v>
      </c>
      <c r="D11" s="1907" t="str">
        <f t="shared" si="0"/>
        <v>II</v>
      </c>
      <c r="E11" s="2118"/>
      <c r="F11" s="2119" t="s">
        <v>156</v>
      </c>
      <c r="G11" s="1631"/>
      <c r="H11" s="2120"/>
      <c r="I11" s="2121"/>
      <c r="J11" s="2122">
        <v>12</v>
      </c>
      <c r="K11" s="1650">
        <v>10</v>
      </c>
      <c r="L11" s="1650">
        <v>12</v>
      </c>
      <c r="M11" s="1650"/>
      <c r="N11" s="1650">
        <v>1</v>
      </c>
      <c r="O11" s="1823">
        <v>14</v>
      </c>
      <c r="P11" s="1650">
        <v>11</v>
      </c>
      <c r="Q11" s="1823">
        <v>5</v>
      </c>
      <c r="R11" s="1650">
        <v>2</v>
      </c>
      <c r="S11" s="1822"/>
      <c r="T11" s="1650">
        <v>8</v>
      </c>
      <c r="U11" s="2123" t="s">
        <v>664</v>
      </c>
      <c r="V11" s="2017">
        <f t="shared" si="1"/>
        <v>75</v>
      </c>
      <c r="W11" s="2124">
        <f t="shared" si="2"/>
        <v>1.6</v>
      </c>
      <c r="X11" s="2125">
        <f t="shared" si="3"/>
        <v>13.333333333333334</v>
      </c>
      <c r="Y11" s="2126">
        <f t="shared" si="4"/>
        <v>13.333333333333334</v>
      </c>
      <c r="Z11" s="2127">
        <f t="shared" si="5"/>
        <v>13.333333333333334</v>
      </c>
      <c r="AA11" s="2128">
        <f t="shared" si="6"/>
        <v>3369.5372653425507</v>
      </c>
      <c r="AB11" s="2129"/>
      <c r="AC11" s="1826"/>
      <c r="AD11" s="1827"/>
      <c r="AE11" s="1827"/>
      <c r="AF11" s="1827"/>
      <c r="AG11" s="1827"/>
      <c r="AH11" s="1826">
        <v>6</v>
      </c>
      <c r="AI11" s="1828">
        <f t="shared" si="7"/>
        <v>9</v>
      </c>
      <c r="AJ11" s="2130">
        <f t="shared" si="8"/>
        <v>15</v>
      </c>
      <c r="AK11" s="2021">
        <v>2</v>
      </c>
      <c r="AL11" s="1826">
        <v>39</v>
      </c>
      <c r="AM11" s="2131">
        <f t="shared" si="9"/>
        <v>114</v>
      </c>
      <c r="AN11" s="2132">
        <f t="shared" si="10"/>
        <v>7.6</v>
      </c>
    </row>
    <row r="12" spans="1:53" s="995" customFormat="1" ht="11.1" customHeight="1" x14ac:dyDescent="0.25">
      <c r="A12" s="2075">
        <v>6</v>
      </c>
      <c r="B12" s="1619"/>
      <c r="C12" s="1224" t="s">
        <v>45</v>
      </c>
      <c r="D12" s="1850" t="str">
        <f t="shared" si="0"/>
        <v/>
      </c>
      <c r="E12" s="2114"/>
      <c r="F12" s="2133"/>
      <c r="G12" s="1631"/>
      <c r="H12" s="2112"/>
      <c r="I12" s="2134"/>
      <c r="J12" s="2135">
        <v>7</v>
      </c>
      <c r="K12" s="1407">
        <v>12</v>
      </c>
      <c r="L12" s="1407">
        <v>8</v>
      </c>
      <c r="M12" s="1407"/>
      <c r="N12" s="1407">
        <v>8</v>
      </c>
      <c r="O12" s="1674">
        <v>11</v>
      </c>
      <c r="P12" s="1407">
        <v>5</v>
      </c>
      <c r="Q12" s="1674">
        <v>6</v>
      </c>
      <c r="R12" s="1407">
        <v>13</v>
      </c>
      <c r="S12" s="1407">
        <v>4</v>
      </c>
      <c r="T12" s="1407"/>
      <c r="U12" s="1995" t="s">
        <v>664</v>
      </c>
      <c r="V12" s="1993">
        <f t="shared" si="1"/>
        <v>74</v>
      </c>
      <c r="W12" s="1808">
        <f t="shared" si="2"/>
        <v>1.6</v>
      </c>
      <c r="X12" s="2136">
        <f t="shared" si="3"/>
        <v>13.155555555555557</v>
      </c>
      <c r="Y12" s="2137">
        <f t="shared" si="4"/>
        <v>13.155555555555557</v>
      </c>
      <c r="Z12" s="2138">
        <f t="shared" si="5"/>
        <v>13.155555555555557</v>
      </c>
      <c r="AA12" s="2139">
        <f t="shared" si="6"/>
        <v>3324.6101018046502</v>
      </c>
      <c r="AB12" s="2140"/>
      <c r="AC12" s="1392"/>
      <c r="AD12" s="1393">
        <v>2</v>
      </c>
      <c r="AE12" s="1393">
        <v>4</v>
      </c>
      <c r="AF12" s="1393">
        <v>3</v>
      </c>
      <c r="AG12" s="1393">
        <v>4</v>
      </c>
      <c r="AH12" s="1392">
        <v>7</v>
      </c>
      <c r="AI12" s="1795">
        <f t="shared" si="7"/>
        <v>9</v>
      </c>
      <c r="AJ12" s="2141">
        <f t="shared" si="8"/>
        <v>29</v>
      </c>
      <c r="AK12" s="1990"/>
      <c r="AL12" s="1392">
        <v>107</v>
      </c>
      <c r="AM12" s="2142">
        <f t="shared" si="9"/>
        <v>181</v>
      </c>
      <c r="AN12" s="2143">
        <f t="shared" si="10"/>
        <v>6.2413793103448274</v>
      </c>
      <c r="AO12" s="2144"/>
    </row>
    <row r="13" spans="1:53" s="995" customFormat="1" ht="11.1" customHeight="1" x14ac:dyDescent="0.25">
      <c r="A13" s="2075">
        <v>7</v>
      </c>
      <c r="B13" s="1086"/>
      <c r="C13" s="1222" t="s">
        <v>719</v>
      </c>
      <c r="D13" s="2145" t="str">
        <f t="shared" si="0"/>
        <v>II</v>
      </c>
      <c r="E13" s="2145"/>
      <c r="F13" s="2146"/>
      <c r="G13" s="1631"/>
      <c r="H13" s="2147"/>
      <c r="I13" s="2148">
        <v>11</v>
      </c>
      <c r="J13" s="2113">
        <v>5</v>
      </c>
      <c r="K13" s="1360">
        <v>5</v>
      </c>
      <c r="L13" s="1360">
        <v>2</v>
      </c>
      <c r="M13" s="1360">
        <v>6</v>
      </c>
      <c r="N13" s="1360">
        <v>4</v>
      </c>
      <c r="O13" s="1781">
        <v>19</v>
      </c>
      <c r="P13" s="1360"/>
      <c r="Q13" s="1379"/>
      <c r="R13" s="1360">
        <v>5</v>
      </c>
      <c r="S13" s="1360"/>
      <c r="T13" s="1360">
        <v>17</v>
      </c>
      <c r="U13" s="1988" t="s">
        <v>664</v>
      </c>
      <c r="V13" s="1984">
        <f t="shared" si="1"/>
        <v>74</v>
      </c>
      <c r="W13" s="1773">
        <f t="shared" si="2"/>
        <v>1.6</v>
      </c>
      <c r="X13" s="2102">
        <f t="shared" si="3"/>
        <v>13.155555555555557</v>
      </c>
      <c r="Y13" s="2103">
        <f t="shared" si="4"/>
        <v>13.155555555555557</v>
      </c>
      <c r="Z13" s="2104">
        <f t="shared" si="5"/>
        <v>13.155555555555557</v>
      </c>
      <c r="AA13" s="2105">
        <f t="shared" si="6"/>
        <v>3324.6101018046502</v>
      </c>
      <c r="AB13" s="1485"/>
      <c r="AC13" s="1368"/>
      <c r="AD13" s="1369"/>
      <c r="AE13" s="1369"/>
      <c r="AF13" s="1369"/>
      <c r="AG13" s="1369"/>
      <c r="AH13" s="1368">
        <v>3</v>
      </c>
      <c r="AI13" s="1782">
        <f t="shared" si="7"/>
        <v>9</v>
      </c>
      <c r="AJ13" s="2106">
        <f t="shared" si="8"/>
        <v>12</v>
      </c>
      <c r="AK13" s="1986">
        <v>2</v>
      </c>
      <c r="AL13" s="1368">
        <v>13</v>
      </c>
      <c r="AM13" s="2107">
        <f t="shared" si="9"/>
        <v>87</v>
      </c>
      <c r="AN13" s="2108">
        <f t="shared" si="10"/>
        <v>7.25</v>
      </c>
    </row>
    <row r="14" spans="1:53" s="995" customFormat="1" ht="11.1" customHeight="1" x14ac:dyDescent="0.25">
      <c r="A14" s="2075">
        <v>8</v>
      </c>
      <c r="B14" s="1619"/>
      <c r="C14" s="1639" t="s">
        <v>667</v>
      </c>
      <c r="D14" s="2109" t="str">
        <f t="shared" si="0"/>
        <v>V</v>
      </c>
      <c r="E14" s="2118"/>
      <c r="F14" s="2119" t="s">
        <v>156</v>
      </c>
      <c r="G14" s="1631"/>
      <c r="H14" s="2149"/>
      <c r="I14" s="2100"/>
      <c r="J14" s="2113">
        <v>11</v>
      </c>
      <c r="K14" s="1360">
        <v>4</v>
      </c>
      <c r="L14" s="1360"/>
      <c r="M14" s="1360">
        <v>16</v>
      </c>
      <c r="N14" s="1781"/>
      <c r="O14" s="1379"/>
      <c r="P14" s="1360"/>
      <c r="Q14" s="1379">
        <v>14</v>
      </c>
      <c r="R14" s="1379"/>
      <c r="S14" s="1360"/>
      <c r="T14" s="1379">
        <v>9</v>
      </c>
      <c r="U14" s="1988" t="s">
        <v>664</v>
      </c>
      <c r="V14" s="1984">
        <f t="shared" si="1"/>
        <v>54</v>
      </c>
      <c r="W14" s="1773">
        <f t="shared" si="2"/>
        <v>1.2</v>
      </c>
      <c r="X14" s="2102">
        <f t="shared" si="3"/>
        <v>12.959999999999999</v>
      </c>
      <c r="Y14" s="2103">
        <f t="shared" si="4"/>
        <v>12.959999999999999</v>
      </c>
      <c r="Z14" s="2104">
        <f t="shared" si="5"/>
        <v>12.959999999999999</v>
      </c>
      <c r="AA14" s="2105">
        <f t="shared" si="6"/>
        <v>3275.1902219129588</v>
      </c>
      <c r="AB14" s="1485"/>
      <c r="AC14" s="1368">
        <v>3</v>
      </c>
      <c r="AD14" s="1369">
        <v>6</v>
      </c>
      <c r="AE14" s="1369">
        <v>2</v>
      </c>
      <c r="AF14" s="1369">
        <v>8</v>
      </c>
      <c r="AG14" s="1369">
        <v>6</v>
      </c>
      <c r="AH14" s="1368">
        <v>7</v>
      </c>
      <c r="AI14" s="1782">
        <f t="shared" si="7"/>
        <v>5</v>
      </c>
      <c r="AJ14" s="2106">
        <f t="shared" si="8"/>
        <v>37</v>
      </c>
      <c r="AK14" s="1986">
        <v>5</v>
      </c>
      <c r="AL14" s="1368">
        <v>226</v>
      </c>
      <c r="AM14" s="2107">
        <f t="shared" si="9"/>
        <v>280</v>
      </c>
      <c r="AN14" s="2108">
        <f t="shared" si="10"/>
        <v>7.5675675675675675</v>
      </c>
    </row>
    <row r="15" spans="1:53" ht="11.1" customHeight="1" x14ac:dyDescent="0.25">
      <c r="A15" s="2075">
        <v>9</v>
      </c>
      <c r="B15" s="2150"/>
      <c r="C15" s="1410" t="s">
        <v>663</v>
      </c>
      <c r="D15" s="2151" t="str">
        <f t="shared" si="0"/>
        <v>V</v>
      </c>
      <c r="E15" s="2097" t="s">
        <v>177</v>
      </c>
      <c r="F15" s="2098"/>
      <c r="G15" s="1631"/>
      <c r="H15" s="2152"/>
      <c r="I15" s="2153">
        <v>1</v>
      </c>
      <c r="J15" s="2154">
        <v>3</v>
      </c>
      <c r="K15" s="1662">
        <v>2</v>
      </c>
      <c r="L15" s="1662">
        <v>0</v>
      </c>
      <c r="M15" s="1662">
        <v>13</v>
      </c>
      <c r="N15" s="1663">
        <v>7</v>
      </c>
      <c r="O15" s="1663">
        <v>12</v>
      </c>
      <c r="P15" s="1662">
        <v>7</v>
      </c>
      <c r="Q15" s="1663">
        <v>2</v>
      </c>
      <c r="R15" s="1662">
        <v>8</v>
      </c>
      <c r="S15" s="1662">
        <v>9</v>
      </c>
      <c r="T15" s="1662">
        <v>15</v>
      </c>
      <c r="U15" s="2155" t="s">
        <v>664</v>
      </c>
      <c r="V15" s="2156">
        <f t="shared" si="1"/>
        <v>79</v>
      </c>
      <c r="W15" s="1808">
        <f t="shared" si="2"/>
        <v>1.9000000000000001</v>
      </c>
      <c r="X15" s="2157">
        <f t="shared" si="3"/>
        <v>12.508333333333335</v>
      </c>
      <c r="Y15" s="2158">
        <f t="shared" si="4"/>
        <v>12.508333333333335</v>
      </c>
      <c r="Z15" s="2159">
        <f t="shared" si="5"/>
        <v>12.508333333333335</v>
      </c>
      <c r="AA15" s="2160">
        <f t="shared" si="6"/>
        <v>3161.0471470494804</v>
      </c>
      <c r="AB15" s="2161">
        <v>3</v>
      </c>
      <c r="AC15" s="1667">
        <v>8</v>
      </c>
      <c r="AD15" s="1668">
        <v>8</v>
      </c>
      <c r="AE15" s="1668">
        <v>10</v>
      </c>
      <c r="AF15" s="1668">
        <v>11</v>
      </c>
      <c r="AG15" s="1668">
        <v>10</v>
      </c>
      <c r="AH15" s="1667">
        <v>13</v>
      </c>
      <c r="AI15" s="2162">
        <f t="shared" si="7"/>
        <v>12</v>
      </c>
      <c r="AJ15" s="2163">
        <f t="shared" si="8"/>
        <v>75</v>
      </c>
      <c r="AK15" s="2164">
        <v>5</v>
      </c>
      <c r="AL15" s="1667">
        <v>433</v>
      </c>
      <c r="AM15" s="2165">
        <f t="shared" si="9"/>
        <v>512</v>
      </c>
      <c r="AN15" s="2166">
        <f t="shared" si="10"/>
        <v>6.8266666666666671</v>
      </c>
      <c r="AO15" s="999"/>
      <c r="AT15" s="993"/>
      <c r="AU15" s="993"/>
    </row>
    <row r="16" spans="1:53" s="995" customFormat="1" ht="11.1" customHeight="1" x14ac:dyDescent="0.25">
      <c r="A16" s="2075">
        <v>10</v>
      </c>
      <c r="B16" s="1682"/>
      <c r="C16" s="1376" t="s">
        <v>668</v>
      </c>
      <c r="D16" s="2167" t="str">
        <f t="shared" si="0"/>
        <v>IV</v>
      </c>
      <c r="E16" s="2168" t="s">
        <v>156</v>
      </c>
      <c r="F16" s="2169"/>
      <c r="G16" s="1631"/>
      <c r="H16" s="2149"/>
      <c r="I16" s="2100"/>
      <c r="J16" s="2113"/>
      <c r="K16" s="1360"/>
      <c r="L16" s="1781"/>
      <c r="M16" s="1379">
        <v>10</v>
      </c>
      <c r="N16" s="1360"/>
      <c r="O16" s="1379"/>
      <c r="P16" s="1360">
        <v>13</v>
      </c>
      <c r="Q16" s="1379"/>
      <c r="R16" s="1360"/>
      <c r="S16" s="1360"/>
      <c r="T16" s="1360">
        <v>11</v>
      </c>
      <c r="U16" s="1988" t="s">
        <v>664</v>
      </c>
      <c r="V16" s="1984">
        <f t="shared" si="1"/>
        <v>34</v>
      </c>
      <c r="W16" s="1773">
        <f t="shared" si="2"/>
        <v>1</v>
      </c>
      <c r="X16" s="2102">
        <f t="shared" si="3"/>
        <v>11.333333333333334</v>
      </c>
      <c r="Y16" s="2103">
        <f t="shared" si="4"/>
        <v>11.333333333333334</v>
      </c>
      <c r="Z16" s="2104">
        <f t="shared" si="5"/>
        <v>11.333333333333334</v>
      </c>
      <c r="AA16" s="2105">
        <f t="shared" si="6"/>
        <v>2864.106675541168</v>
      </c>
      <c r="AB16" s="1485">
        <v>2</v>
      </c>
      <c r="AC16" s="1368">
        <v>2</v>
      </c>
      <c r="AD16" s="1369">
        <v>3</v>
      </c>
      <c r="AE16" s="1369">
        <v>1</v>
      </c>
      <c r="AF16" s="1369">
        <v>3</v>
      </c>
      <c r="AG16" s="1369">
        <v>7</v>
      </c>
      <c r="AH16" s="1368">
        <v>3</v>
      </c>
      <c r="AI16" s="1782">
        <f t="shared" si="7"/>
        <v>3</v>
      </c>
      <c r="AJ16" s="2106">
        <f t="shared" si="8"/>
        <v>24</v>
      </c>
      <c r="AK16" s="1986">
        <v>4</v>
      </c>
      <c r="AL16" s="1368">
        <v>131</v>
      </c>
      <c r="AM16" s="2107">
        <f t="shared" si="9"/>
        <v>165</v>
      </c>
      <c r="AN16" s="2108">
        <f t="shared" si="10"/>
        <v>6.875</v>
      </c>
    </row>
    <row r="17" spans="1:47" ht="11.1" customHeight="1" x14ac:dyDescent="0.25">
      <c r="A17" s="2075">
        <v>11</v>
      </c>
      <c r="B17" s="1682"/>
      <c r="C17" s="1376" t="s">
        <v>570</v>
      </c>
      <c r="D17" s="2151" t="str">
        <f t="shared" si="0"/>
        <v>VI</v>
      </c>
      <c r="E17" s="2168" t="s">
        <v>156</v>
      </c>
      <c r="F17" s="2169"/>
      <c r="G17" s="1631"/>
      <c r="H17" s="2149"/>
      <c r="I17" s="2134">
        <v>8</v>
      </c>
      <c r="J17" s="2135">
        <v>15</v>
      </c>
      <c r="K17" s="1407">
        <v>6</v>
      </c>
      <c r="L17" s="1674">
        <v>4</v>
      </c>
      <c r="M17" s="1674">
        <v>9</v>
      </c>
      <c r="N17" s="1407"/>
      <c r="O17" s="1674">
        <v>3</v>
      </c>
      <c r="P17" s="1674">
        <v>1</v>
      </c>
      <c r="Q17" s="1674">
        <v>7</v>
      </c>
      <c r="R17" s="1407">
        <v>9</v>
      </c>
      <c r="S17" s="1674"/>
      <c r="T17" s="1674">
        <v>2</v>
      </c>
      <c r="U17" s="1988" t="s">
        <v>664</v>
      </c>
      <c r="V17" s="1984">
        <f t="shared" si="1"/>
        <v>64</v>
      </c>
      <c r="W17" s="1773">
        <f t="shared" si="2"/>
        <v>1.7</v>
      </c>
      <c r="X17" s="2102">
        <f t="shared" si="3"/>
        <v>10.879999999999999</v>
      </c>
      <c r="Y17" s="2103">
        <f t="shared" si="4"/>
        <v>10.879999999999999</v>
      </c>
      <c r="Z17" s="2104">
        <f t="shared" si="5"/>
        <v>10.879999999999999</v>
      </c>
      <c r="AA17" s="2105">
        <f t="shared" si="6"/>
        <v>2749.5424085195209</v>
      </c>
      <c r="AB17" s="2140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2">
        <v>11</v>
      </c>
      <c r="AI17" s="1782">
        <f t="shared" si="7"/>
        <v>10</v>
      </c>
      <c r="AJ17" s="2106">
        <f t="shared" si="8"/>
        <v>53</v>
      </c>
      <c r="AK17" s="1990">
        <v>6</v>
      </c>
      <c r="AL17" s="1392">
        <v>265</v>
      </c>
      <c r="AM17" s="2142">
        <f t="shared" si="9"/>
        <v>329</v>
      </c>
      <c r="AN17" s="2108">
        <f t="shared" si="10"/>
        <v>6.2075471698113205</v>
      </c>
      <c r="AO17" s="999"/>
      <c r="AT17" s="993"/>
      <c r="AU17" s="993"/>
    </row>
    <row r="18" spans="1:47" s="995" customFormat="1" ht="11.1" customHeight="1" x14ac:dyDescent="0.25">
      <c r="A18" s="2075">
        <v>12</v>
      </c>
      <c r="B18" s="1619"/>
      <c r="C18" s="1228" t="s">
        <v>153</v>
      </c>
      <c r="D18" s="1850" t="str">
        <f t="shared" si="0"/>
        <v/>
      </c>
      <c r="E18" s="2170"/>
      <c r="F18" s="2171"/>
      <c r="G18" s="1631"/>
      <c r="H18" s="2149"/>
      <c r="I18" s="2134"/>
      <c r="J18" s="2135">
        <v>9</v>
      </c>
      <c r="K18" s="1407"/>
      <c r="L18" s="1407">
        <v>10</v>
      </c>
      <c r="M18" s="1407">
        <v>2</v>
      </c>
      <c r="N18" s="1407">
        <v>5</v>
      </c>
      <c r="O18" s="1674">
        <v>8</v>
      </c>
      <c r="P18" s="1407">
        <v>0</v>
      </c>
      <c r="Q18" s="1674">
        <v>8</v>
      </c>
      <c r="R18" s="1407">
        <v>10</v>
      </c>
      <c r="S18" s="1407"/>
      <c r="T18" s="1407">
        <v>1</v>
      </c>
      <c r="U18" s="1988" t="s">
        <v>664</v>
      </c>
      <c r="V18" s="1984">
        <f t="shared" si="1"/>
        <v>53</v>
      </c>
      <c r="W18" s="1773">
        <f t="shared" si="2"/>
        <v>1.6</v>
      </c>
      <c r="X18" s="2102">
        <f t="shared" si="3"/>
        <v>9.4222222222222243</v>
      </c>
      <c r="Y18" s="2103">
        <f t="shared" si="4"/>
        <v>9.4222222222222243</v>
      </c>
      <c r="Z18" s="2104">
        <f t="shared" si="5"/>
        <v>10.029999999999999</v>
      </c>
      <c r="AA18" s="2105">
        <f t="shared" si="6"/>
        <v>2534.7344078539331</v>
      </c>
      <c r="AB18" s="2140"/>
      <c r="AC18" s="1392"/>
      <c r="AD18" s="1393"/>
      <c r="AE18" s="1393"/>
      <c r="AF18" s="1393"/>
      <c r="AG18" s="1393"/>
      <c r="AH18" s="1392">
        <v>3</v>
      </c>
      <c r="AI18" s="1782">
        <f t="shared" si="7"/>
        <v>9</v>
      </c>
      <c r="AJ18" s="2106">
        <f t="shared" si="8"/>
        <v>12</v>
      </c>
      <c r="AK18" s="1990"/>
      <c r="AL18" s="1392">
        <v>14</v>
      </c>
      <c r="AM18" s="2142">
        <f t="shared" si="9"/>
        <v>67</v>
      </c>
      <c r="AN18" s="2108">
        <f t="shared" si="10"/>
        <v>5.583333333333333</v>
      </c>
    </row>
    <row r="19" spans="1:47" s="1059" customFormat="1" ht="11.1" customHeight="1" x14ac:dyDescent="0.25">
      <c r="A19" s="2075">
        <v>13</v>
      </c>
      <c r="B19" s="1105"/>
      <c r="C19" s="1463" t="s">
        <v>720</v>
      </c>
      <c r="D19" s="2172" t="str">
        <f t="shared" si="0"/>
        <v>I</v>
      </c>
      <c r="E19" s="2173"/>
      <c r="F19" s="2174"/>
      <c r="G19" s="1631"/>
      <c r="H19" s="2147"/>
      <c r="I19" s="2134"/>
      <c r="J19" s="2135">
        <v>6</v>
      </c>
      <c r="K19" s="1407"/>
      <c r="L19" s="1407">
        <v>7</v>
      </c>
      <c r="M19" s="1407">
        <v>1</v>
      </c>
      <c r="N19" s="1407">
        <v>0</v>
      </c>
      <c r="O19" s="1407">
        <v>10</v>
      </c>
      <c r="P19" s="1407">
        <v>2</v>
      </c>
      <c r="Q19" s="1674">
        <v>4</v>
      </c>
      <c r="R19" s="1407">
        <v>0</v>
      </c>
      <c r="S19" s="1407"/>
      <c r="T19" s="1798">
        <v>20</v>
      </c>
      <c r="U19" s="1988" t="s">
        <v>664</v>
      </c>
      <c r="V19" s="1984">
        <f t="shared" si="1"/>
        <v>50</v>
      </c>
      <c r="W19" s="1773">
        <f t="shared" si="2"/>
        <v>1.6</v>
      </c>
      <c r="X19" s="2102">
        <f t="shared" si="3"/>
        <v>8.8888888888888893</v>
      </c>
      <c r="Y19" s="2103">
        <f t="shared" si="4"/>
        <v>8.8888888888888893</v>
      </c>
      <c r="Z19" s="2104">
        <f t="shared" si="5"/>
        <v>10.029999999999999</v>
      </c>
      <c r="AA19" s="2105">
        <f t="shared" si="6"/>
        <v>2534.7344078539331</v>
      </c>
      <c r="AB19" s="2140"/>
      <c r="AC19" s="1392"/>
      <c r="AD19" s="1393"/>
      <c r="AE19" s="1393"/>
      <c r="AF19" s="1393"/>
      <c r="AG19" s="1393"/>
      <c r="AH19" s="1392">
        <v>6</v>
      </c>
      <c r="AI19" s="1782">
        <f t="shared" si="7"/>
        <v>9</v>
      </c>
      <c r="AJ19" s="2106">
        <f t="shared" si="8"/>
        <v>15</v>
      </c>
      <c r="AK19" s="1990">
        <v>1</v>
      </c>
      <c r="AL19" s="1392">
        <v>27</v>
      </c>
      <c r="AM19" s="2142">
        <f t="shared" si="9"/>
        <v>77</v>
      </c>
      <c r="AN19" s="2143">
        <f t="shared" si="10"/>
        <v>5.1333333333333337</v>
      </c>
    </row>
    <row r="20" spans="1:47" s="1059" customFormat="1" ht="11.1" customHeight="1" x14ac:dyDescent="0.25">
      <c r="A20" s="2075">
        <v>14</v>
      </c>
      <c r="B20" s="1086"/>
      <c r="C20" s="1463" t="s">
        <v>721</v>
      </c>
      <c r="D20" s="2172" t="str">
        <f t="shared" si="0"/>
        <v>I</v>
      </c>
      <c r="E20" s="2173"/>
      <c r="F20" s="2174"/>
      <c r="G20" s="1631"/>
      <c r="H20" s="2147"/>
      <c r="I20" s="2134"/>
      <c r="J20" s="2135"/>
      <c r="K20" s="1407"/>
      <c r="L20" s="1407"/>
      <c r="M20" s="1407"/>
      <c r="N20" s="1407"/>
      <c r="O20" s="1798"/>
      <c r="P20" s="1407"/>
      <c r="Q20" s="1674"/>
      <c r="R20" s="1798">
        <v>21</v>
      </c>
      <c r="S20" s="1407">
        <v>0</v>
      </c>
      <c r="T20" s="1407">
        <v>4</v>
      </c>
      <c r="U20" s="1988" t="s">
        <v>664</v>
      </c>
      <c r="V20" s="1984">
        <f t="shared" si="1"/>
        <v>25</v>
      </c>
      <c r="W20" s="1773">
        <f t="shared" si="2"/>
        <v>1</v>
      </c>
      <c r="X20" s="2102">
        <f t="shared" si="3"/>
        <v>8.3333333333333339</v>
      </c>
      <c r="Y20" s="2103">
        <f t="shared" si="4"/>
        <v>8.3333333333333339</v>
      </c>
      <c r="Z20" s="2104">
        <f t="shared" si="5"/>
        <v>10.029999999999999</v>
      </c>
      <c r="AA20" s="2105">
        <f t="shared" si="6"/>
        <v>2534.7344078539331</v>
      </c>
      <c r="AB20" s="2140"/>
      <c r="AC20" s="1392"/>
      <c r="AD20" s="1393"/>
      <c r="AE20" s="1393"/>
      <c r="AF20" s="1393"/>
      <c r="AG20" s="1393"/>
      <c r="AH20" s="1392"/>
      <c r="AI20" s="1782">
        <f t="shared" si="7"/>
        <v>3</v>
      </c>
      <c r="AJ20" s="2106">
        <f t="shared" si="8"/>
        <v>3</v>
      </c>
      <c r="AK20" s="1990">
        <v>1</v>
      </c>
      <c r="AL20" s="1392">
        <v>0</v>
      </c>
      <c r="AM20" s="2142">
        <f t="shared" si="9"/>
        <v>25</v>
      </c>
      <c r="AN20" s="2143">
        <f t="shared" si="10"/>
        <v>8.3333333333333339</v>
      </c>
    </row>
    <row r="21" spans="1:47" s="1059" customFormat="1" ht="11.1" customHeight="1" x14ac:dyDescent="0.25">
      <c r="A21" s="2075">
        <v>15</v>
      </c>
      <c r="B21" s="1086"/>
      <c r="C21" s="1228" t="s">
        <v>201</v>
      </c>
      <c r="D21" s="1913" t="str">
        <f t="shared" si="0"/>
        <v/>
      </c>
      <c r="E21" s="2170"/>
      <c r="F21" s="2171"/>
      <c r="G21" s="1635"/>
      <c r="H21" s="2147"/>
      <c r="I21" s="2134"/>
      <c r="J21" s="2135"/>
      <c r="K21" s="1407">
        <v>3</v>
      </c>
      <c r="L21" s="1407"/>
      <c r="M21" s="1407"/>
      <c r="N21" s="1407"/>
      <c r="O21" s="1674"/>
      <c r="P21" s="1407">
        <v>9</v>
      </c>
      <c r="Q21" s="1674">
        <v>9</v>
      </c>
      <c r="R21" s="1407">
        <v>6</v>
      </c>
      <c r="S21" s="1407"/>
      <c r="T21" s="1407">
        <v>5</v>
      </c>
      <c r="U21" s="1988" t="s">
        <v>664</v>
      </c>
      <c r="V21" s="1993">
        <f t="shared" si="1"/>
        <v>32</v>
      </c>
      <c r="W21" s="1808">
        <f t="shared" si="2"/>
        <v>1.2</v>
      </c>
      <c r="X21" s="2136">
        <f t="shared" si="3"/>
        <v>7.68</v>
      </c>
      <c r="Y21" s="2137">
        <f t="shared" si="4"/>
        <v>7.68</v>
      </c>
      <c r="Z21" s="2138">
        <f t="shared" si="5"/>
        <v>10.029999999999999</v>
      </c>
      <c r="AA21" s="2139">
        <f t="shared" si="6"/>
        <v>2534.7344078539331</v>
      </c>
      <c r="AB21" s="2140"/>
      <c r="AC21" s="1392"/>
      <c r="AD21" s="1393"/>
      <c r="AE21" s="1393"/>
      <c r="AF21" s="1393"/>
      <c r="AG21" s="1393"/>
      <c r="AH21" s="1392"/>
      <c r="AI21" s="1795">
        <f t="shared" si="7"/>
        <v>5</v>
      </c>
      <c r="AJ21" s="2141">
        <f t="shared" si="8"/>
        <v>5</v>
      </c>
      <c r="AK21" s="1990"/>
      <c r="AL21" s="1392">
        <v>0</v>
      </c>
      <c r="AM21" s="2142">
        <f t="shared" si="9"/>
        <v>32</v>
      </c>
      <c r="AN21" s="2143">
        <f t="shared" si="10"/>
        <v>6.4</v>
      </c>
    </row>
    <row r="22" spans="1:47" s="995" customFormat="1" ht="11.1" customHeight="1" x14ac:dyDescent="0.25">
      <c r="A22" s="2075">
        <v>16</v>
      </c>
      <c r="B22" s="998"/>
      <c r="C22" s="2175" t="s">
        <v>692</v>
      </c>
      <c r="D22" s="2176" t="str">
        <f t="shared" si="0"/>
        <v>VI</v>
      </c>
      <c r="E22" s="2177" t="s">
        <v>156</v>
      </c>
      <c r="F22" s="2178" t="s">
        <v>156</v>
      </c>
      <c r="G22" s="1635"/>
      <c r="H22" s="2149"/>
      <c r="I22" s="2134">
        <v>6</v>
      </c>
      <c r="J22" s="2135">
        <v>1</v>
      </c>
      <c r="K22" s="1407"/>
      <c r="L22" s="1407"/>
      <c r="M22" s="1407">
        <v>8</v>
      </c>
      <c r="N22" s="1407"/>
      <c r="O22" s="1674">
        <v>2</v>
      </c>
      <c r="P22" s="1674">
        <v>3</v>
      </c>
      <c r="Q22" s="1674">
        <v>3</v>
      </c>
      <c r="R22" s="1674">
        <v>1</v>
      </c>
      <c r="S22" s="1674">
        <v>5</v>
      </c>
      <c r="T22" s="1674">
        <v>10</v>
      </c>
      <c r="U22" s="1988" t="s">
        <v>664</v>
      </c>
      <c r="V22" s="1993">
        <f t="shared" si="1"/>
        <v>39</v>
      </c>
      <c r="W22" s="1808">
        <f t="shared" si="2"/>
        <v>1.6</v>
      </c>
      <c r="X22" s="2136">
        <f t="shared" si="3"/>
        <v>6.9333333333333336</v>
      </c>
      <c r="Y22" s="2137">
        <f t="shared" si="4"/>
        <v>6.9333333333333336</v>
      </c>
      <c r="Z22" s="2138">
        <f t="shared" si="5"/>
        <v>10.029999999999999</v>
      </c>
      <c r="AA22" s="2139">
        <f t="shared" si="6"/>
        <v>2534.7344078539331</v>
      </c>
      <c r="AB22" s="2140"/>
      <c r="AC22" s="1392">
        <v>6</v>
      </c>
      <c r="AD22" s="1393">
        <v>8</v>
      </c>
      <c r="AE22" s="1393">
        <v>9</v>
      </c>
      <c r="AF22" s="1393">
        <v>10</v>
      </c>
      <c r="AG22" s="1393">
        <v>8</v>
      </c>
      <c r="AH22" s="1392">
        <v>10</v>
      </c>
      <c r="AI22" s="1795">
        <f t="shared" si="7"/>
        <v>9</v>
      </c>
      <c r="AJ22" s="2141">
        <f t="shared" si="8"/>
        <v>60</v>
      </c>
      <c r="AK22" s="1990">
        <v>6</v>
      </c>
      <c r="AL22" s="1392">
        <v>322</v>
      </c>
      <c r="AM22" s="2142">
        <f t="shared" si="9"/>
        <v>361</v>
      </c>
      <c r="AN22" s="2143">
        <f t="shared" si="10"/>
        <v>6.0166666666666666</v>
      </c>
    </row>
    <row r="23" spans="1:47" s="995" customFormat="1" ht="11.1" customHeight="1" x14ac:dyDescent="0.25">
      <c r="A23" s="2075">
        <v>17</v>
      </c>
      <c r="B23" s="1105"/>
      <c r="C23" s="1880" t="s">
        <v>126</v>
      </c>
      <c r="D23" s="2179" t="str">
        <f t="shared" si="0"/>
        <v/>
      </c>
      <c r="E23" s="2179"/>
      <c r="F23" s="2180"/>
      <c r="G23" s="2181"/>
      <c r="H23" s="2182"/>
      <c r="I23" s="2183"/>
      <c r="J23" s="2184"/>
      <c r="K23" s="1885"/>
      <c r="L23" s="1885"/>
      <c r="M23" s="1885"/>
      <c r="N23" s="1885"/>
      <c r="O23" s="2185"/>
      <c r="P23" s="1885"/>
      <c r="Q23" s="2185">
        <v>10</v>
      </c>
      <c r="R23" s="1885">
        <v>3</v>
      </c>
      <c r="S23" s="1885"/>
      <c r="T23" s="1885">
        <v>6</v>
      </c>
      <c r="U23" s="1988" t="s">
        <v>664</v>
      </c>
      <c r="V23" s="2045">
        <f t="shared" si="1"/>
        <v>19</v>
      </c>
      <c r="W23" s="2186">
        <f t="shared" si="2"/>
        <v>1</v>
      </c>
      <c r="X23" s="2187">
        <f t="shared" si="3"/>
        <v>6.333333333333333</v>
      </c>
      <c r="Y23" s="2188">
        <f t="shared" si="4"/>
        <v>6.333333333333333</v>
      </c>
      <c r="Z23" s="2189">
        <f t="shared" si="5"/>
        <v>10.029999999999999</v>
      </c>
      <c r="AA23" s="2190">
        <f t="shared" si="6"/>
        <v>2534.7344078539331</v>
      </c>
      <c r="AB23" s="2191"/>
      <c r="AC23" s="1893"/>
      <c r="AD23" s="1894"/>
      <c r="AE23" s="1894"/>
      <c r="AF23" s="1894"/>
      <c r="AG23" s="1894"/>
      <c r="AH23" s="1893">
        <v>1</v>
      </c>
      <c r="AI23" s="2192">
        <f t="shared" si="7"/>
        <v>3</v>
      </c>
      <c r="AJ23" s="2193">
        <f t="shared" si="8"/>
        <v>4</v>
      </c>
      <c r="AK23" s="2194"/>
      <c r="AL23" s="1893">
        <v>0</v>
      </c>
      <c r="AM23" s="2195">
        <f t="shared" si="9"/>
        <v>19</v>
      </c>
      <c r="AN23" s="2196">
        <f t="shared" si="10"/>
        <v>4.75</v>
      </c>
    </row>
    <row r="24" spans="1:47" s="995" customFormat="1" ht="11.1" customHeight="1" x14ac:dyDescent="0.25">
      <c r="A24" s="2075">
        <v>18</v>
      </c>
      <c r="B24" s="1619"/>
      <c r="C24" s="1224" t="s">
        <v>61</v>
      </c>
      <c r="D24" s="1850" t="str">
        <f t="shared" si="0"/>
        <v/>
      </c>
      <c r="E24" s="2114"/>
      <c r="F24" s="1217"/>
      <c r="G24" s="1631"/>
      <c r="H24" s="2149"/>
      <c r="I24" s="2100"/>
      <c r="J24" s="2113">
        <v>4</v>
      </c>
      <c r="K24" s="1360"/>
      <c r="L24" s="1360">
        <v>6</v>
      </c>
      <c r="M24" s="1360">
        <v>7</v>
      </c>
      <c r="N24" s="1360"/>
      <c r="O24" s="1379"/>
      <c r="P24" s="1360"/>
      <c r="Q24" s="1379"/>
      <c r="R24" s="1360"/>
      <c r="S24" s="1360"/>
      <c r="T24" s="1360"/>
      <c r="U24" s="1988" t="s">
        <v>664</v>
      </c>
      <c r="V24" s="1984">
        <f t="shared" si="1"/>
        <v>17</v>
      </c>
      <c r="W24" s="1773">
        <f t="shared" si="2"/>
        <v>1</v>
      </c>
      <c r="X24" s="2102">
        <f t="shared" si="3"/>
        <v>5.666666666666667</v>
      </c>
      <c r="Y24" s="2103">
        <f t="shared" si="4"/>
        <v>5.666666666666667</v>
      </c>
      <c r="Z24" s="2104">
        <f t="shared" si="5"/>
        <v>10.029999999999999</v>
      </c>
      <c r="AA24" s="2105">
        <f t="shared" si="6"/>
        <v>2534.7344078539331</v>
      </c>
      <c r="AB24" s="1485"/>
      <c r="AC24" s="1368"/>
      <c r="AD24" s="1369"/>
      <c r="AE24" s="1369">
        <v>1</v>
      </c>
      <c r="AF24" s="1369">
        <v>6</v>
      </c>
      <c r="AG24" s="1369">
        <v>3</v>
      </c>
      <c r="AH24" s="1368">
        <v>4</v>
      </c>
      <c r="AI24" s="1782">
        <f t="shared" si="7"/>
        <v>3</v>
      </c>
      <c r="AJ24" s="2106">
        <f t="shared" si="8"/>
        <v>17</v>
      </c>
      <c r="AK24" s="1986"/>
      <c r="AL24" s="1368">
        <v>82</v>
      </c>
      <c r="AM24" s="2107">
        <f t="shared" si="9"/>
        <v>99</v>
      </c>
      <c r="AN24" s="2108">
        <f t="shared" si="10"/>
        <v>5.8235294117647056</v>
      </c>
    </row>
    <row r="25" spans="1:47" s="995" customFormat="1" ht="11.1" customHeight="1" x14ac:dyDescent="0.25">
      <c r="A25" s="2075">
        <v>19</v>
      </c>
      <c r="B25" s="1619"/>
      <c r="C25" s="1224" t="s">
        <v>181</v>
      </c>
      <c r="D25" s="1850" t="str">
        <f t="shared" si="0"/>
        <v/>
      </c>
      <c r="E25" s="2114"/>
      <c r="F25" s="1217"/>
      <c r="G25" s="1631"/>
      <c r="H25" s="2149"/>
      <c r="I25" s="2100">
        <v>0</v>
      </c>
      <c r="J25" s="2113">
        <v>2</v>
      </c>
      <c r="K25" s="1360">
        <v>0</v>
      </c>
      <c r="L25" s="1360">
        <v>3</v>
      </c>
      <c r="M25" s="1360">
        <v>11</v>
      </c>
      <c r="N25" s="1360"/>
      <c r="O25" s="1379">
        <v>6</v>
      </c>
      <c r="P25" s="1360"/>
      <c r="Q25" s="1379"/>
      <c r="R25" s="1360"/>
      <c r="S25" s="1360"/>
      <c r="T25" s="1360">
        <v>0</v>
      </c>
      <c r="U25" s="2197" t="s">
        <v>292</v>
      </c>
      <c r="V25" s="1984">
        <f t="shared" si="1"/>
        <v>22</v>
      </c>
      <c r="W25" s="1773">
        <f t="shared" si="2"/>
        <v>1.4</v>
      </c>
      <c r="X25" s="2102">
        <f t="shared" si="3"/>
        <v>4.3999999999999995</v>
      </c>
      <c r="Y25" s="2103" t="str">
        <f t="shared" si="4"/>
        <v>-</v>
      </c>
      <c r="Z25" s="2104" t="str">
        <f t="shared" si="5"/>
        <v>-</v>
      </c>
      <c r="AA25" s="2105" t="str">
        <f t="shared" si="6"/>
        <v>Abs</v>
      </c>
      <c r="AB25" s="1485"/>
      <c r="AC25" s="1368"/>
      <c r="AD25" s="1369"/>
      <c r="AE25" s="1369"/>
      <c r="AF25" s="1369"/>
      <c r="AG25" s="1369"/>
      <c r="AH25" s="1368"/>
      <c r="AI25" s="1782">
        <f t="shared" si="7"/>
        <v>7</v>
      </c>
      <c r="AJ25" s="2106">
        <f t="shared" si="8"/>
        <v>7</v>
      </c>
      <c r="AK25" s="1986"/>
      <c r="AL25" s="1368">
        <v>0</v>
      </c>
      <c r="AM25" s="2107">
        <f t="shared" si="9"/>
        <v>22</v>
      </c>
      <c r="AN25" s="2108">
        <f t="shared" si="10"/>
        <v>3.1428571428571428</v>
      </c>
    </row>
    <row r="26" spans="1:47" s="995" customFormat="1" ht="11.1" customHeight="1" thickBot="1" x14ac:dyDescent="0.3">
      <c r="A26" s="2075">
        <v>20</v>
      </c>
      <c r="B26" s="1682"/>
      <c r="C26" s="2198" t="s">
        <v>503</v>
      </c>
      <c r="D26" s="2199" t="str">
        <f t="shared" si="0"/>
        <v>I</v>
      </c>
      <c r="E26" s="2200"/>
      <c r="F26" s="2201"/>
      <c r="G26" s="2202"/>
      <c r="H26" s="2149"/>
      <c r="I26" s="2203"/>
      <c r="J26" s="2204"/>
      <c r="K26" s="1836">
        <v>7</v>
      </c>
      <c r="L26" s="1836"/>
      <c r="M26" s="1836">
        <v>0</v>
      </c>
      <c r="N26" s="1836"/>
      <c r="O26" s="1837"/>
      <c r="P26" s="1836">
        <v>6</v>
      </c>
      <c r="Q26" s="1837"/>
      <c r="R26" s="1836"/>
      <c r="S26" s="1836"/>
      <c r="T26" s="1836"/>
      <c r="U26" s="2197" t="s">
        <v>292</v>
      </c>
      <c r="V26" s="1997">
        <f t="shared" si="1"/>
        <v>13</v>
      </c>
      <c r="W26" s="1838">
        <f t="shared" si="2"/>
        <v>1</v>
      </c>
      <c r="X26" s="2205">
        <f t="shared" si="3"/>
        <v>4.333333333333333</v>
      </c>
      <c r="Y26" s="2206" t="str">
        <f t="shared" si="4"/>
        <v>-</v>
      </c>
      <c r="Z26" s="2207" t="str">
        <f t="shared" si="5"/>
        <v>-</v>
      </c>
      <c r="AA26" s="2208" t="str">
        <f t="shared" si="6"/>
        <v>Abs</v>
      </c>
      <c r="AB26" s="1900">
        <v>3</v>
      </c>
      <c r="AC26" s="1841">
        <v>6</v>
      </c>
      <c r="AD26" s="1842">
        <v>6</v>
      </c>
      <c r="AE26" s="1842">
        <v>6</v>
      </c>
      <c r="AF26" s="1842">
        <v>2</v>
      </c>
      <c r="AG26" s="1842"/>
      <c r="AH26" s="1841">
        <v>3</v>
      </c>
      <c r="AI26" s="1859">
        <f t="shared" si="7"/>
        <v>3</v>
      </c>
      <c r="AJ26" s="2209">
        <f t="shared" si="8"/>
        <v>29</v>
      </c>
      <c r="AK26" s="2003">
        <v>1</v>
      </c>
      <c r="AL26" s="1841">
        <v>150</v>
      </c>
      <c r="AM26" s="2210">
        <f t="shared" si="9"/>
        <v>163</v>
      </c>
      <c r="AN26" s="2211">
        <f t="shared" si="10"/>
        <v>5.6206896551724137</v>
      </c>
    </row>
    <row r="27" spans="1:47" s="995" customFormat="1" ht="11.1" customHeight="1" thickTop="1" x14ac:dyDescent="0.25">
      <c r="A27" s="2075">
        <v>21</v>
      </c>
      <c r="B27" s="1086"/>
      <c r="C27" s="2212" t="s">
        <v>722</v>
      </c>
      <c r="D27" s="2213" t="str">
        <f t="shared" si="0"/>
        <v>IV</v>
      </c>
      <c r="E27" s="2214"/>
      <c r="F27" s="2215"/>
      <c r="G27" s="2216"/>
      <c r="H27" s="2149"/>
      <c r="I27" s="2217"/>
      <c r="J27" s="2218"/>
      <c r="K27" s="1983">
        <v>17</v>
      </c>
      <c r="L27" s="1361"/>
      <c r="M27" s="1361">
        <v>14</v>
      </c>
      <c r="N27" s="1361"/>
      <c r="O27" s="1715"/>
      <c r="P27" s="1361"/>
      <c r="Q27" s="1715"/>
      <c r="R27" s="1983"/>
      <c r="S27" s="1361"/>
      <c r="T27" s="1361"/>
      <c r="U27" s="2219" t="s">
        <v>292</v>
      </c>
      <c r="V27" s="2008">
        <f t="shared" si="1"/>
        <v>31</v>
      </c>
      <c r="W27" s="2009">
        <f t="shared" si="2"/>
        <v>0.89999999999999991</v>
      </c>
      <c r="X27" s="2220">
        <f t="shared" si="3"/>
        <v>13.95</v>
      </c>
      <c r="Y27" s="2221" t="str">
        <f t="shared" si="4"/>
        <v>-</v>
      </c>
      <c r="Z27" s="2222" t="str">
        <f t="shared" si="5"/>
        <v>-</v>
      </c>
      <c r="AA27" s="2223" t="str">
        <f t="shared" si="6"/>
        <v>Abs</v>
      </c>
      <c r="AB27" s="2224"/>
      <c r="AC27" s="1710">
        <v>5</v>
      </c>
      <c r="AD27" s="1459">
        <v>5</v>
      </c>
      <c r="AE27" s="1459">
        <v>3</v>
      </c>
      <c r="AF27" s="1459">
        <v>5</v>
      </c>
      <c r="AG27" s="1459">
        <v>1</v>
      </c>
      <c r="AH27" s="1710">
        <v>4</v>
      </c>
      <c r="AI27" s="1865">
        <f t="shared" si="7"/>
        <v>2</v>
      </c>
      <c r="AJ27" s="2225">
        <f t="shared" si="8"/>
        <v>25</v>
      </c>
      <c r="AK27" s="2015">
        <v>4</v>
      </c>
      <c r="AL27" s="1710">
        <v>142</v>
      </c>
      <c r="AM27" s="2226">
        <f t="shared" si="9"/>
        <v>173</v>
      </c>
      <c r="AN27" s="2227">
        <f t="shared" si="10"/>
        <v>6.92</v>
      </c>
    </row>
    <row r="28" spans="1:47" s="995" customFormat="1" ht="11.1" customHeight="1" x14ac:dyDescent="0.25">
      <c r="A28" s="2075">
        <v>22</v>
      </c>
      <c r="B28" s="1086"/>
      <c r="C28" s="1463" t="s">
        <v>633</v>
      </c>
      <c r="D28" s="2172" t="str">
        <f t="shared" si="0"/>
        <v>I</v>
      </c>
      <c r="E28" s="2173"/>
      <c r="F28" s="2174"/>
      <c r="G28" s="2228"/>
      <c r="H28" s="2149"/>
      <c r="I28" s="2134"/>
      <c r="J28" s="2135"/>
      <c r="K28" s="1407">
        <v>1</v>
      </c>
      <c r="L28" s="1407"/>
      <c r="M28" s="1407"/>
      <c r="N28" s="1407">
        <v>3</v>
      </c>
      <c r="O28" s="1674"/>
      <c r="P28" s="1798"/>
      <c r="Q28" s="1674"/>
      <c r="R28" s="1407"/>
      <c r="S28" s="1407"/>
      <c r="T28" s="1407"/>
      <c r="U28" s="2229" t="s">
        <v>292</v>
      </c>
      <c r="V28" s="1993">
        <f t="shared" si="1"/>
        <v>4</v>
      </c>
      <c r="W28" s="1808">
        <f t="shared" si="2"/>
        <v>0.89999999999999991</v>
      </c>
      <c r="X28" s="2136">
        <f t="shared" si="3"/>
        <v>1.7999999999999998</v>
      </c>
      <c r="Y28" s="2137" t="str">
        <f t="shared" si="4"/>
        <v>-</v>
      </c>
      <c r="Z28" s="2138" t="str">
        <f t="shared" si="5"/>
        <v>-</v>
      </c>
      <c r="AA28" s="2139" t="str">
        <f t="shared" si="6"/>
        <v>Abs</v>
      </c>
      <c r="AB28" s="2140"/>
      <c r="AC28" s="1392"/>
      <c r="AD28" s="1393"/>
      <c r="AE28" s="1393"/>
      <c r="AF28" s="1393"/>
      <c r="AG28" s="1393">
        <v>6</v>
      </c>
      <c r="AH28" s="1392">
        <v>9</v>
      </c>
      <c r="AI28" s="1795">
        <f t="shared" si="7"/>
        <v>2</v>
      </c>
      <c r="AJ28" s="2141">
        <f t="shared" si="8"/>
        <v>17</v>
      </c>
      <c r="AK28" s="1990">
        <v>1</v>
      </c>
      <c r="AL28" s="1392">
        <v>81</v>
      </c>
      <c r="AM28" s="2142">
        <f t="shared" si="9"/>
        <v>85</v>
      </c>
      <c r="AN28" s="2143">
        <f t="shared" si="10"/>
        <v>5</v>
      </c>
    </row>
    <row r="29" spans="1:47" s="995" customFormat="1" ht="11.1" customHeight="1" thickBot="1" x14ac:dyDescent="0.3">
      <c r="A29" s="2075">
        <v>23</v>
      </c>
      <c r="B29" s="1105"/>
      <c r="C29" s="1830" t="s">
        <v>57</v>
      </c>
      <c r="D29" s="1916" t="str">
        <f t="shared" si="0"/>
        <v/>
      </c>
      <c r="E29" s="2230"/>
      <c r="F29" s="2231"/>
      <c r="G29" s="2232"/>
      <c r="H29" s="2147"/>
      <c r="I29" s="2203"/>
      <c r="J29" s="2204">
        <v>0</v>
      </c>
      <c r="K29" s="1836"/>
      <c r="L29" s="1836"/>
      <c r="M29" s="1836"/>
      <c r="N29" s="1836"/>
      <c r="O29" s="1837"/>
      <c r="P29" s="1836"/>
      <c r="Q29" s="1837"/>
      <c r="R29" s="1836">
        <v>4</v>
      </c>
      <c r="S29" s="1836"/>
      <c r="T29" s="1836"/>
      <c r="U29" s="2233" t="s">
        <v>292</v>
      </c>
      <c r="V29" s="1997">
        <f t="shared" si="1"/>
        <v>4</v>
      </c>
      <c r="W29" s="1838">
        <f t="shared" si="2"/>
        <v>0.89999999999999991</v>
      </c>
      <c r="X29" s="2205">
        <f t="shared" si="3"/>
        <v>1.7999999999999998</v>
      </c>
      <c r="Y29" s="2206" t="str">
        <f t="shared" si="4"/>
        <v>-</v>
      </c>
      <c r="Z29" s="2207" t="str">
        <f t="shared" si="5"/>
        <v>-</v>
      </c>
      <c r="AA29" s="2208" t="str">
        <f t="shared" si="6"/>
        <v>Abs</v>
      </c>
      <c r="AB29" s="1900"/>
      <c r="AC29" s="1841"/>
      <c r="AD29" s="1842"/>
      <c r="AE29" s="1842">
        <v>2</v>
      </c>
      <c r="AF29" s="1842">
        <v>1</v>
      </c>
      <c r="AG29" s="1842">
        <v>1</v>
      </c>
      <c r="AH29" s="1841"/>
      <c r="AI29" s="1859">
        <f t="shared" si="7"/>
        <v>2</v>
      </c>
      <c r="AJ29" s="2209">
        <f t="shared" si="8"/>
        <v>6</v>
      </c>
      <c r="AK29" s="2003"/>
      <c r="AL29" s="1841">
        <v>11</v>
      </c>
      <c r="AM29" s="2210">
        <f t="shared" si="9"/>
        <v>15</v>
      </c>
      <c r="AN29" s="2211">
        <f t="shared" si="10"/>
        <v>2.5</v>
      </c>
    </row>
    <row r="30" spans="1:47" s="1086" customFormat="1" ht="11.1" customHeight="1" thickTop="1" x14ac:dyDescent="0.25">
      <c r="A30" s="2075">
        <v>24</v>
      </c>
      <c r="B30" s="1619"/>
      <c r="C30" s="2004" t="s">
        <v>211</v>
      </c>
      <c r="D30" s="1902"/>
      <c r="E30" s="1902"/>
      <c r="F30" s="1198"/>
      <c r="G30" s="2216"/>
      <c r="H30" s="2112"/>
      <c r="I30" s="2217"/>
      <c r="J30" s="2218"/>
      <c r="K30" s="1361"/>
      <c r="L30" s="1361"/>
      <c r="M30" s="1361"/>
      <c r="N30" s="1361"/>
      <c r="O30" s="1983"/>
      <c r="P30" s="1361"/>
      <c r="Q30" s="1715"/>
      <c r="R30" s="1361">
        <v>16</v>
      </c>
      <c r="S30" s="1361"/>
      <c r="T30" s="1361"/>
      <c r="U30" s="2234" t="s">
        <v>292</v>
      </c>
      <c r="V30" s="2008">
        <f t="shared" si="1"/>
        <v>16</v>
      </c>
      <c r="W30" s="2009">
        <f t="shared" si="2"/>
        <v>0.79999999999999993</v>
      </c>
      <c r="X30" s="2220">
        <f t="shared" si="3"/>
        <v>12.799999999999999</v>
      </c>
      <c r="Y30" s="2221" t="str">
        <f t="shared" si="4"/>
        <v>-</v>
      </c>
      <c r="Z30" s="2222" t="str">
        <f t="shared" si="5"/>
        <v>-</v>
      </c>
      <c r="AA30" s="2223" t="str">
        <f t="shared" si="6"/>
        <v>Abs</v>
      </c>
      <c r="AB30" s="2224"/>
      <c r="AC30" s="1710"/>
      <c r="AD30" s="1459"/>
      <c r="AE30" s="1459"/>
      <c r="AF30" s="1459"/>
      <c r="AG30" s="1459"/>
      <c r="AH30" s="1710"/>
      <c r="AI30" s="1865">
        <f t="shared" si="7"/>
        <v>1</v>
      </c>
      <c r="AJ30" s="2225">
        <f t="shared" si="8"/>
        <v>1</v>
      </c>
      <c r="AK30" s="2015"/>
      <c r="AL30" s="1710">
        <v>0</v>
      </c>
      <c r="AM30" s="2226">
        <f t="shared" si="9"/>
        <v>16</v>
      </c>
      <c r="AN30" s="2227">
        <f t="shared" si="10"/>
        <v>16</v>
      </c>
    </row>
    <row r="31" spans="1:47" s="1086" customFormat="1" ht="11.1" customHeight="1" x14ac:dyDescent="0.25">
      <c r="A31" s="2075">
        <v>25</v>
      </c>
      <c r="B31" s="1682"/>
      <c r="C31" s="1222" t="s">
        <v>723</v>
      </c>
      <c r="D31" s="2145" t="str">
        <f>ROMAN(AK31,0)</f>
        <v>III</v>
      </c>
      <c r="E31" s="2235"/>
      <c r="F31" s="2236"/>
      <c r="G31" s="2237"/>
      <c r="H31" s="2112"/>
      <c r="I31" s="2100"/>
      <c r="J31" s="2113"/>
      <c r="K31" s="1360"/>
      <c r="L31" s="1360"/>
      <c r="M31" s="1360"/>
      <c r="N31" s="1781">
        <v>15</v>
      </c>
      <c r="O31" s="1781"/>
      <c r="P31" s="1360"/>
      <c r="Q31" s="1379"/>
      <c r="R31" s="1360"/>
      <c r="S31" s="1360"/>
      <c r="T31" s="1360"/>
      <c r="U31" s="2238" t="s">
        <v>292</v>
      </c>
      <c r="V31" s="1984">
        <f t="shared" si="1"/>
        <v>15</v>
      </c>
      <c r="W31" s="1773">
        <f t="shared" si="2"/>
        <v>0.79999999999999993</v>
      </c>
      <c r="X31" s="2102">
        <f t="shared" si="3"/>
        <v>11.999999999999998</v>
      </c>
      <c r="Y31" s="2103" t="str">
        <f t="shared" si="4"/>
        <v>-</v>
      </c>
      <c r="Z31" s="2104" t="str">
        <f t="shared" si="5"/>
        <v>-</v>
      </c>
      <c r="AA31" s="2105" t="str">
        <f t="shared" si="6"/>
        <v>Abs</v>
      </c>
      <c r="AB31" s="1485">
        <v>1</v>
      </c>
      <c r="AC31" s="1368">
        <v>7</v>
      </c>
      <c r="AD31" s="1369">
        <v>3</v>
      </c>
      <c r="AE31" s="1369"/>
      <c r="AF31" s="1369"/>
      <c r="AG31" s="1369"/>
      <c r="AH31" s="1368">
        <v>1</v>
      </c>
      <c r="AI31" s="1782">
        <f t="shared" si="7"/>
        <v>1</v>
      </c>
      <c r="AJ31" s="2106">
        <f t="shared" si="8"/>
        <v>13</v>
      </c>
      <c r="AK31" s="1986">
        <v>3</v>
      </c>
      <c r="AL31" s="1368">
        <v>73</v>
      </c>
      <c r="AM31" s="2107">
        <f t="shared" si="9"/>
        <v>88</v>
      </c>
      <c r="AN31" s="2108">
        <f t="shared" si="10"/>
        <v>6.7692307692307692</v>
      </c>
    </row>
    <row r="32" spans="1:47" s="1086" customFormat="1" ht="11.1" customHeight="1" x14ac:dyDescent="0.25">
      <c r="A32" s="2075">
        <v>26</v>
      </c>
      <c r="B32" s="1619"/>
      <c r="C32" s="1228" t="s">
        <v>86</v>
      </c>
      <c r="D32" s="1913" t="str">
        <f>ROMAN(AK32,0)</f>
        <v/>
      </c>
      <c r="E32" s="2170"/>
      <c r="F32" s="1231"/>
      <c r="G32" s="2228"/>
      <c r="H32" s="2149"/>
      <c r="I32" s="2134"/>
      <c r="J32" s="2135">
        <v>13</v>
      </c>
      <c r="K32" s="1407"/>
      <c r="L32" s="1407"/>
      <c r="M32" s="1407"/>
      <c r="N32" s="1407"/>
      <c r="O32" s="1674"/>
      <c r="P32" s="1407"/>
      <c r="Q32" s="1674"/>
      <c r="R32" s="1407"/>
      <c r="S32" s="1407"/>
      <c r="T32" s="1407"/>
      <c r="U32" s="2239" t="s">
        <v>292</v>
      </c>
      <c r="V32" s="1993">
        <f t="shared" si="1"/>
        <v>13</v>
      </c>
      <c r="W32" s="1808">
        <f t="shared" si="2"/>
        <v>0.79999999999999993</v>
      </c>
      <c r="X32" s="2136">
        <f t="shared" si="3"/>
        <v>10.399999999999999</v>
      </c>
      <c r="Y32" s="2137" t="str">
        <f t="shared" si="4"/>
        <v>-</v>
      </c>
      <c r="Z32" s="2138" t="str">
        <f t="shared" si="5"/>
        <v>-</v>
      </c>
      <c r="AA32" s="2139" t="str">
        <f t="shared" si="6"/>
        <v>Abs</v>
      </c>
      <c r="AB32" s="2140"/>
      <c r="AC32" s="1392"/>
      <c r="AD32" s="1393"/>
      <c r="AE32" s="1393"/>
      <c r="AF32" s="1393"/>
      <c r="AG32" s="1393">
        <v>3</v>
      </c>
      <c r="AH32" s="1392">
        <v>1</v>
      </c>
      <c r="AI32" s="1795">
        <f t="shared" si="7"/>
        <v>1</v>
      </c>
      <c r="AJ32" s="2141">
        <f t="shared" si="8"/>
        <v>5</v>
      </c>
      <c r="AK32" s="1990"/>
      <c r="AL32" s="1392">
        <v>19</v>
      </c>
      <c r="AM32" s="2240">
        <f t="shared" si="9"/>
        <v>32</v>
      </c>
      <c r="AN32" s="2143">
        <f t="shared" si="10"/>
        <v>6.4</v>
      </c>
    </row>
    <row r="33" spans="1:41" s="1086" customFormat="1" ht="11.1" customHeight="1" x14ac:dyDescent="0.25">
      <c r="A33" s="2075">
        <v>27</v>
      </c>
      <c r="B33" s="1619"/>
      <c r="C33" s="1463" t="s">
        <v>724</v>
      </c>
      <c r="D33" s="2172" t="str">
        <f>ROMAN(AK33,0)</f>
        <v>I</v>
      </c>
      <c r="E33" s="2173"/>
      <c r="F33" s="2174"/>
      <c r="G33" s="2228"/>
      <c r="H33" s="2147"/>
      <c r="I33" s="2134"/>
      <c r="J33" s="2135"/>
      <c r="K33" s="1673"/>
      <c r="L33" s="1673"/>
      <c r="M33" s="1673"/>
      <c r="N33" s="1673"/>
      <c r="O33" s="2241"/>
      <c r="P33" s="1673"/>
      <c r="Q33" s="2135"/>
      <c r="R33" s="1673"/>
      <c r="S33" s="2241">
        <v>12</v>
      </c>
      <c r="T33" s="1673"/>
      <c r="U33" s="2229" t="s">
        <v>292</v>
      </c>
      <c r="V33" s="1993">
        <f t="shared" si="1"/>
        <v>12</v>
      </c>
      <c r="W33" s="1808">
        <f t="shared" si="2"/>
        <v>0.79999999999999993</v>
      </c>
      <c r="X33" s="2136">
        <f t="shared" si="3"/>
        <v>9.6</v>
      </c>
      <c r="Y33" s="2137" t="str">
        <f t="shared" si="4"/>
        <v>-</v>
      </c>
      <c r="Z33" s="2138" t="str">
        <f t="shared" si="5"/>
        <v>-</v>
      </c>
      <c r="AA33" s="2139" t="str">
        <f t="shared" si="6"/>
        <v>Abs</v>
      </c>
      <c r="AB33" s="2140"/>
      <c r="AC33" s="1392"/>
      <c r="AD33" s="1393"/>
      <c r="AE33" s="1393"/>
      <c r="AF33" s="1393"/>
      <c r="AG33" s="1393"/>
      <c r="AH33" s="1392"/>
      <c r="AI33" s="1795">
        <f t="shared" si="7"/>
        <v>1</v>
      </c>
      <c r="AJ33" s="2141">
        <f t="shared" si="8"/>
        <v>1</v>
      </c>
      <c r="AK33" s="1990">
        <v>1</v>
      </c>
      <c r="AL33" s="1392">
        <v>0</v>
      </c>
      <c r="AM33" s="2240">
        <f t="shared" si="9"/>
        <v>12</v>
      </c>
      <c r="AN33" s="2143">
        <f t="shared" si="10"/>
        <v>12</v>
      </c>
    </row>
    <row r="34" spans="1:41" s="1086" customFormat="1" ht="11.1" customHeight="1" x14ac:dyDescent="0.25">
      <c r="A34" s="2075">
        <v>28</v>
      </c>
      <c r="B34" s="1619"/>
      <c r="C34" s="1780" t="s">
        <v>629</v>
      </c>
      <c r="D34" s="1907" t="str">
        <f>ROMAN(AK34,0)</f>
        <v>IV</v>
      </c>
      <c r="E34" s="2118"/>
      <c r="F34" s="2119" t="s">
        <v>156</v>
      </c>
      <c r="G34" s="2228"/>
      <c r="H34" s="2149"/>
      <c r="I34" s="2134"/>
      <c r="J34" s="2135"/>
      <c r="K34" s="1673"/>
      <c r="L34" s="1673"/>
      <c r="M34" s="1673"/>
      <c r="N34" s="1673"/>
      <c r="O34" s="2135">
        <v>7</v>
      </c>
      <c r="P34" s="1673"/>
      <c r="Q34" s="2135"/>
      <c r="R34" s="2135"/>
      <c r="S34" s="1673"/>
      <c r="T34" s="1673"/>
      <c r="U34" s="2229" t="s">
        <v>292</v>
      </c>
      <c r="V34" s="1993">
        <f t="shared" si="1"/>
        <v>7</v>
      </c>
      <c r="W34" s="1808">
        <f t="shared" si="2"/>
        <v>0.79999999999999993</v>
      </c>
      <c r="X34" s="2136">
        <f t="shared" si="3"/>
        <v>5.6</v>
      </c>
      <c r="Y34" s="2137" t="str">
        <f t="shared" si="4"/>
        <v>-</v>
      </c>
      <c r="Z34" s="2138" t="str">
        <f t="shared" si="5"/>
        <v>-</v>
      </c>
      <c r="AA34" s="2139" t="str">
        <f t="shared" si="6"/>
        <v>Abs</v>
      </c>
      <c r="AB34" s="2140">
        <v>2</v>
      </c>
      <c r="AC34" s="1392">
        <v>5</v>
      </c>
      <c r="AD34" s="1393">
        <v>1</v>
      </c>
      <c r="AE34" s="1393">
        <v>1</v>
      </c>
      <c r="AF34" s="1393">
        <v>4</v>
      </c>
      <c r="AG34" s="1393">
        <v>5</v>
      </c>
      <c r="AH34" s="1392">
        <v>2</v>
      </c>
      <c r="AI34" s="1795">
        <f t="shared" si="7"/>
        <v>1</v>
      </c>
      <c r="AJ34" s="2141">
        <f t="shared" si="8"/>
        <v>21</v>
      </c>
      <c r="AK34" s="1990">
        <v>4</v>
      </c>
      <c r="AL34" s="1392">
        <v>127</v>
      </c>
      <c r="AM34" s="2240">
        <f t="shared" si="9"/>
        <v>134</v>
      </c>
      <c r="AN34" s="2242">
        <f t="shared" si="10"/>
        <v>6.3809523809523814</v>
      </c>
    </row>
    <row r="35" spans="1:41" s="1086" customFormat="1" ht="11.1" customHeight="1" x14ac:dyDescent="0.25">
      <c r="A35" s="2075">
        <v>29</v>
      </c>
      <c r="B35" s="1619"/>
      <c r="C35" s="1224" t="s">
        <v>210</v>
      </c>
      <c r="D35" s="1850"/>
      <c r="E35" s="1850"/>
      <c r="F35" s="1216"/>
      <c r="G35" s="2228"/>
      <c r="H35" s="2147"/>
      <c r="I35" s="2134"/>
      <c r="J35" s="2135"/>
      <c r="K35" s="1673"/>
      <c r="L35" s="1673"/>
      <c r="M35" s="1673"/>
      <c r="N35" s="1673"/>
      <c r="O35" s="2241"/>
      <c r="P35" s="1673"/>
      <c r="Q35" s="2135"/>
      <c r="R35" s="1673">
        <v>7</v>
      </c>
      <c r="S35" s="1673"/>
      <c r="T35" s="1673"/>
      <c r="U35" s="2229" t="s">
        <v>292</v>
      </c>
      <c r="V35" s="1993">
        <f t="shared" si="1"/>
        <v>7</v>
      </c>
      <c r="W35" s="1808">
        <f t="shared" si="2"/>
        <v>0.79999999999999993</v>
      </c>
      <c r="X35" s="2136">
        <f t="shared" si="3"/>
        <v>5.6</v>
      </c>
      <c r="Y35" s="2137" t="str">
        <f t="shared" si="4"/>
        <v>-</v>
      </c>
      <c r="Z35" s="2138" t="str">
        <f t="shared" si="5"/>
        <v>-</v>
      </c>
      <c r="AA35" s="2139" t="str">
        <f t="shared" si="6"/>
        <v>Abs</v>
      </c>
      <c r="AB35" s="2140"/>
      <c r="AC35" s="1392"/>
      <c r="AD35" s="1393"/>
      <c r="AE35" s="1393"/>
      <c r="AF35" s="1393"/>
      <c r="AG35" s="1393"/>
      <c r="AH35" s="1392"/>
      <c r="AI35" s="1795">
        <f t="shared" si="7"/>
        <v>1</v>
      </c>
      <c r="AJ35" s="2141">
        <f t="shared" si="8"/>
        <v>1</v>
      </c>
      <c r="AK35" s="1990"/>
      <c r="AL35" s="1392">
        <v>0</v>
      </c>
      <c r="AM35" s="2240">
        <f t="shared" si="9"/>
        <v>7</v>
      </c>
      <c r="AN35" s="2143">
        <f t="shared" si="10"/>
        <v>7</v>
      </c>
    </row>
    <row r="36" spans="1:41" s="1086" customFormat="1" ht="11.1" customHeight="1" x14ac:dyDescent="0.25">
      <c r="A36" s="2075">
        <v>30</v>
      </c>
      <c r="B36" s="1619"/>
      <c r="C36" s="1228" t="s">
        <v>205</v>
      </c>
      <c r="D36" s="1850"/>
      <c r="E36" s="2114"/>
      <c r="F36" s="1216"/>
      <c r="G36" s="2228"/>
      <c r="H36" s="2149"/>
      <c r="I36" s="2134"/>
      <c r="J36" s="2135"/>
      <c r="K36" s="1673"/>
      <c r="L36" s="1673"/>
      <c r="M36" s="1673">
        <v>5</v>
      </c>
      <c r="N36" s="1673"/>
      <c r="O36" s="2135"/>
      <c r="P36" s="1673"/>
      <c r="Q36" s="2135"/>
      <c r="R36" s="1673"/>
      <c r="S36" s="1673"/>
      <c r="T36" s="1673"/>
      <c r="U36" s="2229" t="s">
        <v>292</v>
      </c>
      <c r="V36" s="1993">
        <f t="shared" si="1"/>
        <v>5</v>
      </c>
      <c r="W36" s="1808">
        <f t="shared" si="2"/>
        <v>0.79999999999999993</v>
      </c>
      <c r="X36" s="2136">
        <f t="shared" si="3"/>
        <v>3.9999999999999996</v>
      </c>
      <c r="Y36" s="2137" t="str">
        <f t="shared" si="4"/>
        <v>-</v>
      </c>
      <c r="Z36" s="2138" t="str">
        <f t="shared" si="5"/>
        <v>-</v>
      </c>
      <c r="AA36" s="2139" t="str">
        <f t="shared" si="6"/>
        <v>Abs</v>
      </c>
      <c r="AB36" s="2140"/>
      <c r="AC36" s="1392"/>
      <c r="AD36" s="1393"/>
      <c r="AE36" s="1393"/>
      <c r="AF36" s="1393"/>
      <c r="AG36" s="1393"/>
      <c r="AH36" s="1392"/>
      <c r="AI36" s="1795">
        <f t="shared" si="7"/>
        <v>1</v>
      </c>
      <c r="AJ36" s="2141">
        <f t="shared" si="8"/>
        <v>1</v>
      </c>
      <c r="AK36" s="1990"/>
      <c r="AL36" s="1392">
        <v>0</v>
      </c>
      <c r="AM36" s="2240">
        <f t="shared" si="9"/>
        <v>5</v>
      </c>
      <c r="AN36" s="2143">
        <f t="shared" si="10"/>
        <v>5</v>
      </c>
    </row>
    <row r="37" spans="1:41" s="1086" customFormat="1" ht="11.1" customHeight="1" x14ac:dyDescent="0.25">
      <c r="A37" s="2075">
        <v>31</v>
      </c>
      <c r="B37" s="1619"/>
      <c r="C37" s="1357" t="s">
        <v>671</v>
      </c>
      <c r="D37" s="2243" t="str">
        <f>ROMAN(AK37,0)</f>
        <v>IV</v>
      </c>
      <c r="E37" s="2244"/>
      <c r="F37" s="2245"/>
      <c r="G37" s="2228"/>
      <c r="H37" s="2149"/>
      <c r="I37" s="2134"/>
      <c r="J37" s="2135"/>
      <c r="K37" s="1673"/>
      <c r="L37" s="1673"/>
      <c r="M37" s="1673"/>
      <c r="N37" s="1673"/>
      <c r="O37" s="2135">
        <v>5</v>
      </c>
      <c r="P37" s="1673"/>
      <c r="Q37" s="2135"/>
      <c r="R37" s="2241"/>
      <c r="S37" s="2241"/>
      <c r="T37" s="2135"/>
      <c r="U37" s="2229" t="s">
        <v>292</v>
      </c>
      <c r="V37" s="1993">
        <f t="shared" si="1"/>
        <v>5</v>
      </c>
      <c r="W37" s="1808">
        <f t="shared" si="2"/>
        <v>0.79999999999999993</v>
      </c>
      <c r="X37" s="2136">
        <f t="shared" si="3"/>
        <v>3.9999999999999996</v>
      </c>
      <c r="Y37" s="2137" t="str">
        <f t="shared" si="4"/>
        <v>-</v>
      </c>
      <c r="Z37" s="2138" t="str">
        <f t="shared" si="5"/>
        <v>-</v>
      </c>
      <c r="AA37" s="2139" t="str">
        <f t="shared" si="6"/>
        <v>Abs</v>
      </c>
      <c r="AB37" s="2140">
        <v>2</v>
      </c>
      <c r="AC37" s="1392">
        <v>5</v>
      </c>
      <c r="AD37" s="1392">
        <v>4</v>
      </c>
      <c r="AE37" s="1392">
        <v>4</v>
      </c>
      <c r="AF37" s="1392">
        <v>6</v>
      </c>
      <c r="AG37" s="1392">
        <v>3</v>
      </c>
      <c r="AH37" s="1392">
        <v>4</v>
      </c>
      <c r="AI37" s="1795">
        <f t="shared" si="7"/>
        <v>1</v>
      </c>
      <c r="AJ37" s="2141">
        <f t="shared" si="8"/>
        <v>29</v>
      </c>
      <c r="AK37" s="1990">
        <v>4</v>
      </c>
      <c r="AL37" s="1392">
        <v>174</v>
      </c>
      <c r="AM37" s="2246">
        <f t="shared" si="9"/>
        <v>179</v>
      </c>
      <c r="AN37" s="2143">
        <f t="shared" si="10"/>
        <v>6.1724137931034484</v>
      </c>
    </row>
    <row r="38" spans="1:41" s="1086" customFormat="1" ht="11.1" customHeight="1" x14ac:dyDescent="0.25">
      <c r="A38" s="2075">
        <v>32</v>
      </c>
      <c r="B38" s="1619"/>
      <c r="C38" s="1208" t="s">
        <v>634</v>
      </c>
      <c r="D38" s="2172" t="str">
        <f>ROMAN(AK38,0)</f>
        <v>I</v>
      </c>
      <c r="E38" s="2115"/>
      <c r="F38" s="2116"/>
      <c r="G38" s="1818"/>
      <c r="H38" s="2147"/>
      <c r="I38" s="2100"/>
      <c r="J38" s="2113"/>
      <c r="K38" s="1360"/>
      <c r="L38" s="1360"/>
      <c r="M38" s="1360">
        <v>3</v>
      </c>
      <c r="N38" s="1360"/>
      <c r="O38" s="1781"/>
      <c r="P38" s="1360"/>
      <c r="Q38" s="1379"/>
      <c r="R38" s="1360"/>
      <c r="S38" s="1360"/>
      <c r="T38" s="1360"/>
      <c r="U38" s="2229" t="s">
        <v>292</v>
      </c>
      <c r="V38" s="1993">
        <f t="shared" si="1"/>
        <v>3</v>
      </c>
      <c r="W38" s="1808">
        <f t="shared" si="2"/>
        <v>0.79999999999999993</v>
      </c>
      <c r="X38" s="2136">
        <f t="shared" si="3"/>
        <v>2.4</v>
      </c>
      <c r="Y38" s="2137" t="str">
        <f t="shared" si="4"/>
        <v>-</v>
      </c>
      <c r="Z38" s="2138" t="str">
        <f t="shared" si="5"/>
        <v>-</v>
      </c>
      <c r="AA38" s="2139" t="str">
        <f t="shared" si="6"/>
        <v>Abs</v>
      </c>
      <c r="AB38" s="1485"/>
      <c r="AC38" s="1368"/>
      <c r="AD38" s="1369"/>
      <c r="AE38" s="1369">
        <v>2</v>
      </c>
      <c r="AF38" s="1369"/>
      <c r="AG38" s="1369">
        <v>1</v>
      </c>
      <c r="AH38" s="1368"/>
      <c r="AI38" s="1795">
        <f t="shared" si="7"/>
        <v>1</v>
      </c>
      <c r="AJ38" s="2141">
        <f t="shared" si="8"/>
        <v>4</v>
      </c>
      <c r="AK38" s="1986">
        <v>1</v>
      </c>
      <c r="AL38" s="1368">
        <v>21</v>
      </c>
      <c r="AM38" s="2247">
        <f t="shared" si="9"/>
        <v>24</v>
      </c>
      <c r="AN38" s="2143">
        <f t="shared" si="10"/>
        <v>6</v>
      </c>
    </row>
    <row r="39" spans="1:41" s="1086" customFormat="1" ht="11.1" customHeight="1" x14ac:dyDescent="0.25">
      <c r="A39" s="2075">
        <v>33</v>
      </c>
      <c r="B39" s="1619"/>
      <c r="C39" s="1357" t="s">
        <v>626</v>
      </c>
      <c r="D39" s="2243" t="str">
        <f>ROMAN(AK39,0)</f>
        <v>II</v>
      </c>
      <c r="E39" s="2244"/>
      <c r="F39" s="2248"/>
      <c r="G39" s="2228"/>
      <c r="H39" s="2149"/>
      <c r="I39" s="2134">
        <v>3</v>
      </c>
      <c r="J39" s="2135"/>
      <c r="K39" s="1798"/>
      <c r="L39" s="1407"/>
      <c r="M39" s="1407"/>
      <c r="N39" s="1407"/>
      <c r="O39" s="1674"/>
      <c r="P39" s="1407"/>
      <c r="Q39" s="1674"/>
      <c r="R39" s="1407"/>
      <c r="S39" s="1407"/>
      <c r="T39" s="1407"/>
      <c r="U39" s="2229" t="s">
        <v>292</v>
      </c>
      <c r="V39" s="1993">
        <f t="shared" si="1"/>
        <v>3</v>
      </c>
      <c r="W39" s="1808">
        <f t="shared" si="2"/>
        <v>0.79999999999999993</v>
      </c>
      <c r="X39" s="2136">
        <f t="shared" si="3"/>
        <v>2.4</v>
      </c>
      <c r="Y39" s="2137" t="str">
        <f t="shared" si="4"/>
        <v>-</v>
      </c>
      <c r="Z39" s="2138" t="str">
        <f t="shared" si="5"/>
        <v>-</v>
      </c>
      <c r="AA39" s="2139" t="str">
        <f t="shared" si="6"/>
        <v>Abs</v>
      </c>
      <c r="AB39" s="2140"/>
      <c r="AC39" s="1392"/>
      <c r="AD39" s="1393"/>
      <c r="AE39" s="1393"/>
      <c r="AF39" s="1393"/>
      <c r="AG39" s="1393">
        <v>4</v>
      </c>
      <c r="AH39" s="1392">
        <v>1</v>
      </c>
      <c r="AI39" s="1795">
        <f t="shared" si="7"/>
        <v>1</v>
      </c>
      <c r="AJ39" s="2141">
        <f t="shared" si="8"/>
        <v>6</v>
      </c>
      <c r="AK39" s="1990">
        <v>2</v>
      </c>
      <c r="AL39" s="1392">
        <v>34</v>
      </c>
      <c r="AM39" s="2240">
        <f t="shared" si="9"/>
        <v>37</v>
      </c>
      <c r="AN39" s="2143">
        <f t="shared" si="10"/>
        <v>6.166666666666667</v>
      </c>
    </row>
    <row r="40" spans="1:41" s="1086" customFormat="1" ht="11.1" customHeight="1" thickBot="1" x14ac:dyDescent="0.3">
      <c r="A40" s="2075">
        <v>34</v>
      </c>
      <c r="B40" s="1682"/>
      <c r="C40" s="1830" t="s">
        <v>206</v>
      </c>
      <c r="D40" s="1916"/>
      <c r="E40" s="2230"/>
      <c r="F40" s="2249"/>
      <c r="G40" s="2250"/>
      <c r="H40" s="2099"/>
      <c r="I40" s="2203"/>
      <c r="J40" s="2204"/>
      <c r="K40" s="1836"/>
      <c r="L40" s="1836"/>
      <c r="M40" s="1836"/>
      <c r="N40" s="1836"/>
      <c r="O40" s="1837">
        <v>0</v>
      </c>
      <c r="P40" s="1836"/>
      <c r="Q40" s="1837"/>
      <c r="R40" s="1836"/>
      <c r="S40" s="1836"/>
      <c r="T40" s="1836"/>
      <c r="U40" s="2233" t="s">
        <v>292</v>
      </c>
      <c r="V40" s="1997">
        <f t="shared" si="1"/>
        <v>0</v>
      </c>
      <c r="W40" s="1838">
        <f t="shared" si="2"/>
        <v>0.79999999999999993</v>
      </c>
      <c r="X40" s="2205">
        <f t="shared" si="3"/>
        <v>0</v>
      </c>
      <c r="Y40" s="2206" t="str">
        <f t="shared" si="4"/>
        <v>-</v>
      </c>
      <c r="Z40" s="2207" t="str">
        <f t="shared" si="5"/>
        <v>-</v>
      </c>
      <c r="AA40" s="2208" t="str">
        <f t="shared" si="6"/>
        <v>Abs</v>
      </c>
      <c r="AB40" s="1900"/>
      <c r="AC40" s="1841"/>
      <c r="AD40" s="1842"/>
      <c r="AE40" s="1842"/>
      <c r="AF40" s="1842"/>
      <c r="AG40" s="1842"/>
      <c r="AH40" s="1841"/>
      <c r="AI40" s="1859">
        <f t="shared" si="7"/>
        <v>1</v>
      </c>
      <c r="AJ40" s="2209">
        <f t="shared" si="8"/>
        <v>1</v>
      </c>
      <c r="AK40" s="2003"/>
      <c r="AL40" s="1841">
        <v>0</v>
      </c>
      <c r="AM40" s="2251">
        <f t="shared" si="9"/>
        <v>0</v>
      </c>
      <c r="AN40" s="2211">
        <f t="shared" si="10"/>
        <v>0</v>
      </c>
    </row>
    <row r="41" spans="1:41" s="1086" customFormat="1" ht="11.1" customHeight="1" thickTop="1" x14ac:dyDescent="0.25">
      <c r="A41" s="2075">
        <v>35</v>
      </c>
      <c r="B41" s="1619"/>
      <c r="C41" s="2004" t="s">
        <v>43</v>
      </c>
      <c r="D41" s="2252" t="str">
        <f>ROMAN(AK41,0)</f>
        <v/>
      </c>
      <c r="E41" s="2253"/>
      <c r="F41" s="2254"/>
      <c r="G41" s="1863"/>
      <c r="H41" s="2099"/>
      <c r="I41" s="2255"/>
      <c r="J41" s="2256"/>
      <c r="K41" s="2257"/>
      <c r="L41" s="2257"/>
      <c r="M41" s="2257"/>
      <c r="N41" s="2257"/>
      <c r="O41" s="2258"/>
      <c r="P41" s="2257"/>
      <c r="Q41" s="2258"/>
      <c r="R41" s="2257"/>
      <c r="S41" s="2257"/>
      <c r="T41" s="2257"/>
      <c r="U41" s="2234"/>
      <c r="V41" s="2259"/>
      <c r="W41" s="2009"/>
      <c r="X41" s="2220"/>
      <c r="Y41" s="2221"/>
      <c r="Z41" s="2222"/>
      <c r="AA41" s="2223"/>
      <c r="AB41" s="2260"/>
      <c r="AC41" s="2261"/>
      <c r="AD41" s="2262">
        <v>3</v>
      </c>
      <c r="AE41" s="2262">
        <v>8</v>
      </c>
      <c r="AF41" s="2262">
        <v>3</v>
      </c>
      <c r="AG41" s="2262">
        <v>1</v>
      </c>
      <c r="AH41" s="2261"/>
      <c r="AI41" s="2263"/>
      <c r="AJ41" s="2264">
        <f t="shared" si="8"/>
        <v>15</v>
      </c>
      <c r="AK41" s="2265"/>
      <c r="AL41" s="2261">
        <v>66</v>
      </c>
      <c r="AM41" s="2266">
        <f t="shared" si="9"/>
        <v>66</v>
      </c>
      <c r="AN41" s="2227">
        <f t="shared" si="10"/>
        <v>4.4000000000000004</v>
      </c>
    </row>
    <row r="42" spans="1:41" s="1086" customFormat="1" ht="11.1" customHeight="1" x14ac:dyDescent="0.25">
      <c r="A42" s="2075">
        <v>36</v>
      </c>
      <c r="B42" s="1619"/>
      <c r="C42" s="1224" t="s">
        <v>58</v>
      </c>
      <c r="D42" s="1913" t="str">
        <f>ROMAN(AK42,0)</f>
        <v/>
      </c>
      <c r="E42" s="2114"/>
      <c r="F42" s="2267"/>
      <c r="G42" s="1262"/>
      <c r="H42" s="2112"/>
      <c r="I42" s="2268"/>
      <c r="J42" s="2269"/>
      <c r="K42" s="2270"/>
      <c r="L42" s="2270"/>
      <c r="M42" s="2270"/>
      <c r="N42" s="2270"/>
      <c r="O42" s="2271"/>
      <c r="P42" s="2270"/>
      <c r="Q42" s="2271"/>
      <c r="R42" s="2270"/>
      <c r="S42" s="2270"/>
      <c r="T42" s="2270"/>
      <c r="U42" s="1874"/>
      <c r="V42" s="2272"/>
      <c r="W42" s="2273"/>
      <c r="X42" s="2274"/>
      <c r="Y42" s="2275"/>
      <c r="Z42" s="2276"/>
      <c r="AA42" s="2277"/>
      <c r="AB42" s="2278"/>
      <c r="AC42" s="2279"/>
      <c r="AD42" s="2280"/>
      <c r="AE42" s="2280">
        <v>1</v>
      </c>
      <c r="AF42" s="2280">
        <v>3</v>
      </c>
      <c r="AG42" s="2280">
        <v>4</v>
      </c>
      <c r="AH42" s="2279">
        <v>4</v>
      </c>
      <c r="AI42" s="2281"/>
      <c r="AJ42" s="2282">
        <f t="shared" si="8"/>
        <v>12</v>
      </c>
      <c r="AK42" s="2283"/>
      <c r="AL42" s="2279">
        <v>43</v>
      </c>
      <c r="AM42" s="2284">
        <f t="shared" si="9"/>
        <v>43</v>
      </c>
      <c r="AN42" s="2108">
        <f t="shared" si="10"/>
        <v>3.5833333333333335</v>
      </c>
    </row>
    <row r="43" spans="1:41" s="995" customFormat="1" ht="11.1" customHeight="1" x14ac:dyDescent="0.25">
      <c r="A43" s="2075">
        <v>37</v>
      </c>
      <c r="B43" s="1619"/>
      <c r="C43" s="1376" t="s">
        <v>424</v>
      </c>
      <c r="D43" s="2151" t="str">
        <f>ROMAN(AK43,0)</f>
        <v>III</v>
      </c>
      <c r="E43" s="2168" t="s">
        <v>156</v>
      </c>
      <c r="F43" s="2285"/>
      <c r="G43" s="1854"/>
      <c r="H43" s="2099"/>
      <c r="I43" s="2268"/>
      <c r="J43" s="2269"/>
      <c r="K43" s="2270"/>
      <c r="L43" s="2270"/>
      <c r="M43" s="2270"/>
      <c r="N43" s="2270"/>
      <c r="O43" s="2271"/>
      <c r="P43" s="2270"/>
      <c r="Q43" s="2271"/>
      <c r="R43" s="2270"/>
      <c r="S43" s="2270"/>
      <c r="T43" s="2270"/>
      <c r="U43" s="1735"/>
      <c r="V43" s="2286"/>
      <c r="W43" s="1382"/>
      <c r="X43" s="1346"/>
      <c r="Y43" s="2287"/>
      <c r="Z43" s="2019"/>
      <c r="AA43" s="2288"/>
      <c r="AB43" s="2278">
        <v>2</v>
      </c>
      <c r="AC43" s="2279">
        <v>5</v>
      </c>
      <c r="AD43" s="2280">
        <v>2</v>
      </c>
      <c r="AE43" s="2280">
        <v>2</v>
      </c>
      <c r="AF43" s="2280">
        <v>1</v>
      </c>
      <c r="AG43" s="2280"/>
      <c r="AH43" s="2279"/>
      <c r="AI43" s="2281"/>
      <c r="AJ43" s="2282">
        <f t="shared" ref="AJ43:AJ93" si="11">SUM(AB43:AI43)</f>
        <v>12</v>
      </c>
      <c r="AK43" s="2283">
        <v>3</v>
      </c>
      <c r="AL43" s="2279">
        <v>111</v>
      </c>
      <c r="AM43" s="2284">
        <f t="shared" si="9"/>
        <v>111</v>
      </c>
      <c r="AN43" s="2289">
        <f t="shared" si="10"/>
        <v>9.25</v>
      </c>
      <c r="AO43" s="1143"/>
    </row>
    <row r="44" spans="1:41" s="995" customFormat="1" ht="11.1" customHeight="1" x14ac:dyDescent="0.25">
      <c r="A44" s="2075">
        <v>38</v>
      </c>
      <c r="B44" s="1619"/>
      <c r="C44" s="1224" t="s">
        <v>2</v>
      </c>
      <c r="D44" s="1913" t="str">
        <f>ROMAN(AK44,0)</f>
        <v/>
      </c>
      <c r="E44" s="2114"/>
      <c r="F44" s="2290"/>
      <c r="G44" s="1868"/>
      <c r="H44" s="2291"/>
      <c r="I44" s="2268"/>
      <c r="J44" s="2269"/>
      <c r="K44" s="2270"/>
      <c r="L44" s="2270"/>
      <c r="M44" s="2270"/>
      <c r="N44" s="2270"/>
      <c r="O44" s="2271"/>
      <c r="P44" s="2270"/>
      <c r="Q44" s="2271"/>
      <c r="R44" s="2270"/>
      <c r="S44" s="2270"/>
      <c r="T44" s="2270"/>
      <c r="U44" s="1735"/>
      <c r="V44" s="2286"/>
      <c r="W44" s="1382"/>
      <c r="X44" s="1346"/>
      <c r="Y44" s="2287"/>
      <c r="Z44" s="2019"/>
      <c r="AA44" s="2288"/>
      <c r="AB44" s="2278">
        <v>2</v>
      </c>
      <c r="AC44" s="2279">
        <v>4</v>
      </c>
      <c r="AD44" s="2280">
        <v>5</v>
      </c>
      <c r="AE44" s="2280"/>
      <c r="AF44" s="2280">
        <v>1</v>
      </c>
      <c r="AG44" s="2280"/>
      <c r="AH44" s="2279"/>
      <c r="AI44" s="2281"/>
      <c r="AJ44" s="2282">
        <f t="shared" si="11"/>
        <v>12</v>
      </c>
      <c r="AK44" s="2283"/>
      <c r="AL44" s="2279">
        <v>29</v>
      </c>
      <c r="AM44" s="2292">
        <f t="shared" si="9"/>
        <v>29</v>
      </c>
      <c r="AN44" s="2289">
        <f t="shared" si="10"/>
        <v>2.4166666666666665</v>
      </c>
    </row>
    <row r="45" spans="1:41" s="995" customFormat="1" ht="11.1" customHeight="1" x14ac:dyDescent="0.25">
      <c r="A45" s="2075">
        <v>39</v>
      </c>
      <c r="B45" s="1619"/>
      <c r="C45" s="1224" t="s">
        <v>7</v>
      </c>
      <c r="D45" s="1913"/>
      <c r="E45" s="2133"/>
      <c r="F45" s="2267"/>
      <c r="G45" s="1478"/>
      <c r="H45" s="2112"/>
      <c r="I45" s="2293"/>
      <c r="J45" s="2294"/>
      <c r="K45" s="1538"/>
      <c r="L45" s="1538"/>
      <c r="M45" s="1538"/>
      <c r="N45" s="1538"/>
      <c r="O45" s="1538"/>
      <c r="P45" s="1538"/>
      <c r="Q45" s="2295"/>
      <c r="R45" s="1538"/>
      <c r="S45" s="1538"/>
      <c r="T45" s="1538"/>
      <c r="U45" s="2296"/>
      <c r="V45" s="2060"/>
      <c r="W45" s="2297"/>
      <c r="X45" s="1522"/>
      <c r="Y45" s="2298"/>
      <c r="Z45" s="2019"/>
      <c r="AA45" s="2299"/>
      <c r="AB45" s="1308"/>
      <c r="AC45" s="1035">
        <v>7</v>
      </c>
      <c r="AD45" s="1128">
        <v>3</v>
      </c>
      <c r="AE45" s="1035"/>
      <c r="AF45" s="1128"/>
      <c r="AG45" s="1128"/>
      <c r="AH45" s="1035"/>
      <c r="AI45" s="2300"/>
      <c r="AJ45" s="2282">
        <f t="shared" si="11"/>
        <v>10</v>
      </c>
      <c r="AK45" s="2301"/>
      <c r="AL45" s="1035">
        <v>54</v>
      </c>
      <c r="AM45" s="2302">
        <f t="shared" si="9"/>
        <v>54</v>
      </c>
      <c r="AN45" s="2303">
        <f t="shared" si="10"/>
        <v>5.4</v>
      </c>
    </row>
    <row r="46" spans="1:41" s="995" customFormat="1" ht="11.1" customHeight="1" x14ac:dyDescent="0.25">
      <c r="A46" s="2075">
        <v>40</v>
      </c>
      <c r="B46" s="1619"/>
      <c r="C46" s="1224" t="s">
        <v>1</v>
      </c>
      <c r="D46" s="1913"/>
      <c r="E46" s="2114"/>
      <c r="F46" s="2290"/>
      <c r="G46" s="1853"/>
      <c r="H46" s="2304"/>
      <c r="I46" s="2268"/>
      <c r="J46" s="2269"/>
      <c r="K46" s="2270"/>
      <c r="L46" s="2270"/>
      <c r="M46" s="2270"/>
      <c r="N46" s="2270"/>
      <c r="O46" s="2271"/>
      <c r="P46" s="2270"/>
      <c r="Q46" s="2271"/>
      <c r="R46" s="2270"/>
      <c r="S46" s="2270"/>
      <c r="T46" s="2270"/>
      <c r="U46" s="1735"/>
      <c r="V46" s="2286"/>
      <c r="W46" s="1382"/>
      <c r="X46" s="1346"/>
      <c r="Y46" s="2287"/>
      <c r="Z46" s="2019"/>
      <c r="AA46" s="2288"/>
      <c r="AB46" s="2278">
        <v>2</v>
      </c>
      <c r="AC46" s="2279">
        <v>6</v>
      </c>
      <c r="AD46" s="2280"/>
      <c r="AE46" s="2280"/>
      <c r="AF46" s="2280">
        <v>1</v>
      </c>
      <c r="AG46" s="2280"/>
      <c r="AH46" s="2279"/>
      <c r="AI46" s="2281"/>
      <c r="AJ46" s="2282">
        <f t="shared" si="11"/>
        <v>9</v>
      </c>
      <c r="AK46" s="2283"/>
      <c r="AL46" s="2279">
        <v>45</v>
      </c>
      <c r="AM46" s="2292">
        <f t="shared" si="9"/>
        <v>45</v>
      </c>
      <c r="AN46" s="2289">
        <f t="shared" si="10"/>
        <v>5</v>
      </c>
    </row>
    <row r="47" spans="1:41" s="995" customFormat="1" ht="11.1" customHeight="1" x14ac:dyDescent="0.25">
      <c r="A47" s="2075">
        <v>41</v>
      </c>
      <c r="B47" s="1105"/>
      <c r="C47" s="1214" t="s">
        <v>430</v>
      </c>
      <c r="D47" s="2172" t="str">
        <f>ROMAN(AK47,0)</f>
        <v>I</v>
      </c>
      <c r="E47" s="2115"/>
      <c r="F47" s="2305"/>
      <c r="G47" s="1854"/>
      <c r="H47" s="2099"/>
      <c r="I47" s="2268"/>
      <c r="J47" s="2269"/>
      <c r="K47" s="2270"/>
      <c r="L47" s="2270"/>
      <c r="M47" s="2270"/>
      <c r="N47" s="2270"/>
      <c r="O47" s="2271"/>
      <c r="P47" s="2270"/>
      <c r="Q47" s="2271"/>
      <c r="R47" s="2270"/>
      <c r="S47" s="2270"/>
      <c r="T47" s="2270"/>
      <c r="U47" s="2238"/>
      <c r="V47" s="2286"/>
      <c r="W47" s="1773"/>
      <c r="X47" s="2102"/>
      <c r="Y47" s="2103"/>
      <c r="Z47" s="2104"/>
      <c r="AA47" s="2105"/>
      <c r="AB47" s="2278"/>
      <c r="AC47" s="2279">
        <v>4</v>
      </c>
      <c r="AD47" s="2280"/>
      <c r="AE47" s="2280">
        <v>1</v>
      </c>
      <c r="AF47" s="2280">
        <v>2</v>
      </c>
      <c r="AG47" s="2280"/>
      <c r="AH47" s="2279">
        <v>1</v>
      </c>
      <c r="AI47" s="2281"/>
      <c r="AJ47" s="2282">
        <f t="shared" si="11"/>
        <v>8</v>
      </c>
      <c r="AK47" s="2283">
        <v>1</v>
      </c>
      <c r="AL47" s="2279">
        <v>50</v>
      </c>
      <c r="AM47" s="2292">
        <f t="shared" si="9"/>
        <v>50</v>
      </c>
      <c r="AN47" s="2108">
        <f t="shared" si="10"/>
        <v>6.25</v>
      </c>
      <c r="AO47" s="1086"/>
    </row>
    <row r="48" spans="1:41" s="1086" customFormat="1" ht="11.1" customHeight="1" x14ac:dyDescent="0.25">
      <c r="A48" s="2075">
        <v>42</v>
      </c>
      <c r="B48" s="1619"/>
      <c r="C48" s="1463" t="s">
        <v>584</v>
      </c>
      <c r="D48" s="2172" t="str">
        <f>ROMAN(AK48,0)</f>
        <v>I</v>
      </c>
      <c r="E48" s="2173"/>
      <c r="F48" s="2306"/>
      <c r="G48" s="1876"/>
      <c r="H48" s="2099"/>
      <c r="I48" s="2307"/>
      <c r="J48" s="2308"/>
      <c r="K48" s="2309"/>
      <c r="L48" s="2309"/>
      <c r="M48" s="2309"/>
      <c r="N48" s="2309"/>
      <c r="O48" s="2310"/>
      <c r="P48" s="2309"/>
      <c r="Q48" s="2310"/>
      <c r="R48" s="2309"/>
      <c r="S48" s="2309"/>
      <c r="T48" s="2309"/>
      <c r="U48" s="1879"/>
      <c r="V48" s="2311"/>
      <c r="W48" s="1665"/>
      <c r="X48" s="1403"/>
      <c r="Y48" s="2312"/>
      <c r="Z48" s="2034"/>
      <c r="AA48" s="2313"/>
      <c r="AB48" s="2314"/>
      <c r="AC48" s="2315"/>
      <c r="AD48" s="2316">
        <v>3</v>
      </c>
      <c r="AE48" s="2316">
        <v>4</v>
      </c>
      <c r="AF48" s="2316">
        <v>1</v>
      </c>
      <c r="AG48" s="2316"/>
      <c r="AH48" s="2315"/>
      <c r="AI48" s="2281"/>
      <c r="AJ48" s="2282">
        <f t="shared" si="11"/>
        <v>8</v>
      </c>
      <c r="AK48" s="2317">
        <v>1</v>
      </c>
      <c r="AL48" s="2315">
        <v>71</v>
      </c>
      <c r="AM48" s="2318">
        <f t="shared" si="9"/>
        <v>71</v>
      </c>
      <c r="AN48" s="2319">
        <f t="shared" si="10"/>
        <v>8.875</v>
      </c>
    </row>
    <row r="49" spans="1:41" s="1086" customFormat="1" ht="11.1" customHeight="1" x14ac:dyDescent="0.25">
      <c r="A49" s="2075">
        <v>43</v>
      </c>
      <c r="B49" s="1682"/>
      <c r="C49" s="1639" t="s">
        <v>426</v>
      </c>
      <c r="D49" s="1907" t="str">
        <f>ROMAN(AK49,0)</f>
        <v>I</v>
      </c>
      <c r="E49" s="2320"/>
      <c r="F49" s="2321" t="s">
        <v>156</v>
      </c>
      <c r="G49" s="1478"/>
      <c r="H49" s="2147"/>
      <c r="I49" s="2293"/>
      <c r="J49" s="2294"/>
      <c r="K49" s="1538"/>
      <c r="L49" s="1538"/>
      <c r="M49" s="1538"/>
      <c r="N49" s="1745"/>
      <c r="O49" s="1538"/>
      <c r="P49" s="1538"/>
      <c r="Q49" s="2295"/>
      <c r="R49" s="1538"/>
      <c r="S49" s="1538"/>
      <c r="T49" s="1538"/>
      <c r="U49" s="2296"/>
      <c r="V49" s="2060"/>
      <c r="W49" s="2297"/>
      <c r="X49" s="1522"/>
      <c r="Y49" s="2298"/>
      <c r="Z49" s="2019"/>
      <c r="AA49" s="2299"/>
      <c r="AB49" s="1308">
        <v>1</v>
      </c>
      <c r="AC49" s="1035">
        <v>4</v>
      </c>
      <c r="AD49" s="1128">
        <v>2</v>
      </c>
      <c r="AE49" s="1128">
        <v>1</v>
      </c>
      <c r="AF49" s="1128"/>
      <c r="AG49" s="1128"/>
      <c r="AH49" s="1035"/>
      <c r="AI49" s="2322"/>
      <c r="AJ49" s="2282">
        <f t="shared" si="11"/>
        <v>8</v>
      </c>
      <c r="AK49" s="2301">
        <v>1</v>
      </c>
      <c r="AL49" s="1035">
        <v>52</v>
      </c>
      <c r="AM49" s="2302">
        <f t="shared" si="9"/>
        <v>52</v>
      </c>
      <c r="AN49" s="2303">
        <f t="shared" si="10"/>
        <v>6.5</v>
      </c>
    </row>
    <row r="50" spans="1:41" s="1086" customFormat="1" ht="11.1" customHeight="1" x14ac:dyDescent="0.25">
      <c r="A50" s="2075">
        <v>44</v>
      </c>
      <c r="B50" s="1619"/>
      <c r="C50" s="1431" t="s">
        <v>428</v>
      </c>
      <c r="D50" s="2323" t="str">
        <f>ROMAN(AK50,0)</f>
        <v>I</v>
      </c>
      <c r="E50" s="2324"/>
      <c r="F50" s="2325"/>
      <c r="G50" s="2326"/>
      <c r="H50" s="2112"/>
      <c r="I50" s="2327"/>
      <c r="J50" s="2328"/>
      <c r="K50" s="2329"/>
      <c r="L50" s="2329"/>
      <c r="M50" s="2329"/>
      <c r="N50" s="2329"/>
      <c r="O50" s="2329"/>
      <c r="P50" s="2329"/>
      <c r="Q50" s="2330"/>
      <c r="R50" s="2331"/>
      <c r="S50" s="2331"/>
      <c r="T50" s="2331"/>
      <c r="U50" s="2332"/>
      <c r="V50" s="2333"/>
      <c r="W50" s="2334"/>
      <c r="X50" s="2335"/>
      <c r="Y50" s="2336"/>
      <c r="Z50" s="2037"/>
      <c r="AA50" s="2337"/>
      <c r="AB50" s="2338">
        <v>3</v>
      </c>
      <c r="AC50" s="2339">
        <v>5</v>
      </c>
      <c r="AD50" s="2340"/>
      <c r="AE50" s="2340"/>
      <c r="AF50" s="2340"/>
      <c r="AG50" s="2340"/>
      <c r="AH50" s="2340"/>
      <c r="AI50" s="2340"/>
      <c r="AJ50" s="2341">
        <f t="shared" si="11"/>
        <v>8</v>
      </c>
      <c r="AK50" s="2342">
        <v>1</v>
      </c>
      <c r="AL50" s="2343">
        <v>61</v>
      </c>
      <c r="AM50" s="1487">
        <f t="shared" si="9"/>
        <v>61</v>
      </c>
      <c r="AN50" s="2344">
        <f t="shared" si="10"/>
        <v>7.625</v>
      </c>
    </row>
    <row r="51" spans="1:41" s="1086" customFormat="1" ht="11.1" customHeight="1" x14ac:dyDescent="0.25">
      <c r="A51" s="2075">
        <v>45</v>
      </c>
      <c r="B51" s="1619"/>
      <c r="C51" s="1224" t="s">
        <v>11</v>
      </c>
      <c r="D51" s="1850"/>
      <c r="E51" s="2133"/>
      <c r="F51" s="2267"/>
      <c r="G51" s="1478"/>
      <c r="H51" s="2147"/>
      <c r="I51" s="2293"/>
      <c r="J51" s="2294"/>
      <c r="K51" s="1538"/>
      <c r="L51" s="1538"/>
      <c r="M51" s="1538"/>
      <c r="N51" s="1538"/>
      <c r="O51" s="1538"/>
      <c r="P51" s="1538"/>
      <c r="Q51" s="2295"/>
      <c r="R51" s="1538"/>
      <c r="S51" s="1538"/>
      <c r="T51" s="1538"/>
      <c r="U51" s="2296"/>
      <c r="V51" s="2060"/>
      <c r="W51" s="2297"/>
      <c r="X51" s="1522"/>
      <c r="Y51" s="2298"/>
      <c r="Z51" s="2019"/>
      <c r="AA51" s="2299"/>
      <c r="AB51" s="1308">
        <v>3</v>
      </c>
      <c r="AC51" s="1035">
        <v>2</v>
      </c>
      <c r="AD51" s="1128">
        <v>3</v>
      </c>
      <c r="AE51" s="1128"/>
      <c r="AF51" s="1128"/>
      <c r="AG51" s="1128"/>
      <c r="AH51" s="1035"/>
      <c r="AI51" s="2300"/>
      <c r="AJ51" s="2282">
        <f t="shared" si="11"/>
        <v>8</v>
      </c>
      <c r="AK51" s="2064"/>
      <c r="AL51" s="1035">
        <v>61</v>
      </c>
      <c r="AM51" s="2345">
        <f t="shared" si="9"/>
        <v>61</v>
      </c>
      <c r="AN51" s="2303">
        <f t="shared" si="10"/>
        <v>7.625</v>
      </c>
    </row>
    <row r="52" spans="1:41" s="1086" customFormat="1" ht="11.1" customHeight="1" x14ac:dyDescent="0.25">
      <c r="A52" s="2075">
        <v>46</v>
      </c>
      <c r="B52" s="1682"/>
      <c r="C52" s="1224" t="s">
        <v>8</v>
      </c>
      <c r="D52" s="1850"/>
      <c r="E52" s="2114"/>
      <c r="F52" s="2290"/>
      <c r="G52" s="1869"/>
      <c r="H52" s="2346"/>
      <c r="I52" s="2268"/>
      <c r="J52" s="2269"/>
      <c r="K52" s="2270"/>
      <c r="L52" s="2270"/>
      <c r="M52" s="2270"/>
      <c r="N52" s="2270"/>
      <c r="O52" s="2271"/>
      <c r="P52" s="2270"/>
      <c r="Q52" s="2271"/>
      <c r="R52" s="2270"/>
      <c r="S52" s="2270"/>
      <c r="T52" s="2270"/>
      <c r="U52" s="1735"/>
      <c r="V52" s="2286"/>
      <c r="W52" s="1382"/>
      <c r="X52" s="1346"/>
      <c r="Y52" s="2347"/>
      <c r="Z52" s="2019"/>
      <c r="AA52" s="2288"/>
      <c r="AB52" s="2278"/>
      <c r="AC52" s="2279">
        <v>5</v>
      </c>
      <c r="AD52" s="2280"/>
      <c r="AE52" s="2280">
        <v>1</v>
      </c>
      <c r="AF52" s="2280">
        <v>1</v>
      </c>
      <c r="AG52" s="2280"/>
      <c r="AH52" s="2279"/>
      <c r="AI52" s="2281"/>
      <c r="AJ52" s="2282">
        <f t="shared" si="11"/>
        <v>7</v>
      </c>
      <c r="AK52" s="2348"/>
      <c r="AL52" s="2279">
        <v>34</v>
      </c>
      <c r="AM52" s="2284">
        <f t="shared" si="9"/>
        <v>34</v>
      </c>
      <c r="AN52" s="2289">
        <f t="shared" si="10"/>
        <v>4.8571428571428568</v>
      </c>
    </row>
    <row r="53" spans="1:41" s="1086" customFormat="1" ht="11.1" customHeight="1" x14ac:dyDescent="0.25">
      <c r="A53" s="2075">
        <v>47</v>
      </c>
      <c r="B53" s="1682"/>
      <c r="C53" s="1224" t="s">
        <v>36</v>
      </c>
      <c r="D53" s="1913" t="str">
        <f>ROMAN(AK53,0)</f>
        <v/>
      </c>
      <c r="E53" s="2114"/>
      <c r="F53" s="2290"/>
      <c r="G53" s="1868"/>
      <c r="H53" s="2291"/>
      <c r="I53" s="2268"/>
      <c r="J53" s="2269"/>
      <c r="K53" s="2270"/>
      <c r="L53" s="2270"/>
      <c r="M53" s="2309"/>
      <c r="N53" s="2309"/>
      <c r="O53" s="2271"/>
      <c r="P53" s="2270"/>
      <c r="Q53" s="2271"/>
      <c r="R53" s="2270"/>
      <c r="S53" s="2270"/>
      <c r="T53" s="2270"/>
      <c r="U53" s="1735"/>
      <c r="V53" s="2286"/>
      <c r="W53" s="1382"/>
      <c r="X53" s="1346"/>
      <c r="Y53" s="2347"/>
      <c r="Z53" s="2019"/>
      <c r="AA53" s="2288"/>
      <c r="AB53" s="2278"/>
      <c r="AC53" s="2279"/>
      <c r="AD53" s="2279">
        <v>1</v>
      </c>
      <c r="AE53" s="2279"/>
      <c r="AF53" s="2280">
        <v>3</v>
      </c>
      <c r="AG53" s="2280">
        <v>2</v>
      </c>
      <c r="AH53" s="2279"/>
      <c r="AI53" s="2281"/>
      <c r="AJ53" s="2282">
        <f t="shared" si="11"/>
        <v>6</v>
      </c>
      <c r="AK53" s="2348"/>
      <c r="AL53" s="2279">
        <v>29</v>
      </c>
      <c r="AM53" s="2284">
        <f t="shared" si="9"/>
        <v>29</v>
      </c>
      <c r="AN53" s="2108">
        <f t="shared" si="10"/>
        <v>4.833333333333333</v>
      </c>
    </row>
    <row r="54" spans="1:41" s="1086" customFormat="1" ht="11.1" customHeight="1" x14ac:dyDescent="0.25">
      <c r="A54" s="2075">
        <v>48</v>
      </c>
      <c r="B54" s="1682"/>
      <c r="C54" s="1208" t="s">
        <v>593</v>
      </c>
      <c r="D54" s="2349" t="str">
        <f>ROMAN(AK54,0)</f>
        <v>I</v>
      </c>
      <c r="E54" s="2350"/>
      <c r="F54" s="2351"/>
      <c r="G54" s="1478"/>
      <c r="H54" s="2112"/>
      <c r="I54" s="2293"/>
      <c r="J54" s="2294"/>
      <c r="K54" s="1538"/>
      <c r="L54" s="1538"/>
      <c r="M54" s="2352"/>
      <c r="N54" s="2352"/>
      <c r="O54" s="1745"/>
      <c r="P54" s="1538"/>
      <c r="Q54" s="2295"/>
      <c r="R54" s="1538"/>
      <c r="S54" s="1538"/>
      <c r="T54" s="1538"/>
      <c r="U54" s="2296"/>
      <c r="V54" s="2060"/>
      <c r="W54" s="2297"/>
      <c r="X54" s="1522"/>
      <c r="Y54" s="2298"/>
      <c r="Z54" s="2019"/>
      <c r="AA54" s="2299"/>
      <c r="AB54" s="1308"/>
      <c r="AC54" s="1035"/>
      <c r="AD54" s="1128">
        <v>2</v>
      </c>
      <c r="AE54" s="1128">
        <v>4</v>
      </c>
      <c r="AF54" s="1128"/>
      <c r="AG54" s="1128"/>
      <c r="AH54" s="1035"/>
      <c r="AI54" s="2300"/>
      <c r="AJ54" s="2282">
        <f t="shared" si="11"/>
        <v>6</v>
      </c>
      <c r="AK54" s="2064">
        <v>1</v>
      </c>
      <c r="AL54" s="1128">
        <v>41</v>
      </c>
      <c r="AM54" s="2345">
        <f t="shared" si="9"/>
        <v>41</v>
      </c>
      <c r="AN54" s="2303">
        <f t="shared" si="10"/>
        <v>6.833333333333333</v>
      </c>
    </row>
    <row r="55" spans="1:41" s="1086" customFormat="1" ht="11.1" customHeight="1" x14ac:dyDescent="0.25">
      <c r="A55" s="2075">
        <v>49</v>
      </c>
      <c r="B55" s="1682"/>
      <c r="C55" s="1224" t="s">
        <v>6</v>
      </c>
      <c r="D55" s="1913"/>
      <c r="E55" s="2133"/>
      <c r="F55" s="2267"/>
      <c r="G55" s="1297"/>
      <c r="H55" s="2112"/>
      <c r="I55" s="2293"/>
      <c r="J55" s="2294"/>
      <c r="K55" s="1538"/>
      <c r="L55" s="1538"/>
      <c r="M55" s="2352"/>
      <c r="N55" s="2352"/>
      <c r="O55" s="1538"/>
      <c r="P55" s="1538"/>
      <c r="Q55" s="2295"/>
      <c r="R55" s="1538"/>
      <c r="S55" s="1538"/>
      <c r="T55" s="1538"/>
      <c r="U55" s="2296"/>
      <c r="V55" s="2060"/>
      <c r="W55" s="2297"/>
      <c r="X55" s="1522"/>
      <c r="Y55" s="2298"/>
      <c r="Z55" s="2019"/>
      <c r="AA55" s="2299"/>
      <c r="AB55" s="1308"/>
      <c r="AC55" s="1035">
        <v>5</v>
      </c>
      <c r="AD55" s="1128"/>
      <c r="AE55" s="1128"/>
      <c r="AF55" s="1128"/>
      <c r="AG55" s="1128"/>
      <c r="AH55" s="1035"/>
      <c r="AI55" s="2300"/>
      <c r="AJ55" s="2282">
        <f t="shared" si="11"/>
        <v>5</v>
      </c>
      <c r="AK55" s="2064"/>
      <c r="AL55" s="1128">
        <v>14</v>
      </c>
      <c r="AM55" s="2345">
        <f t="shared" si="9"/>
        <v>14</v>
      </c>
      <c r="AN55" s="2303">
        <f t="shared" si="10"/>
        <v>2.8</v>
      </c>
    </row>
    <row r="56" spans="1:41" s="1086" customFormat="1" ht="11.1" customHeight="1" x14ac:dyDescent="0.25">
      <c r="A56" s="2075">
        <v>50</v>
      </c>
      <c r="B56" s="1619"/>
      <c r="C56" s="1224" t="s">
        <v>37</v>
      </c>
      <c r="D56" s="1913" t="str">
        <f>ROMAN(AK56,0)</f>
        <v/>
      </c>
      <c r="E56" s="2133"/>
      <c r="F56" s="2267"/>
      <c r="G56" s="1478"/>
      <c r="H56" s="2112"/>
      <c r="I56" s="2268"/>
      <c r="J56" s="2269"/>
      <c r="K56" s="2270"/>
      <c r="L56" s="2270"/>
      <c r="M56" s="2309"/>
      <c r="N56" s="2309"/>
      <c r="O56" s="2270"/>
      <c r="P56" s="2270"/>
      <c r="Q56" s="2271"/>
      <c r="R56" s="2270"/>
      <c r="S56" s="2270"/>
      <c r="T56" s="2270"/>
      <c r="U56" s="1735"/>
      <c r="V56" s="2286"/>
      <c r="W56" s="1773"/>
      <c r="X56" s="2102"/>
      <c r="Y56" s="2287"/>
      <c r="Z56" s="2019"/>
      <c r="AA56" s="2299"/>
      <c r="AB56" s="2278"/>
      <c r="AC56" s="2279"/>
      <c r="AD56" s="2280">
        <v>2</v>
      </c>
      <c r="AE56" s="2280">
        <v>1</v>
      </c>
      <c r="AF56" s="2280"/>
      <c r="AG56" s="2280"/>
      <c r="AH56" s="2279">
        <v>1</v>
      </c>
      <c r="AI56" s="2281"/>
      <c r="AJ56" s="2282">
        <f t="shared" si="11"/>
        <v>4</v>
      </c>
      <c r="AK56" s="2348"/>
      <c r="AL56" s="2280">
        <v>28</v>
      </c>
      <c r="AM56" s="2284">
        <f t="shared" si="9"/>
        <v>28</v>
      </c>
      <c r="AN56" s="2303">
        <f t="shared" si="10"/>
        <v>7</v>
      </c>
    </row>
    <row r="57" spans="1:41" s="1086" customFormat="1" ht="11.1" customHeight="1" x14ac:dyDescent="0.25">
      <c r="A57" s="2075">
        <v>51</v>
      </c>
      <c r="B57" s="1682"/>
      <c r="C57" s="1224" t="s">
        <v>63</v>
      </c>
      <c r="D57" s="1850" t="str">
        <f>ROMAN(AK57,0)</f>
        <v/>
      </c>
      <c r="E57" s="2114"/>
      <c r="F57" s="2267"/>
      <c r="G57" s="1856"/>
      <c r="H57" s="2353"/>
      <c r="I57" s="2268"/>
      <c r="J57" s="2269"/>
      <c r="K57" s="2270"/>
      <c r="L57" s="2270"/>
      <c r="M57" s="2270"/>
      <c r="N57" s="2270"/>
      <c r="O57" s="2271"/>
      <c r="P57" s="2270"/>
      <c r="Q57" s="2271"/>
      <c r="R57" s="2270"/>
      <c r="S57" s="2270"/>
      <c r="T57" s="2270"/>
      <c r="U57" s="1735"/>
      <c r="V57" s="2286"/>
      <c r="W57" s="1773"/>
      <c r="X57" s="2102"/>
      <c r="Y57" s="2287"/>
      <c r="Z57" s="2019"/>
      <c r="AA57" s="2288"/>
      <c r="AB57" s="2278"/>
      <c r="AC57" s="2279"/>
      <c r="AD57" s="2280"/>
      <c r="AE57" s="2280">
        <v>2</v>
      </c>
      <c r="AF57" s="2280">
        <v>1</v>
      </c>
      <c r="AG57" s="2280"/>
      <c r="AH57" s="2279">
        <v>1</v>
      </c>
      <c r="AI57" s="2281"/>
      <c r="AJ57" s="2282">
        <f t="shared" si="11"/>
        <v>4</v>
      </c>
      <c r="AK57" s="2348"/>
      <c r="AL57" s="2280">
        <v>7</v>
      </c>
      <c r="AM57" s="2284">
        <f t="shared" si="9"/>
        <v>7</v>
      </c>
      <c r="AN57" s="2108">
        <f t="shared" si="10"/>
        <v>1.75</v>
      </c>
    </row>
    <row r="58" spans="1:41" s="1086" customFormat="1" ht="11.1" customHeight="1" x14ac:dyDescent="0.25">
      <c r="A58" s="2075">
        <v>52</v>
      </c>
      <c r="B58" s="1682"/>
      <c r="C58" s="1723" t="s">
        <v>581</v>
      </c>
      <c r="D58" s="2354" t="str">
        <f>ROMAN(AK58,0)</f>
        <v>I</v>
      </c>
      <c r="E58" s="2355"/>
      <c r="F58" s="2356"/>
      <c r="G58" s="1863"/>
      <c r="H58" s="2099"/>
      <c r="I58" s="2255"/>
      <c r="J58" s="2256"/>
      <c r="K58" s="2257"/>
      <c r="L58" s="2257"/>
      <c r="M58" s="2357"/>
      <c r="N58" s="2357"/>
      <c r="O58" s="2258"/>
      <c r="P58" s="2257"/>
      <c r="Q58" s="2258"/>
      <c r="R58" s="2257"/>
      <c r="S58" s="2257"/>
      <c r="T58" s="2257"/>
      <c r="U58" s="2234"/>
      <c r="V58" s="2259"/>
      <c r="W58" s="2009"/>
      <c r="X58" s="2220"/>
      <c r="Y58" s="2221"/>
      <c r="Z58" s="2222"/>
      <c r="AA58" s="2223"/>
      <c r="AB58" s="2260"/>
      <c r="AC58" s="2261"/>
      <c r="AD58" s="2262"/>
      <c r="AE58" s="2262">
        <v>1</v>
      </c>
      <c r="AF58" s="2262">
        <v>1</v>
      </c>
      <c r="AG58" s="2262">
        <v>1</v>
      </c>
      <c r="AH58" s="2261"/>
      <c r="AI58" s="2263"/>
      <c r="AJ58" s="2264">
        <f t="shared" si="11"/>
        <v>3</v>
      </c>
      <c r="AK58" s="2358">
        <v>1</v>
      </c>
      <c r="AL58" s="2262">
        <v>19</v>
      </c>
      <c r="AM58" s="2266">
        <f t="shared" si="9"/>
        <v>19</v>
      </c>
      <c r="AN58" s="2227">
        <f t="shared" si="10"/>
        <v>6.333333333333333</v>
      </c>
    </row>
    <row r="59" spans="1:41" s="1086" customFormat="1" ht="11.1" customHeight="1" x14ac:dyDescent="0.25">
      <c r="A59" s="2075">
        <v>53</v>
      </c>
      <c r="B59" s="1682"/>
      <c r="C59" s="1214" t="s">
        <v>589</v>
      </c>
      <c r="D59" s="1909" t="str">
        <f>ROMAN(AK59,0)</f>
        <v>I</v>
      </c>
      <c r="E59" s="2359"/>
      <c r="F59" s="2305"/>
      <c r="G59" s="1854"/>
      <c r="H59" s="2099"/>
      <c r="I59" s="2268"/>
      <c r="J59" s="2269"/>
      <c r="K59" s="2270"/>
      <c r="L59" s="1218"/>
      <c r="M59" s="1233"/>
      <c r="N59" s="2309"/>
      <c r="O59" s="2360"/>
      <c r="P59" s="1218"/>
      <c r="Q59" s="2271"/>
      <c r="R59" s="1218"/>
      <c r="S59" s="2270"/>
      <c r="T59" s="2270"/>
      <c r="U59" s="1735"/>
      <c r="V59" s="2286"/>
      <c r="W59" s="1382"/>
      <c r="X59" s="1346"/>
      <c r="Y59" s="2287"/>
      <c r="Z59" s="2019"/>
      <c r="AA59" s="2288"/>
      <c r="AB59" s="2278">
        <v>1</v>
      </c>
      <c r="AC59" s="2279"/>
      <c r="AD59" s="2280"/>
      <c r="AE59" s="2280">
        <v>1</v>
      </c>
      <c r="AF59" s="2280">
        <v>1</v>
      </c>
      <c r="AG59" s="2280"/>
      <c r="AH59" s="2279"/>
      <c r="AI59" s="2281"/>
      <c r="AJ59" s="2282">
        <f t="shared" si="11"/>
        <v>3</v>
      </c>
      <c r="AK59" s="2348">
        <v>1</v>
      </c>
      <c r="AL59" s="2280">
        <v>23</v>
      </c>
      <c r="AM59" s="2284">
        <f t="shared" si="9"/>
        <v>23</v>
      </c>
      <c r="AN59" s="2289">
        <f t="shared" si="10"/>
        <v>7.666666666666667</v>
      </c>
    </row>
    <row r="60" spans="1:41" s="1086" customFormat="1" ht="11.1" customHeight="1" x14ac:dyDescent="0.25">
      <c r="A60" s="2075">
        <v>54</v>
      </c>
      <c r="B60" s="1682"/>
      <c r="C60" s="1224" t="s">
        <v>31</v>
      </c>
      <c r="D60" s="1850"/>
      <c r="E60" s="2114"/>
      <c r="F60" s="2267"/>
      <c r="G60" s="1870"/>
      <c r="H60" s="2112"/>
      <c r="I60" s="2268"/>
      <c r="J60" s="2269"/>
      <c r="K60" s="2270"/>
      <c r="L60" s="1218"/>
      <c r="M60" s="1233"/>
      <c r="N60" s="2309"/>
      <c r="O60" s="2360"/>
      <c r="P60" s="1218"/>
      <c r="Q60" s="2360"/>
      <c r="R60" s="1218"/>
      <c r="S60" s="1218"/>
      <c r="T60" s="1218"/>
      <c r="U60" s="1735"/>
      <c r="V60" s="2286"/>
      <c r="W60" s="1382"/>
      <c r="X60" s="1346"/>
      <c r="Y60" s="2347"/>
      <c r="Z60" s="2019"/>
      <c r="AA60" s="2288"/>
      <c r="AB60" s="2278"/>
      <c r="AC60" s="2279">
        <v>2</v>
      </c>
      <c r="AD60" s="2280"/>
      <c r="AE60" s="2280"/>
      <c r="AF60" s="2280">
        <v>1</v>
      </c>
      <c r="AG60" s="2280"/>
      <c r="AH60" s="2279"/>
      <c r="AI60" s="2281"/>
      <c r="AJ60" s="2282">
        <f t="shared" si="11"/>
        <v>3</v>
      </c>
      <c r="AK60" s="2348"/>
      <c r="AL60" s="2280">
        <v>16</v>
      </c>
      <c r="AM60" s="2284">
        <f t="shared" si="9"/>
        <v>16</v>
      </c>
      <c r="AN60" s="2289">
        <f t="shared" si="10"/>
        <v>5.333333333333333</v>
      </c>
    </row>
    <row r="61" spans="1:41" s="1086" customFormat="1" ht="11.1" customHeight="1" x14ac:dyDescent="0.25">
      <c r="A61" s="2075">
        <v>55</v>
      </c>
      <c r="B61" s="1682"/>
      <c r="C61" s="1224" t="s">
        <v>60</v>
      </c>
      <c r="D61" s="1850"/>
      <c r="E61" s="2133"/>
      <c r="F61" s="2267"/>
      <c r="G61" s="1478"/>
      <c r="H61" s="2112"/>
      <c r="I61" s="2293"/>
      <c r="J61" s="2294"/>
      <c r="K61" s="1538"/>
      <c r="L61" s="1529"/>
      <c r="M61" s="1233"/>
      <c r="N61" s="2352"/>
      <c r="O61" s="1529"/>
      <c r="P61" s="1529"/>
      <c r="Q61" s="2295"/>
      <c r="R61" s="1529"/>
      <c r="S61" s="1538"/>
      <c r="T61" s="1538"/>
      <c r="U61" s="2296"/>
      <c r="V61" s="2060"/>
      <c r="W61" s="2297"/>
      <c r="X61" s="1522"/>
      <c r="Y61" s="2298"/>
      <c r="Z61" s="2019"/>
      <c r="AA61" s="2299"/>
      <c r="AB61" s="1308"/>
      <c r="AC61" s="1035"/>
      <c r="AD61" s="1128"/>
      <c r="AE61" s="1128">
        <v>3</v>
      </c>
      <c r="AF61" s="1128"/>
      <c r="AG61" s="1128"/>
      <c r="AH61" s="1035"/>
      <c r="AI61" s="2300"/>
      <c r="AJ61" s="2282">
        <f t="shared" si="11"/>
        <v>3</v>
      </c>
      <c r="AK61" s="2064"/>
      <c r="AL61" s="1128">
        <v>11</v>
      </c>
      <c r="AM61" s="2345">
        <f t="shared" si="9"/>
        <v>11</v>
      </c>
      <c r="AN61" s="2303">
        <f t="shared" si="10"/>
        <v>3.6666666666666665</v>
      </c>
    </row>
    <row r="62" spans="1:41" s="1086" customFormat="1" ht="11.1" customHeight="1" x14ac:dyDescent="0.25">
      <c r="A62" s="2075">
        <v>56</v>
      </c>
      <c r="B62" s="1682"/>
      <c r="C62" s="1224" t="s">
        <v>5</v>
      </c>
      <c r="D62" s="1850"/>
      <c r="E62" s="2133"/>
      <c r="F62" s="2267"/>
      <c r="G62" s="1297"/>
      <c r="H62" s="2112"/>
      <c r="I62" s="2293"/>
      <c r="J62" s="2294"/>
      <c r="K62" s="1538"/>
      <c r="L62" s="1529"/>
      <c r="M62" s="1233"/>
      <c r="N62" s="2352"/>
      <c r="O62" s="1529"/>
      <c r="P62" s="1529"/>
      <c r="Q62" s="2295"/>
      <c r="R62" s="1529"/>
      <c r="S62" s="1538"/>
      <c r="T62" s="1538"/>
      <c r="U62" s="2296"/>
      <c r="V62" s="2060"/>
      <c r="W62" s="2297"/>
      <c r="X62" s="1522"/>
      <c r="Y62" s="2298"/>
      <c r="Z62" s="2019"/>
      <c r="AA62" s="2299"/>
      <c r="AB62" s="1308">
        <v>1</v>
      </c>
      <c r="AC62" s="1035">
        <v>2</v>
      </c>
      <c r="AD62" s="1128"/>
      <c r="AE62" s="1128"/>
      <c r="AF62" s="1128"/>
      <c r="AG62" s="1128"/>
      <c r="AH62" s="1035"/>
      <c r="AI62" s="2300"/>
      <c r="AJ62" s="2282">
        <f t="shared" si="11"/>
        <v>3</v>
      </c>
      <c r="AK62" s="2064"/>
      <c r="AL62" s="1128">
        <v>8</v>
      </c>
      <c r="AM62" s="2345">
        <f t="shared" si="9"/>
        <v>8</v>
      </c>
      <c r="AN62" s="2303">
        <f t="shared" si="10"/>
        <v>2.6666666666666665</v>
      </c>
    </row>
    <row r="63" spans="1:41" s="1086" customFormat="1" ht="11.1" customHeight="1" x14ac:dyDescent="0.25">
      <c r="A63" s="2075">
        <v>57</v>
      </c>
      <c r="B63" s="1682"/>
      <c r="C63" s="1224" t="s">
        <v>160</v>
      </c>
      <c r="D63" s="1850" t="str">
        <f>ROMAN(AK63,0)</f>
        <v/>
      </c>
      <c r="E63" s="2114"/>
      <c r="F63" s="2290"/>
      <c r="G63" s="1478"/>
      <c r="H63" s="2099"/>
      <c r="I63" s="2268"/>
      <c r="J63" s="2269"/>
      <c r="K63" s="2270"/>
      <c r="L63" s="1218"/>
      <c r="M63" s="1233"/>
      <c r="N63" s="2309"/>
      <c r="O63" s="2360"/>
      <c r="P63" s="1218"/>
      <c r="Q63" s="2360"/>
      <c r="R63" s="2360"/>
      <c r="S63" s="2270"/>
      <c r="T63" s="1218"/>
      <c r="U63" s="1735"/>
      <c r="V63" s="2286"/>
      <c r="W63" s="1773"/>
      <c r="X63" s="2102"/>
      <c r="Y63" s="2287"/>
      <c r="Z63" s="2031"/>
      <c r="AA63" s="2105"/>
      <c r="AB63" s="2278"/>
      <c r="AC63" s="2279"/>
      <c r="AD63" s="2280"/>
      <c r="AE63" s="2280"/>
      <c r="AF63" s="2280"/>
      <c r="AG63" s="2280"/>
      <c r="AH63" s="2279">
        <v>2</v>
      </c>
      <c r="AI63" s="2281"/>
      <c r="AJ63" s="2282">
        <f t="shared" si="11"/>
        <v>2</v>
      </c>
      <c r="AK63" s="2348"/>
      <c r="AL63" s="2280">
        <v>6</v>
      </c>
      <c r="AM63" s="2284">
        <f t="shared" si="9"/>
        <v>6</v>
      </c>
      <c r="AN63" s="2108">
        <f t="shared" si="10"/>
        <v>3</v>
      </c>
      <c r="AO63" s="995"/>
    </row>
    <row r="64" spans="1:41" s="1086" customFormat="1" ht="11.1" customHeight="1" x14ac:dyDescent="0.25">
      <c r="A64" s="2075">
        <v>58</v>
      </c>
      <c r="B64" s="1682"/>
      <c r="C64" s="1224" t="s">
        <v>149</v>
      </c>
      <c r="D64" s="1850" t="str">
        <f>ROMAN(AK64,0)</f>
        <v/>
      </c>
      <c r="E64" s="2114"/>
      <c r="F64" s="2290"/>
      <c r="G64" s="2361"/>
      <c r="H64" s="2304"/>
      <c r="I64" s="2255"/>
      <c r="J64" s="2271"/>
      <c r="K64" s="2270"/>
      <c r="L64" s="1201"/>
      <c r="M64" s="1233"/>
      <c r="N64" s="2309"/>
      <c r="O64" s="2258"/>
      <c r="P64" s="1201"/>
      <c r="Q64" s="2362"/>
      <c r="R64" s="1201"/>
      <c r="S64" s="1201"/>
      <c r="T64" s="1201"/>
      <c r="U64" s="1737"/>
      <c r="V64" s="2286"/>
      <c r="W64" s="1773"/>
      <c r="X64" s="2102"/>
      <c r="Y64" s="2287"/>
      <c r="Z64" s="2019"/>
      <c r="AA64" s="2288"/>
      <c r="AB64" s="2260"/>
      <c r="AC64" s="2261"/>
      <c r="AD64" s="2262"/>
      <c r="AE64" s="2280"/>
      <c r="AF64" s="2280"/>
      <c r="AG64" s="2280"/>
      <c r="AH64" s="2279">
        <v>2</v>
      </c>
      <c r="AI64" s="2281"/>
      <c r="AJ64" s="2282">
        <f t="shared" si="11"/>
        <v>2</v>
      </c>
      <c r="AK64" s="2358"/>
      <c r="AL64" s="2280">
        <v>5</v>
      </c>
      <c r="AM64" s="2284">
        <f t="shared" si="9"/>
        <v>5</v>
      </c>
      <c r="AN64" s="2108">
        <f t="shared" si="10"/>
        <v>2.5</v>
      </c>
    </row>
    <row r="65" spans="1:47" s="995" customFormat="1" ht="11.1" customHeight="1" x14ac:dyDescent="0.25">
      <c r="A65" s="2075">
        <v>59</v>
      </c>
      <c r="B65" s="1682"/>
      <c r="C65" s="1228" t="s">
        <v>65</v>
      </c>
      <c r="D65" s="1850" t="str">
        <f>ROMAN(AK65,0)</f>
        <v/>
      </c>
      <c r="E65" s="2170"/>
      <c r="F65" s="2363"/>
      <c r="G65" s="1876"/>
      <c r="H65" s="2099"/>
      <c r="I65" s="2364"/>
      <c r="J65" s="2310"/>
      <c r="K65" s="2309"/>
      <c r="L65" s="2365"/>
      <c r="M65" s="1233"/>
      <c r="N65" s="2309"/>
      <c r="O65" s="2310"/>
      <c r="P65" s="2365"/>
      <c r="Q65" s="2366"/>
      <c r="R65" s="2365"/>
      <c r="S65" s="2365"/>
      <c r="T65" s="2365"/>
      <c r="U65" s="1874"/>
      <c r="V65" s="2311"/>
      <c r="W65" s="1808"/>
      <c r="X65" s="2136"/>
      <c r="Y65" s="2367"/>
      <c r="Z65" s="2034"/>
      <c r="AA65" s="2313"/>
      <c r="AB65" s="2314"/>
      <c r="AC65" s="2315"/>
      <c r="AD65" s="2315"/>
      <c r="AE65" s="2315"/>
      <c r="AF65" s="2315">
        <v>1</v>
      </c>
      <c r="AG65" s="2316"/>
      <c r="AH65" s="2315">
        <v>1</v>
      </c>
      <c r="AI65" s="2368"/>
      <c r="AJ65" s="2282">
        <f t="shared" si="11"/>
        <v>2</v>
      </c>
      <c r="AK65" s="2369"/>
      <c r="AL65" s="2316">
        <v>10</v>
      </c>
      <c r="AM65" s="2370">
        <f t="shared" si="9"/>
        <v>10</v>
      </c>
      <c r="AN65" s="2108">
        <f t="shared" si="10"/>
        <v>5</v>
      </c>
    </row>
    <row r="66" spans="1:47" s="995" customFormat="1" ht="11.1" customHeight="1" x14ac:dyDescent="0.25">
      <c r="A66" s="2075">
        <v>60</v>
      </c>
      <c r="B66" s="1619"/>
      <c r="C66" s="1228" t="s">
        <v>83</v>
      </c>
      <c r="D66" s="1850" t="str">
        <f>ROMAN(AK66,0)</f>
        <v/>
      </c>
      <c r="E66" s="2170"/>
      <c r="F66" s="2371"/>
      <c r="G66" s="1876"/>
      <c r="H66" s="2099"/>
      <c r="I66" s="2307"/>
      <c r="J66" s="2310"/>
      <c r="K66" s="2309"/>
      <c r="L66" s="1233"/>
      <c r="M66" s="1233"/>
      <c r="N66" s="1233"/>
      <c r="O66" s="2372"/>
      <c r="P66" s="1233"/>
      <c r="Q66" s="2372"/>
      <c r="R66" s="1233"/>
      <c r="S66" s="1233"/>
      <c r="T66" s="1233"/>
      <c r="U66" s="1879"/>
      <c r="V66" s="2311"/>
      <c r="W66" s="1665"/>
      <c r="X66" s="1403"/>
      <c r="Y66" s="2367"/>
      <c r="Z66" s="2034"/>
      <c r="AA66" s="2313"/>
      <c r="AB66" s="2314"/>
      <c r="AC66" s="2315"/>
      <c r="AD66" s="2316"/>
      <c r="AE66" s="2316"/>
      <c r="AF66" s="2316">
        <v>1</v>
      </c>
      <c r="AG66" s="2316">
        <v>1</v>
      </c>
      <c r="AH66" s="2315"/>
      <c r="AI66" s="2368"/>
      <c r="AJ66" s="2282">
        <f t="shared" si="11"/>
        <v>2</v>
      </c>
      <c r="AK66" s="2373"/>
      <c r="AL66" s="2316">
        <v>7</v>
      </c>
      <c r="AM66" s="2370">
        <f t="shared" si="9"/>
        <v>7</v>
      </c>
      <c r="AN66" s="2108">
        <f t="shared" si="10"/>
        <v>3.5</v>
      </c>
    </row>
    <row r="67" spans="1:47" s="995" customFormat="1" ht="11.1" customHeight="1" x14ac:dyDescent="0.25">
      <c r="A67" s="2075">
        <v>61</v>
      </c>
      <c r="B67" s="1682"/>
      <c r="C67" s="2374" t="s">
        <v>673</v>
      </c>
      <c r="D67" s="2349" t="str">
        <f>ROMAN(AK67,0)</f>
        <v>I</v>
      </c>
      <c r="E67" s="2375"/>
      <c r="F67" s="2376"/>
      <c r="G67" s="2377"/>
      <c r="H67" s="2112"/>
      <c r="I67" s="2378"/>
      <c r="J67" s="2379"/>
      <c r="K67" s="2380"/>
      <c r="L67" s="2381"/>
      <c r="M67" s="2381"/>
      <c r="N67" s="2381"/>
      <c r="O67" s="2382"/>
      <c r="P67" s="2381"/>
      <c r="Q67" s="2382"/>
      <c r="R67" s="2381"/>
      <c r="S67" s="2381"/>
      <c r="T67" s="2381"/>
      <c r="U67" s="2383"/>
      <c r="V67" s="2384"/>
      <c r="W67" s="2385"/>
      <c r="X67" s="1890"/>
      <c r="Y67" s="2386"/>
      <c r="Z67" s="2048"/>
      <c r="AA67" s="2387"/>
      <c r="AB67" s="2388"/>
      <c r="AC67" s="2389"/>
      <c r="AD67" s="2390"/>
      <c r="AE67" s="2390">
        <v>1</v>
      </c>
      <c r="AF67" s="2390">
        <v>1</v>
      </c>
      <c r="AG67" s="2390"/>
      <c r="AH67" s="2389"/>
      <c r="AI67" s="2391"/>
      <c r="AJ67" s="2282">
        <f t="shared" si="11"/>
        <v>2</v>
      </c>
      <c r="AK67" s="2392">
        <v>1</v>
      </c>
      <c r="AL67" s="2390">
        <v>19</v>
      </c>
      <c r="AM67" s="2393">
        <f t="shared" si="9"/>
        <v>19</v>
      </c>
      <c r="AN67" s="2319">
        <f t="shared" si="10"/>
        <v>9.5</v>
      </c>
    </row>
    <row r="68" spans="1:47" s="995" customFormat="1" ht="11.1" customHeight="1" thickBot="1" x14ac:dyDescent="0.3">
      <c r="A68" s="2075">
        <v>62</v>
      </c>
      <c r="B68" s="1682"/>
      <c r="C68" s="1228" t="s">
        <v>55</v>
      </c>
      <c r="D68" s="1913"/>
      <c r="E68" s="2394"/>
      <c r="F68" s="2371"/>
      <c r="G68" s="1465"/>
      <c r="H68" s="2112"/>
      <c r="I68" s="2395"/>
      <c r="J68" s="2396"/>
      <c r="K68" s="2352"/>
      <c r="L68" s="2397"/>
      <c r="M68" s="2397"/>
      <c r="N68" s="2398"/>
      <c r="O68" s="2397"/>
      <c r="P68" s="2397"/>
      <c r="Q68" s="2399"/>
      <c r="R68" s="2397"/>
      <c r="S68" s="2397"/>
      <c r="T68" s="2397"/>
      <c r="U68" s="2400"/>
      <c r="V68" s="2401"/>
      <c r="W68" s="2402"/>
      <c r="X68" s="1924"/>
      <c r="Y68" s="2403"/>
      <c r="Z68" s="2034"/>
      <c r="AA68" s="2404"/>
      <c r="AB68" s="2405"/>
      <c r="AC68" s="1141"/>
      <c r="AD68" s="1142"/>
      <c r="AE68" s="1142">
        <v>2</v>
      </c>
      <c r="AF68" s="1142"/>
      <c r="AG68" s="1142"/>
      <c r="AH68" s="1141"/>
      <c r="AI68" s="2406"/>
      <c r="AJ68" s="2407">
        <f t="shared" si="11"/>
        <v>2</v>
      </c>
      <c r="AK68" s="2408"/>
      <c r="AL68" s="1142">
        <v>8</v>
      </c>
      <c r="AM68" s="2409">
        <f t="shared" si="9"/>
        <v>8</v>
      </c>
      <c r="AN68" s="2410">
        <f t="shared" si="10"/>
        <v>4</v>
      </c>
    </row>
    <row r="69" spans="1:47" s="995" customFormat="1" ht="11.1" customHeight="1" thickTop="1" x14ac:dyDescent="0.25">
      <c r="A69" s="2075">
        <v>63</v>
      </c>
      <c r="B69" s="1682"/>
      <c r="C69" s="1809" t="s">
        <v>51</v>
      </c>
      <c r="D69" s="2411"/>
      <c r="E69" s="2412"/>
      <c r="F69" s="2413"/>
      <c r="G69" s="2414"/>
      <c r="H69" s="2147"/>
      <c r="I69" s="2415"/>
      <c r="J69" s="2416"/>
      <c r="K69" s="2417"/>
      <c r="L69" s="2418"/>
      <c r="M69" s="2418"/>
      <c r="N69" s="2417"/>
      <c r="O69" s="2418"/>
      <c r="P69" s="2418"/>
      <c r="Q69" s="2419"/>
      <c r="R69" s="2418"/>
      <c r="S69" s="2418"/>
      <c r="T69" s="2418"/>
      <c r="U69" s="2420"/>
      <c r="V69" s="2421"/>
      <c r="W69" s="2422"/>
      <c r="X69" s="2423"/>
      <c r="Y69" s="2424"/>
      <c r="Z69" s="2027"/>
      <c r="AA69" s="2425"/>
      <c r="AB69" s="2426">
        <v>2</v>
      </c>
      <c r="AC69" s="2427"/>
      <c r="AD69" s="2428"/>
      <c r="AE69" s="2428"/>
      <c r="AF69" s="2428"/>
      <c r="AG69" s="2428"/>
      <c r="AH69" s="2427"/>
      <c r="AI69" s="2429"/>
      <c r="AJ69" s="2430">
        <f t="shared" si="11"/>
        <v>2</v>
      </c>
      <c r="AK69" s="2431"/>
      <c r="AL69" s="2428">
        <v>8</v>
      </c>
      <c r="AM69" s="2432">
        <f t="shared" si="9"/>
        <v>8</v>
      </c>
      <c r="AN69" s="2433">
        <f t="shared" si="10"/>
        <v>4</v>
      </c>
    </row>
    <row r="70" spans="1:47" s="995" customFormat="1" ht="11.1" customHeight="1" x14ac:dyDescent="0.25">
      <c r="A70" s="2075">
        <v>64</v>
      </c>
      <c r="B70" s="1105"/>
      <c r="C70" s="2434" t="s">
        <v>167</v>
      </c>
      <c r="D70" s="2435" t="str">
        <f t="shared" ref="D70:D75" si="12">ROMAN(AK70,0)</f>
        <v/>
      </c>
      <c r="E70" s="2436"/>
      <c r="F70" s="2437"/>
      <c r="G70" s="2438"/>
      <c r="H70" s="2439"/>
      <c r="I70" s="2440"/>
      <c r="J70" s="2441"/>
      <c r="K70" s="2442"/>
      <c r="L70" s="2443"/>
      <c r="M70" s="2443"/>
      <c r="N70" s="2442"/>
      <c r="O70" s="2444"/>
      <c r="P70" s="2444"/>
      <c r="Q70" s="2445"/>
      <c r="R70" s="2443"/>
      <c r="S70" s="2443"/>
      <c r="T70" s="2443"/>
      <c r="U70" s="2446"/>
      <c r="V70" s="2447"/>
      <c r="W70" s="2448"/>
      <c r="X70" s="2449"/>
      <c r="Y70" s="2287"/>
      <c r="Z70" s="2031"/>
      <c r="AA70" s="2450"/>
      <c r="AB70" s="2451"/>
      <c r="AC70" s="2452"/>
      <c r="AD70" s="2453"/>
      <c r="AE70" s="2453"/>
      <c r="AF70" s="2453"/>
      <c r="AG70" s="2453"/>
      <c r="AH70" s="2452">
        <v>1</v>
      </c>
      <c r="AI70" s="2454"/>
      <c r="AJ70" s="2455">
        <f t="shared" si="11"/>
        <v>1</v>
      </c>
      <c r="AK70" s="2456"/>
      <c r="AL70" s="2453">
        <v>10</v>
      </c>
      <c r="AM70" s="2453">
        <f t="shared" si="9"/>
        <v>10</v>
      </c>
      <c r="AN70" s="2457">
        <f t="shared" si="10"/>
        <v>10</v>
      </c>
    </row>
    <row r="71" spans="1:47" s="995" customFormat="1" ht="11.1" customHeight="1" x14ac:dyDescent="0.25">
      <c r="A71" s="2075">
        <v>65</v>
      </c>
      <c r="B71" s="1105"/>
      <c r="C71" s="2434" t="s">
        <v>168</v>
      </c>
      <c r="D71" s="2435" t="str">
        <f t="shared" si="12"/>
        <v/>
      </c>
      <c r="E71" s="2436"/>
      <c r="F71" s="2437"/>
      <c r="G71" s="2438"/>
      <c r="H71" s="2439"/>
      <c r="I71" s="2440"/>
      <c r="J71" s="2441"/>
      <c r="K71" s="2442"/>
      <c r="L71" s="2443"/>
      <c r="M71" s="2443"/>
      <c r="N71" s="2442"/>
      <c r="O71" s="2444"/>
      <c r="P71" s="2444"/>
      <c r="Q71" s="2445"/>
      <c r="R71" s="2443"/>
      <c r="S71" s="2443"/>
      <c r="T71" s="2443"/>
      <c r="U71" s="2446"/>
      <c r="V71" s="2447"/>
      <c r="W71" s="2448"/>
      <c r="X71" s="2449"/>
      <c r="Y71" s="2287"/>
      <c r="Z71" s="2031"/>
      <c r="AA71" s="2450"/>
      <c r="AB71" s="2451"/>
      <c r="AC71" s="2452"/>
      <c r="AD71" s="2453"/>
      <c r="AE71" s="2453"/>
      <c r="AF71" s="2453"/>
      <c r="AG71" s="2453"/>
      <c r="AH71" s="2452">
        <v>1</v>
      </c>
      <c r="AI71" s="2454"/>
      <c r="AJ71" s="2455">
        <f t="shared" si="11"/>
        <v>1</v>
      </c>
      <c r="AK71" s="2456"/>
      <c r="AL71" s="2453">
        <v>7</v>
      </c>
      <c r="AM71" s="2453">
        <f t="shared" ref="AM71:AM93" si="13">AL71+V71</f>
        <v>7</v>
      </c>
      <c r="AN71" s="2457">
        <f t="shared" ref="AN71:AN93" si="14">AM71/AJ71</f>
        <v>7</v>
      </c>
    </row>
    <row r="72" spans="1:47" s="995" customFormat="1" ht="11.1" customHeight="1" x14ac:dyDescent="0.25">
      <c r="A72" s="2075">
        <v>66</v>
      </c>
      <c r="B72" s="1619"/>
      <c r="C72" s="2434" t="s">
        <v>169</v>
      </c>
      <c r="D72" s="2435" t="str">
        <f t="shared" si="12"/>
        <v/>
      </c>
      <c r="E72" s="2436"/>
      <c r="F72" s="2437"/>
      <c r="G72" s="2438"/>
      <c r="H72" s="2439"/>
      <c r="I72" s="2440"/>
      <c r="J72" s="2441"/>
      <c r="K72" s="2442"/>
      <c r="L72" s="2443"/>
      <c r="M72" s="2443"/>
      <c r="N72" s="2442"/>
      <c r="O72" s="2444"/>
      <c r="P72" s="2444"/>
      <c r="Q72" s="2445"/>
      <c r="R72" s="2443"/>
      <c r="S72" s="2443"/>
      <c r="T72" s="2443"/>
      <c r="U72" s="2446"/>
      <c r="V72" s="2447"/>
      <c r="W72" s="2448"/>
      <c r="X72" s="2449"/>
      <c r="Y72" s="2287"/>
      <c r="Z72" s="2031"/>
      <c r="AA72" s="2450"/>
      <c r="AB72" s="2451"/>
      <c r="AC72" s="2452"/>
      <c r="AD72" s="2453"/>
      <c r="AE72" s="2453"/>
      <c r="AF72" s="2453"/>
      <c r="AG72" s="2453"/>
      <c r="AH72" s="2452">
        <v>1</v>
      </c>
      <c r="AI72" s="2454"/>
      <c r="AJ72" s="2455">
        <f t="shared" si="11"/>
        <v>1</v>
      </c>
      <c r="AK72" s="2456"/>
      <c r="AL72" s="2453">
        <v>4</v>
      </c>
      <c r="AM72" s="2453">
        <f t="shared" si="13"/>
        <v>4</v>
      </c>
      <c r="AN72" s="2457">
        <f t="shared" si="14"/>
        <v>4</v>
      </c>
    </row>
    <row r="73" spans="1:47" s="995" customFormat="1" ht="11.1" customHeight="1" x14ac:dyDescent="0.25">
      <c r="A73" s="2075">
        <v>67</v>
      </c>
      <c r="B73" s="1619"/>
      <c r="C73" s="2434" t="s">
        <v>157</v>
      </c>
      <c r="D73" s="2435" t="str">
        <f t="shared" si="12"/>
        <v/>
      </c>
      <c r="E73" s="2436"/>
      <c r="F73" s="2437"/>
      <c r="G73" s="2458"/>
      <c r="H73" s="2439"/>
      <c r="I73" s="2440"/>
      <c r="J73" s="2441"/>
      <c r="K73" s="2442"/>
      <c r="L73" s="2443"/>
      <c r="M73" s="2443"/>
      <c r="N73" s="2442"/>
      <c r="O73" s="2444"/>
      <c r="P73" s="2444"/>
      <c r="Q73" s="2445"/>
      <c r="R73" s="2443"/>
      <c r="S73" s="2443"/>
      <c r="T73" s="2443"/>
      <c r="U73" s="2446"/>
      <c r="V73" s="2447"/>
      <c r="W73" s="2448"/>
      <c r="X73" s="2449"/>
      <c r="Y73" s="2287"/>
      <c r="Z73" s="2019"/>
      <c r="AA73" s="2459"/>
      <c r="AB73" s="2451"/>
      <c r="AC73" s="2452"/>
      <c r="AD73" s="2453"/>
      <c r="AE73" s="2453"/>
      <c r="AF73" s="2453"/>
      <c r="AG73" s="2453"/>
      <c r="AH73" s="2452">
        <v>1</v>
      </c>
      <c r="AI73" s="2454"/>
      <c r="AJ73" s="2455">
        <f t="shared" si="11"/>
        <v>1</v>
      </c>
      <c r="AK73" s="2456"/>
      <c r="AL73" s="2453">
        <v>0</v>
      </c>
      <c r="AM73" s="2453">
        <f t="shared" si="13"/>
        <v>0</v>
      </c>
      <c r="AN73" s="2457">
        <f t="shared" si="14"/>
        <v>0</v>
      </c>
    </row>
    <row r="74" spans="1:47" s="995" customFormat="1" ht="11.1" customHeight="1" x14ac:dyDescent="0.25">
      <c r="A74" s="2075">
        <v>68</v>
      </c>
      <c r="B74" s="1682"/>
      <c r="C74" s="2434" t="s">
        <v>118</v>
      </c>
      <c r="D74" s="2435" t="str">
        <f t="shared" si="12"/>
        <v/>
      </c>
      <c r="E74" s="2436"/>
      <c r="F74" s="2437"/>
      <c r="G74" s="2458"/>
      <c r="H74" s="2439"/>
      <c r="I74" s="2440"/>
      <c r="J74" s="2441"/>
      <c r="K74" s="2442"/>
      <c r="L74" s="2443"/>
      <c r="M74" s="2443"/>
      <c r="N74" s="2442"/>
      <c r="O74" s="2444"/>
      <c r="P74" s="2444"/>
      <c r="Q74" s="2445"/>
      <c r="R74" s="2443"/>
      <c r="S74" s="2443"/>
      <c r="T74" s="2443"/>
      <c r="U74" s="2446"/>
      <c r="V74" s="2447"/>
      <c r="W74" s="2460"/>
      <c r="X74" s="2461"/>
      <c r="Y74" s="2287"/>
      <c r="Z74" s="2019"/>
      <c r="AA74" s="2459"/>
      <c r="AB74" s="2451"/>
      <c r="AC74" s="2452"/>
      <c r="AD74" s="2453"/>
      <c r="AE74" s="2453"/>
      <c r="AF74" s="2453"/>
      <c r="AG74" s="2453">
        <v>1</v>
      </c>
      <c r="AH74" s="2452"/>
      <c r="AI74" s="2454"/>
      <c r="AJ74" s="2455">
        <f t="shared" si="11"/>
        <v>1</v>
      </c>
      <c r="AK74" s="2456"/>
      <c r="AL74" s="2453">
        <v>5</v>
      </c>
      <c r="AM74" s="2453">
        <f t="shared" si="13"/>
        <v>5</v>
      </c>
      <c r="AN74" s="2457">
        <f t="shared" si="14"/>
        <v>5</v>
      </c>
    </row>
    <row r="75" spans="1:47" s="995" customFormat="1" ht="11.1" customHeight="1" x14ac:dyDescent="0.25">
      <c r="A75" s="2075">
        <v>69</v>
      </c>
      <c r="B75" s="1619"/>
      <c r="C75" s="2434" t="s">
        <v>117</v>
      </c>
      <c r="D75" s="2435" t="str">
        <f t="shared" si="12"/>
        <v/>
      </c>
      <c r="E75" s="2436"/>
      <c r="F75" s="2437"/>
      <c r="G75" s="2458"/>
      <c r="H75" s="2439"/>
      <c r="I75" s="2440"/>
      <c r="J75" s="2441"/>
      <c r="K75" s="2442"/>
      <c r="L75" s="2443"/>
      <c r="M75" s="2443"/>
      <c r="N75" s="2442"/>
      <c r="O75" s="2444"/>
      <c r="P75" s="2444"/>
      <c r="Q75" s="2445"/>
      <c r="R75" s="2443"/>
      <c r="S75" s="2443"/>
      <c r="T75" s="2443"/>
      <c r="U75" s="2446"/>
      <c r="V75" s="2447"/>
      <c r="W75" s="2460"/>
      <c r="X75" s="2461"/>
      <c r="Y75" s="2287"/>
      <c r="Z75" s="2019"/>
      <c r="AA75" s="2459"/>
      <c r="AB75" s="2451"/>
      <c r="AC75" s="2452"/>
      <c r="AD75" s="2453"/>
      <c r="AE75" s="2453"/>
      <c r="AF75" s="2453"/>
      <c r="AG75" s="2453">
        <v>1</v>
      </c>
      <c r="AH75" s="2452"/>
      <c r="AI75" s="2454"/>
      <c r="AJ75" s="2455">
        <f t="shared" si="11"/>
        <v>1</v>
      </c>
      <c r="AK75" s="2456"/>
      <c r="AL75" s="2453">
        <v>2</v>
      </c>
      <c r="AM75" s="2453">
        <f t="shared" si="13"/>
        <v>2</v>
      </c>
      <c r="AN75" s="2457">
        <f t="shared" si="14"/>
        <v>2</v>
      </c>
    </row>
    <row r="76" spans="1:47" s="995" customFormat="1" ht="11.1" customHeight="1" x14ac:dyDescent="0.25">
      <c r="A76" s="2075">
        <v>70</v>
      </c>
      <c r="B76" s="1619"/>
      <c r="C76" s="2434" t="s">
        <v>80</v>
      </c>
      <c r="D76" s="2435"/>
      <c r="E76" s="2436"/>
      <c r="F76" s="2437"/>
      <c r="G76" s="2458"/>
      <c r="H76" s="2439"/>
      <c r="I76" s="2440"/>
      <c r="J76" s="2441"/>
      <c r="K76" s="2442"/>
      <c r="L76" s="2443"/>
      <c r="M76" s="2443"/>
      <c r="N76" s="2442"/>
      <c r="O76" s="2445"/>
      <c r="P76" s="2443"/>
      <c r="Q76" s="2445"/>
      <c r="R76" s="2443"/>
      <c r="S76" s="2443"/>
      <c r="T76" s="2443"/>
      <c r="U76" s="2446"/>
      <c r="V76" s="2462"/>
      <c r="W76" s="2460"/>
      <c r="X76" s="2461"/>
      <c r="Y76" s="2287"/>
      <c r="Z76" s="2019"/>
      <c r="AA76" s="2459"/>
      <c r="AB76" s="2451"/>
      <c r="AC76" s="2452"/>
      <c r="AD76" s="2453"/>
      <c r="AE76" s="2453"/>
      <c r="AF76" s="2453">
        <v>1</v>
      </c>
      <c r="AG76" s="2453"/>
      <c r="AH76" s="2452"/>
      <c r="AI76" s="2454"/>
      <c r="AJ76" s="2455">
        <f t="shared" si="11"/>
        <v>1</v>
      </c>
      <c r="AK76" s="2456"/>
      <c r="AL76" s="2453">
        <v>5</v>
      </c>
      <c r="AM76" s="2453">
        <f t="shared" si="13"/>
        <v>5</v>
      </c>
      <c r="AN76" s="2463">
        <f t="shared" si="14"/>
        <v>5</v>
      </c>
    </row>
    <row r="77" spans="1:47" ht="11.1" customHeight="1" x14ac:dyDescent="0.25">
      <c r="A77" s="2075">
        <v>71</v>
      </c>
      <c r="B77" s="1682"/>
      <c r="C77" s="2434" t="s">
        <v>82</v>
      </c>
      <c r="D77" s="2435"/>
      <c r="E77" s="2436"/>
      <c r="F77" s="2437"/>
      <c r="G77" s="2458"/>
      <c r="H77" s="2439"/>
      <c r="I77" s="2440"/>
      <c r="J77" s="2441"/>
      <c r="K77" s="2442"/>
      <c r="L77" s="2443"/>
      <c r="M77" s="2443"/>
      <c r="N77" s="2443"/>
      <c r="O77" s="2445"/>
      <c r="P77" s="2443"/>
      <c r="Q77" s="2445"/>
      <c r="R77" s="2443"/>
      <c r="S77" s="2443"/>
      <c r="T77" s="2443"/>
      <c r="U77" s="2446"/>
      <c r="V77" s="2462"/>
      <c r="W77" s="2460"/>
      <c r="X77" s="2461"/>
      <c r="Y77" s="2287"/>
      <c r="Z77" s="2019"/>
      <c r="AA77" s="2459"/>
      <c r="AB77" s="2451"/>
      <c r="AC77" s="2452"/>
      <c r="AD77" s="2453"/>
      <c r="AE77" s="2453"/>
      <c r="AF77" s="2453">
        <v>1</v>
      </c>
      <c r="AG77" s="2453"/>
      <c r="AH77" s="2452"/>
      <c r="AI77" s="2454"/>
      <c r="AJ77" s="2455">
        <f t="shared" si="11"/>
        <v>1</v>
      </c>
      <c r="AK77" s="2456"/>
      <c r="AL77" s="2453">
        <v>2</v>
      </c>
      <c r="AM77" s="2453">
        <f t="shared" si="13"/>
        <v>2</v>
      </c>
      <c r="AN77" s="2463">
        <f t="shared" si="14"/>
        <v>2</v>
      </c>
      <c r="AO77" s="993"/>
      <c r="AT77" s="993"/>
      <c r="AU77" s="993"/>
    </row>
    <row r="78" spans="1:47" s="995" customFormat="1" ht="11.1" customHeight="1" x14ac:dyDescent="0.25">
      <c r="A78" s="2075">
        <v>72</v>
      </c>
      <c r="B78" s="1682"/>
      <c r="C78" s="2434" t="s">
        <v>587</v>
      </c>
      <c r="D78" s="2435"/>
      <c r="E78" s="2436"/>
      <c r="F78" s="2437"/>
      <c r="G78" s="2458"/>
      <c r="H78" s="2439"/>
      <c r="I78" s="2440"/>
      <c r="J78" s="2441"/>
      <c r="K78" s="2442"/>
      <c r="L78" s="2443"/>
      <c r="M78" s="2443"/>
      <c r="N78" s="2443"/>
      <c r="O78" s="2445"/>
      <c r="P78" s="2443"/>
      <c r="Q78" s="2445"/>
      <c r="R78" s="2443"/>
      <c r="S78" s="2443"/>
      <c r="T78" s="2443"/>
      <c r="U78" s="2446"/>
      <c r="V78" s="2462"/>
      <c r="W78" s="2460"/>
      <c r="X78" s="2461"/>
      <c r="Y78" s="2287"/>
      <c r="Z78" s="2019"/>
      <c r="AA78" s="2459"/>
      <c r="AB78" s="2451"/>
      <c r="AC78" s="2452"/>
      <c r="AD78" s="2453"/>
      <c r="AE78" s="2453"/>
      <c r="AF78" s="2453">
        <v>1</v>
      </c>
      <c r="AG78" s="2453"/>
      <c r="AH78" s="2452"/>
      <c r="AI78" s="2454"/>
      <c r="AJ78" s="2455">
        <f t="shared" si="11"/>
        <v>1</v>
      </c>
      <c r="AK78" s="2456"/>
      <c r="AL78" s="2453">
        <v>1</v>
      </c>
      <c r="AM78" s="2453">
        <f t="shared" si="13"/>
        <v>1</v>
      </c>
      <c r="AN78" s="2463">
        <f t="shared" si="14"/>
        <v>1</v>
      </c>
    </row>
    <row r="79" spans="1:47" s="995" customFormat="1" ht="11.1" customHeight="1" x14ac:dyDescent="0.25">
      <c r="A79" s="2075">
        <v>73</v>
      </c>
      <c r="B79" s="1682"/>
      <c r="C79" s="2464" t="s">
        <v>469</v>
      </c>
      <c r="D79" s="2465" t="str">
        <f>ROMAN(AK79,0)</f>
        <v>I</v>
      </c>
      <c r="E79" s="2466"/>
      <c r="F79" s="2467"/>
      <c r="G79" s="2468"/>
      <c r="H79" s="2439"/>
      <c r="I79" s="2440"/>
      <c r="J79" s="2441"/>
      <c r="K79" s="2442"/>
      <c r="L79" s="2443"/>
      <c r="M79" s="2443"/>
      <c r="N79" s="2443"/>
      <c r="O79" s="2444"/>
      <c r="P79" s="2444"/>
      <c r="Q79" s="2445"/>
      <c r="R79" s="2443"/>
      <c r="S79" s="2443"/>
      <c r="T79" s="2443"/>
      <c r="U79" s="2446"/>
      <c r="V79" s="2447"/>
      <c r="W79" s="2469"/>
      <c r="X79" s="2461"/>
      <c r="Y79" s="2287"/>
      <c r="Z79" s="2019"/>
      <c r="AA79" s="2470"/>
      <c r="AB79" s="2451"/>
      <c r="AC79" s="2452"/>
      <c r="AD79" s="2453">
        <v>1</v>
      </c>
      <c r="AE79" s="2453"/>
      <c r="AF79" s="2453"/>
      <c r="AG79" s="2453"/>
      <c r="AH79" s="2452"/>
      <c r="AI79" s="2454"/>
      <c r="AJ79" s="2455">
        <f t="shared" si="11"/>
        <v>1</v>
      </c>
      <c r="AK79" s="2456">
        <v>1</v>
      </c>
      <c r="AL79" s="2453">
        <v>13</v>
      </c>
      <c r="AM79" s="2453">
        <f t="shared" si="13"/>
        <v>13</v>
      </c>
      <c r="AN79" s="2463">
        <f t="shared" si="14"/>
        <v>13</v>
      </c>
    </row>
    <row r="80" spans="1:47" s="995" customFormat="1" ht="11.1" customHeight="1" x14ac:dyDescent="0.25">
      <c r="A80" s="2075">
        <v>74</v>
      </c>
      <c r="B80" s="1682"/>
      <c r="C80" s="2464" t="s">
        <v>471</v>
      </c>
      <c r="D80" s="2465" t="str">
        <f>ROMAN(AK80,0)</f>
        <v>I</v>
      </c>
      <c r="E80" s="2466"/>
      <c r="F80" s="2467"/>
      <c r="G80" s="2468"/>
      <c r="H80" s="2439"/>
      <c r="I80" s="2440"/>
      <c r="J80" s="2441"/>
      <c r="K80" s="2442"/>
      <c r="L80" s="2443"/>
      <c r="M80" s="2443"/>
      <c r="N80" s="2443"/>
      <c r="O80" s="2443"/>
      <c r="P80" s="2443"/>
      <c r="Q80" s="2471"/>
      <c r="R80" s="2443"/>
      <c r="S80" s="2443"/>
      <c r="T80" s="2443"/>
      <c r="U80" s="2446"/>
      <c r="V80" s="2447"/>
      <c r="W80" s="2469"/>
      <c r="X80" s="2461"/>
      <c r="Y80" s="2287"/>
      <c r="Z80" s="2019"/>
      <c r="AA80" s="2470"/>
      <c r="AB80" s="2451"/>
      <c r="AC80" s="2452"/>
      <c r="AD80" s="2453">
        <v>1</v>
      </c>
      <c r="AE80" s="2453"/>
      <c r="AF80" s="2453"/>
      <c r="AG80" s="2453"/>
      <c r="AH80" s="2452"/>
      <c r="AI80" s="2454"/>
      <c r="AJ80" s="2455">
        <f t="shared" si="11"/>
        <v>1</v>
      </c>
      <c r="AK80" s="2456">
        <v>1</v>
      </c>
      <c r="AL80" s="2453">
        <v>13</v>
      </c>
      <c r="AM80" s="2453">
        <f t="shared" si="13"/>
        <v>13</v>
      </c>
      <c r="AN80" s="2463">
        <f t="shared" si="14"/>
        <v>13</v>
      </c>
    </row>
    <row r="81" spans="1:47" ht="11.1" customHeight="1" x14ac:dyDescent="0.25">
      <c r="A81" s="2075">
        <v>75</v>
      </c>
      <c r="B81" s="1682"/>
      <c r="C81" s="2434" t="s">
        <v>46</v>
      </c>
      <c r="D81" s="2435"/>
      <c r="E81" s="2436"/>
      <c r="F81" s="2437"/>
      <c r="G81" s="2468"/>
      <c r="H81" s="2439"/>
      <c r="I81" s="2440"/>
      <c r="J81" s="2441"/>
      <c r="K81" s="2442"/>
      <c r="L81" s="2443"/>
      <c r="M81" s="2443"/>
      <c r="N81" s="2443"/>
      <c r="O81" s="2443"/>
      <c r="P81" s="2443"/>
      <c r="Q81" s="2445"/>
      <c r="R81" s="2443"/>
      <c r="S81" s="2443"/>
      <c r="T81" s="2443"/>
      <c r="U81" s="2446"/>
      <c r="V81" s="2447"/>
      <c r="W81" s="2469"/>
      <c r="X81" s="2461"/>
      <c r="Y81" s="2287"/>
      <c r="Z81" s="2019"/>
      <c r="AA81" s="2470"/>
      <c r="AB81" s="2451"/>
      <c r="AC81" s="2452"/>
      <c r="AD81" s="2453">
        <v>1</v>
      </c>
      <c r="AE81" s="2453"/>
      <c r="AF81" s="2453"/>
      <c r="AG81" s="2453"/>
      <c r="AH81" s="2452"/>
      <c r="AI81" s="2454"/>
      <c r="AJ81" s="2455">
        <f t="shared" si="11"/>
        <v>1</v>
      </c>
      <c r="AK81" s="2456"/>
      <c r="AL81" s="2453">
        <v>10</v>
      </c>
      <c r="AM81" s="2453">
        <f t="shared" si="13"/>
        <v>10</v>
      </c>
      <c r="AN81" s="2463">
        <f t="shared" si="14"/>
        <v>10</v>
      </c>
      <c r="AO81" s="993"/>
      <c r="AT81" s="993"/>
      <c r="AU81" s="993"/>
    </row>
    <row r="82" spans="1:47" s="1086" customFormat="1" ht="11.1" customHeight="1" x14ac:dyDescent="0.25">
      <c r="A82" s="2075">
        <v>76</v>
      </c>
      <c r="B82" s="1682"/>
      <c r="C82" s="2434" t="s">
        <v>47</v>
      </c>
      <c r="D82" s="2435"/>
      <c r="E82" s="2436"/>
      <c r="F82" s="2437"/>
      <c r="G82" s="2468"/>
      <c r="H82" s="2439"/>
      <c r="I82" s="2440"/>
      <c r="J82" s="2441"/>
      <c r="K82" s="2442"/>
      <c r="L82" s="2443"/>
      <c r="M82" s="2443"/>
      <c r="N82" s="2443"/>
      <c r="O82" s="2443"/>
      <c r="P82" s="2443"/>
      <c r="Q82" s="2445"/>
      <c r="R82" s="2443"/>
      <c r="S82" s="2443"/>
      <c r="T82" s="2443"/>
      <c r="U82" s="2446"/>
      <c r="V82" s="2447"/>
      <c r="W82" s="2469"/>
      <c r="X82" s="2461"/>
      <c r="Y82" s="2287"/>
      <c r="Z82" s="2019"/>
      <c r="AA82" s="2470"/>
      <c r="AB82" s="2451"/>
      <c r="AC82" s="2452"/>
      <c r="AD82" s="2453">
        <v>1</v>
      </c>
      <c r="AE82" s="2453"/>
      <c r="AF82" s="2453"/>
      <c r="AG82" s="2453"/>
      <c r="AH82" s="2452"/>
      <c r="AI82" s="2454"/>
      <c r="AJ82" s="2455">
        <f t="shared" si="11"/>
        <v>1</v>
      </c>
      <c r="AK82" s="2456"/>
      <c r="AL82" s="2453">
        <v>4</v>
      </c>
      <c r="AM82" s="2453">
        <f t="shared" si="13"/>
        <v>4</v>
      </c>
      <c r="AN82" s="2463">
        <f t="shared" si="14"/>
        <v>4</v>
      </c>
      <c r="AO82" s="999"/>
    </row>
    <row r="83" spans="1:47" s="998" customFormat="1" ht="11.1" customHeight="1" x14ac:dyDescent="0.25">
      <c r="A83" s="2075">
        <v>77</v>
      </c>
      <c r="B83" s="1682"/>
      <c r="C83" s="2434" t="s">
        <v>40</v>
      </c>
      <c r="D83" s="2435"/>
      <c r="E83" s="2436"/>
      <c r="F83" s="2437"/>
      <c r="G83" s="2468"/>
      <c r="H83" s="2439"/>
      <c r="I83" s="2440"/>
      <c r="J83" s="2441"/>
      <c r="K83" s="2442"/>
      <c r="L83" s="2443"/>
      <c r="M83" s="2443"/>
      <c r="N83" s="2443"/>
      <c r="O83" s="2443"/>
      <c r="P83" s="2443"/>
      <c r="Q83" s="2445"/>
      <c r="R83" s="2443"/>
      <c r="S83" s="2443"/>
      <c r="T83" s="2443"/>
      <c r="U83" s="2446"/>
      <c r="V83" s="2447"/>
      <c r="W83" s="2469"/>
      <c r="X83" s="2461"/>
      <c r="Y83" s="2287"/>
      <c r="Z83" s="2019"/>
      <c r="AA83" s="2470"/>
      <c r="AB83" s="2451"/>
      <c r="AC83" s="2452"/>
      <c r="AD83" s="2453">
        <v>1</v>
      </c>
      <c r="AE83" s="2453"/>
      <c r="AF83" s="2453"/>
      <c r="AG83" s="2453"/>
      <c r="AH83" s="2452"/>
      <c r="AI83" s="2454"/>
      <c r="AJ83" s="2455">
        <f t="shared" si="11"/>
        <v>1</v>
      </c>
      <c r="AK83" s="2456"/>
      <c r="AL83" s="2453">
        <v>0</v>
      </c>
      <c r="AM83" s="2453">
        <f t="shared" si="13"/>
        <v>0</v>
      </c>
      <c r="AN83" s="2463">
        <f t="shared" si="14"/>
        <v>0</v>
      </c>
      <c r="AO83" s="999"/>
    </row>
    <row r="84" spans="1:47" ht="11.1" customHeight="1" x14ac:dyDescent="0.25">
      <c r="A84" s="2075">
        <v>78</v>
      </c>
      <c r="B84" s="1682"/>
      <c r="C84" s="2472" t="s">
        <v>42</v>
      </c>
      <c r="D84" s="2435"/>
      <c r="E84" s="2435"/>
      <c r="F84" s="2473"/>
      <c r="G84" s="2468"/>
      <c r="H84" s="2439"/>
      <c r="I84" s="2440"/>
      <c r="J84" s="2441"/>
      <c r="K84" s="2442"/>
      <c r="L84" s="2443"/>
      <c r="M84" s="2443"/>
      <c r="N84" s="2443"/>
      <c r="O84" s="2443"/>
      <c r="P84" s="2443"/>
      <c r="Q84" s="2443"/>
      <c r="R84" s="2443"/>
      <c r="S84" s="2443"/>
      <c r="T84" s="2443"/>
      <c r="U84" s="2446"/>
      <c r="V84" s="2447"/>
      <c r="W84" s="2469"/>
      <c r="X84" s="2461"/>
      <c r="Y84" s="2287"/>
      <c r="Z84" s="2019"/>
      <c r="AA84" s="2470"/>
      <c r="AB84" s="2451"/>
      <c r="AC84" s="2452"/>
      <c r="AD84" s="2453">
        <v>1</v>
      </c>
      <c r="AE84" s="2453"/>
      <c r="AF84" s="2453"/>
      <c r="AG84" s="2453"/>
      <c r="AH84" s="2452"/>
      <c r="AI84" s="2454"/>
      <c r="AJ84" s="2455">
        <f t="shared" si="11"/>
        <v>1</v>
      </c>
      <c r="AK84" s="2456"/>
      <c r="AL84" s="2453">
        <v>0</v>
      </c>
      <c r="AM84" s="2453">
        <f t="shared" si="13"/>
        <v>0</v>
      </c>
      <c r="AN84" s="2463">
        <f t="shared" si="14"/>
        <v>0</v>
      </c>
      <c r="AO84" s="999"/>
      <c r="AT84" s="993"/>
      <c r="AU84" s="993"/>
    </row>
    <row r="85" spans="1:47" s="2" customFormat="1" ht="11.1" customHeight="1" x14ac:dyDescent="0.25">
      <c r="A85" s="2075">
        <v>79</v>
      </c>
      <c r="B85" s="1682"/>
      <c r="C85" s="2434" t="s">
        <v>35</v>
      </c>
      <c r="D85" s="2435"/>
      <c r="E85" s="2436"/>
      <c r="F85" s="2437"/>
      <c r="G85" s="2468"/>
      <c r="H85" s="2439"/>
      <c r="I85" s="2440"/>
      <c r="J85" s="2441"/>
      <c r="K85" s="2442"/>
      <c r="L85" s="2443"/>
      <c r="M85" s="2443"/>
      <c r="N85" s="2443"/>
      <c r="O85" s="2443"/>
      <c r="P85" s="2443"/>
      <c r="Q85" s="2443"/>
      <c r="R85" s="2443"/>
      <c r="S85" s="2443"/>
      <c r="T85" s="2443"/>
      <c r="U85" s="2446"/>
      <c r="V85" s="2447"/>
      <c r="W85" s="2469"/>
      <c r="X85" s="2461"/>
      <c r="Y85" s="2287"/>
      <c r="Z85" s="2019"/>
      <c r="AA85" s="2470"/>
      <c r="AB85" s="2451"/>
      <c r="AC85" s="2452">
        <v>1</v>
      </c>
      <c r="AD85" s="2453"/>
      <c r="AE85" s="2453"/>
      <c r="AF85" s="2453"/>
      <c r="AG85" s="2453"/>
      <c r="AH85" s="2452"/>
      <c r="AI85" s="2454"/>
      <c r="AJ85" s="2455">
        <f t="shared" si="11"/>
        <v>1</v>
      </c>
      <c r="AK85" s="2456"/>
      <c r="AL85" s="2453">
        <v>12</v>
      </c>
      <c r="AM85" s="2453">
        <f t="shared" si="13"/>
        <v>12</v>
      </c>
      <c r="AN85" s="2463">
        <f t="shared" si="14"/>
        <v>12</v>
      </c>
      <c r="AO85" s="999"/>
    </row>
    <row r="86" spans="1:47" s="2" customFormat="1" ht="11.1" customHeight="1" x14ac:dyDescent="0.25">
      <c r="A86" s="2075">
        <v>80</v>
      </c>
      <c r="B86" s="1682"/>
      <c r="C86" s="2434" t="s">
        <v>15</v>
      </c>
      <c r="D86" s="2435"/>
      <c r="E86" s="2436"/>
      <c r="F86" s="2437"/>
      <c r="G86" s="2468"/>
      <c r="H86" s="2439"/>
      <c r="I86" s="2440"/>
      <c r="J86" s="2441"/>
      <c r="K86" s="2442"/>
      <c r="L86" s="2443"/>
      <c r="M86" s="2443"/>
      <c r="N86" s="2443"/>
      <c r="O86" s="2443"/>
      <c r="P86" s="2443"/>
      <c r="Q86" s="2443"/>
      <c r="R86" s="2443"/>
      <c r="S86" s="2443"/>
      <c r="T86" s="2443"/>
      <c r="U86" s="2446"/>
      <c r="V86" s="2447"/>
      <c r="W86" s="2469"/>
      <c r="X86" s="2461"/>
      <c r="Y86" s="2287"/>
      <c r="Z86" s="2019"/>
      <c r="AA86" s="2470"/>
      <c r="AB86" s="2451"/>
      <c r="AC86" s="2452">
        <v>1</v>
      </c>
      <c r="AD86" s="2453"/>
      <c r="AE86" s="2453"/>
      <c r="AF86" s="2453"/>
      <c r="AG86" s="2453"/>
      <c r="AH86" s="2452"/>
      <c r="AI86" s="2454"/>
      <c r="AJ86" s="2455">
        <f t="shared" si="11"/>
        <v>1</v>
      </c>
      <c r="AK86" s="2456"/>
      <c r="AL86" s="2453">
        <v>4</v>
      </c>
      <c r="AM86" s="2453">
        <f t="shared" si="13"/>
        <v>4</v>
      </c>
      <c r="AN86" s="2463">
        <f t="shared" si="14"/>
        <v>4</v>
      </c>
      <c r="AO86" s="999"/>
    </row>
    <row r="87" spans="1:47" ht="11.1" customHeight="1" x14ac:dyDescent="0.25">
      <c r="A87" s="2075">
        <v>81</v>
      </c>
      <c r="B87" s="1682"/>
      <c r="C87" s="2434" t="s">
        <v>66</v>
      </c>
      <c r="D87" s="2435"/>
      <c r="E87" s="2436"/>
      <c r="F87" s="2437"/>
      <c r="G87" s="2474"/>
      <c r="H87" s="2439"/>
      <c r="I87" s="2475"/>
      <c r="J87" s="2441"/>
      <c r="K87" s="2442"/>
      <c r="L87" s="2476"/>
      <c r="M87" s="2476"/>
      <c r="N87" s="2443"/>
      <c r="O87" s="2443"/>
      <c r="P87" s="2443"/>
      <c r="Q87" s="2443"/>
      <c r="R87" s="2443"/>
      <c r="S87" s="2443"/>
      <c r="T87" s="2443"/>
      <c r="U87" s="2446"/>
      <c r="V87" s="2447"/>
      <c r="W87" s="2469"/>
      <c r="X87" s="2461"/>
      <c r="Y87" s="2287"/>
      <c r="Z87" s="2019"/>
      <c r="AA87" s="2470"/>
      <c r="AB87" s="2451"/>
      <c r="AC87" s="2452">
        <v>1</v>
      </c>
      <c r="AD87" s="2453"/>
      <c r="AE87" s="2453"/>
      <c r="AF87" s="2453"/>
      <c r="AG87" s="2453"/>
      <c r="AH87" s="2452"/>
      <c r="AI87" s="2454"/>
      <c r="AJ87" s="2455">
        <f t="shared" si="11"/>
        <v>1</v>
      </c>
      <c r="AK87" s="2456"/>
      <c r="AL87" s="2453">
        <v>0</v>
      </c>
      <c r="AM87" s="2453">
        <f t="shared" si="13"/>
        <v>0</v>
      </c>
      <c r="AN87" s="2463">
        <f t="shared" si="14"/>
        <v>0</v>
      </c>
      <c r="AO87" s="999"/>
      <c r="AT87" s="993"/>
      <c r="AU87" s="993"/>
    </row>
    <row r="88" spans="1:47" ht="11.1" customHeight="1" x14ac:dyDescent="0.25">
      <c r="A88" s="2075">
        <v>82</v>
      </c>
      <c r="B88" s="1682"/>
      <c r="C88" s="2434" t="s">
        <v>198</v>
      </c>
      <c r="D88" s="2435"/>
      <c r="E88" s="2436"/>
      <c r="F88" s="2437"/>
      <c r="G88" s="2468"/>
      <c r="H88" s="2439"/>
      <c r="I88" s="2475"/>
      <c r="J88" s="2441"/>
      <c r="K88" s="2442"/>
      <c r="L88" s="2476"/>
      <c r="M88" s="2476"/>
      <c r="N88" s="2443"/>
      <c r="O88" s="2443"/>
      <c r="P88" s="2443"/>
      <c r="Q88" s="2443"/>
      <c r="R88" s="2443"/>
      <c r="S88" s="2443"/>
      <c r="T88" s="2443"/>
      <c r="U88" s="2446"/>
      <c r="V88" s="2447"/>
      <c r="W88" s="2469"/>
      <c r="X88" s="2461"/>
      <c r="Y88" s="2287"/>
      <c r="Z88" s="2019"/>
      <c r="AA88" s="2470"/>
      <c r="AB88" s="2451"/>
      <c r="AC88" s="2452">
        <v>1</v>
      </c>
      <c r="AD88" s="2453"/>
      <c r="AE88" s="2453"/>
      <c r="AF88" s="2453"/>
      <c r="AG88" s="2453"/>
      <c r="AH88" s="2452"/>
      <c r="AI88" s="2454"/>
      <c r="AJ88" s="2455">
        <f t="shared" si="11"/>
        <v>1</v>
      </c>
      <c r="AK88" s="2456"/>
      <c r="AL88" s="2453">
        <v>0</v>
      </c>
      <c r="AM88" s="2453">
        <f t="shared" si="13"/>
        <v>0</v>
      </c>
      <c r="AN88" s="2463">
        <f t="shared" si="14"/>
        <v>0</v>
      </c>
      <c r="AO88" s="993"/>
      <c r="AT88" s="993"/>
      <c r="AU88" s="993"/>
    </row>
    <row r="89" spans="1:47" ht="11.1" customHeight="1" x14ac:dyDescent="0.25">
      <c r="A89" s="2075">
        <v>83</v>
      </c>
      <c r="B89" s="1682"/>
      <c r="C89" s="2434" t="s">
        <v>53</v>
      </c>
      <c r="D89" s="2435"/>
      <c r="E89" s="2436"/>
      <c r="F89" s="2437"/>
      <c r="G89" s="2468"/>
      <c r="H89" s="2439"/>
      <c r="I89" s="2475"/>
      <c r="J89" s="2441"/>
      <c r="K89" s="2442"/>
      <c r="L89" s="2476"/>
      <c r="M89" s="2476"/>
      <c r="N89" s="2443"/>
      <c r="O89" s="2443"/>
      <c r="P89" s="2443"/>
      <c r="Q89" s="2443"/>
      <c r="R89" s="2443"/>
      <c r="S89" s="2443"/>
      <c r="T89" s="2443"/>
      <c r="U89" s="2446"/>
      <c r="V89" s="2447"/>
      <c r="W89" s="2469"/>
      <c r="X89" s="2461"/>
      <c r="Y89" s="2287"/>
      <c r="Z89" s="2019"/>
      <c r="AA89" s="2470"/>
      <c r="AB89" s="2451">
        <v>1</v>
      </c>
      <c r="AC89" s="2452"/>
      <c r="AD89" s="2453"/>
      <c r="AE89" s="2453"/>
      <c r="AF89" s="2453"/>
      <c r="AG89" s="2453"/>
      <c r="AH89" s="2452"/>
      <c r="AI89" s="2454"/>
      <c r="AJ89" s="2455">
        <f t="shared" si="11"/>
        <v>1</v>
      </c>
      <c r="AK89" s="2456"/>
      <c r="AL89" s="2453">
        <v>6</v>
      </c>
      <c r="AM89" s="2453">
        <f t="shared" si="13"/>
        <v>6</v>
      </c>
      <c r="AN89" s="2463">
        <f t="shared" si="14"/>
        <v>6</v>
      </c>
      <c r="AO89" s="993"/>
      <c r="AT89" s="993"/>
      <c r="AU89" s="993"/>
    </row>
    <row r="90" spans="1:47" ht="11.1" customHeight="1" x14ac:dyDescent="0.25">
      <c r="A90" s="2075">
        <v>84</v>
      </c>
      <c r="B90" s="1682"/>
      <c r="C90" s="2434" t="s">
        <v>54</v>
      </c>
      <c r="D90" s="2435"/>
      <c r="E90" s="2436"/>
      <c r="F90" s="2437"/>
      <c r="G90" s="2468"/>
      <c r="H90" s="2439"/>
      <c r="I90" s="2475"/>
      <c r="J90" s="2441"/>
      <c r="K90" s="2442"/>
      <c r="L90" s="2476"/>
      <c r="M90" s="2476"/>
      <c r="N90" s="2443"/>
      <c r="O90" s="2443"/>
      <c r="P90" s="2443"/>
      <c r="Q90" s="2443"/>
      <c r="R90" s="2443"/>
      <c r="S90" s="2443"/>
      <c r="T90" s="2443"/>
      <c r="U90" s="2446"/>
      <c r="V90" s="2447"/>
      <c r="W90" s="2469"/>
      <c r="X90" s="2461"/>
      <c r="Y90" s="2287"/>
      <c r="Z90" s="2019"/>
      <c r="AA90" s="2470"/>
      <c r="AB90" s="2451">
        <v>1</v>
      </c>
      <c r="AC90" s="2452"/>
      <c r="AD90" s="2453"/>
      <c r="AE90" s="2453"/>
      <c r="AF90" s="2453"/>
      <c r="AG90" s="2453"/>
      <c r="AH90" s="2452"/>
      <c r="AI90" s="2454"/>
      <c r="AJ90" s="2455">
        <f t="shared" si="11"/>
        <v>1</v>
      </c>
      <c r="AK90" s="2456"/>
      <c r="AL90" s="2453">
        <v>3</v>
      </c>
      <c r="AM90" s="2453">
        <f t="shared" si="13"/>
        <v>3</v>
      </c>
      <c r="AN90" s="2463">
        <f t="shared" si="14"/>
        <v>3</v>
      </c>
      <c r="AO90" s="993"/>
      <c r="AT90" s="993"/>
      <c r="AU90" s="993"/>
    </row>
    <row r="91" spans="1:47" ht="11.1" customHeight="1" x14ac:dyDescent="0.25">
      <c r="A91" s="2075">
        <v>85</v>
      </c>
      <c r="B91" s="1682"/>
      <c r="C91" s="2434" t="s">
        <v>52</v>
      </c>
      <c r="D91" s="2435"/>
      <c r="E91" s="2436"/>
      <c r="F91" s="2437"/>
      <c r="G91" s="2468"/>
      <c r="H91" s="2439"/>
      <c r="I91" s="2475"/>
      <c r="J91" s="2441"/>
      <c r="K91" s="2442"/>
      <c r="L91" s="2476"/>
      <c r="M91" s="2476"/>
      <c r="N91" s="2443"/>
      <c r="O91" s="2443"/>
      <c r="P91" s="2443"/>
      <c r="Q91" s="2443"/>
      <c r="R91" s="2443"/>
      <c r="S91" s="2443"/>
      <c r="T91" s="2443"/>
      <c r="U91" s="2446"/>
      <c r="V91" s="2447"/>
      <c r="W91" s="2469"/>
      <c r="X91" s="2461"/>
      <c r="Y91" s="2287"/>
      <c r="Z91" s="2019"/>
      <c r="AA91" s="2470"/>
      <c r="AB91" s="2451">
        <v>1</v>
      </c>
      <c r="AC91" s="2452"/>
      <c r="AD91" s="2453"/>
      <c r="AE91" s="2453"/>
      <c r="AF91" s="2453"/>
      <c r="AG91" s="2453"/>
      <c r="AH91" s="2452"/>
      <c r="AI91" s="2454"/>
      <c r="AJ91" s="2455">
        <f t="shared" si="11"/>
        <v>1</v>
      </c>
      <c r="AK91" s="2456"/>
      <c r="AL91" s="2453">
        <v>1</v>
      </c>
      <c r="AM91" s="2453">
        <f t="shared" si="13"/>
        <v>1</v>
      </c>
      <c r="AN91" s="2463">
        <f t="shared" si="14"/>
        <v>1</v>
      </c>
      <c r="AO91" s="993"/>
      <c r="AT91" s="993"/>
      <c r="AU91" s="993"/>
    </row>
    <row r="92" spans="1:47" ht="11.1" customHeight="1" x14ac:dyDescent="0.25">
      <c r="A92" s="2075">
        <v>86</v>
      </c>
      <c r="B92" s="1682"/>
      <c r="C92" s="2434" t="s">
        <v>67</v>
      </c>
      <c r="D92" s="2435"/>
      <c r="E92" s="2436"/>
      <c r="F92" s="2437"/>
      <c r="G92" s="2468"/>
      <c r="H92" s="2439"/>
      <c r="I92" s="2475"/>
      <c r="J92" s="2441"/>
      <c r="K92" s="2442"/>
      <c r="L92" s="2476"/>
      <c r="M92" s="2476"/>
      <c r="N92" s="2443"/>
      <c r="O92" s="2443"/>
      <c r="P92" s="2443"/>
      <c r="Q92" s="2443"/>
      <c r="R92" s="2443"/>
      <c r="S92" s="2443"/>
      <c r="T92" s="2443"/>
      <c r="U92" s="2446"/>
      <c r="V92" s="2447"/>
      <c r="W92" s="2469"/>
      <c r="X92" s="2461"/>
      <c r="Y92" s="2287"/>
      <c r="Z92" s="2019"/>
      <c r="AA92" s="2470"/>
      <c r="AB92" s="2451">
        <v>1</v>
      </c>
      <c r="AC92" s="2452"/>
      <c r="AD92" s="2453"/>
      <c r="AE92" s="2453"/>
      <c r="AF92" s="2453"/>
      <c r="AG92" s="2453"/>
      <c r="AH92" s="2452"/>
      <c r="AI92" s="2454"/>
      <c r="AJ92" s="2455">
        <f t="shared" si="11"/>
        <v>1</v>
      </c>
      <c r="AK92" s="2456"/>
      <c r="AL92" s="2453">
        <v>0</v>
      </c>
      <c r="AM92" s="2453">
        <f t="shared" si="13"/>
        <v>0</v>
      </c>
      <c r="AN92" s="2463">
        <f t="shared" si="14"/>
        <v>0</v>
      </c>
      <c r="AO92" s="993"/>
      <c r="AT92" s="993"/>
      <c r="AU92" s="993"/>
    </row>
    <row r="93" spans="1:47" ht="11.1" customHeight="1" thickBot="1" x14ac:dyDescent="0.3">
      <c r="A93" s="2075">
        <v>87</v>
      </c>
      <c r="B93" s="1682"/>
      <c r="C93" s="2434" t="s">
        <v>199</v>
      </c>
      <c r="D93" s="2436"/>
      <c r="E93" s="2436"/>
      <c r="F93" s="2437"/>
      <c r="G93" s="2468"/>
      <c r="H93" s="2182"/>
      <c r="I93" s="2477"/>
      <c r="J93" s="2478"/>
      <c r="K93" s="2479"/>
      <c r="L93" s="2480"/>
      <c r="M93" s="2480"/>
      <c r="N93" s="2481"/>
      <c r="O93" s="2481"/>
      <c r="P93" s="2481"/>
      <c r="Q93" s="2481"/>
      <c r="R93" s="2481"/>
      <c r="S93" s="2481"/>
      <c r="T93" s="2481"/>
      <c r="U93" s="2482"/>
      <c r="V93" s="2483"/>
      <c r="W93" s="2484"/>
      <c r="X93" s="2485"/>
      <c r="Y93" s="2486"/>
      <c r="Z93" s="2487"/>
      <c r="AA93" s="2488"/>
      <c r="AB93" s="2489">
        <v>1</v>
      </c>
      <c r="AC93" s="2490"/>
      <c r="AD93" s="2491"/>
      <c r="AE93" s="2491"/>
      <c r="AF93" s="2491"/>
      <c r="AG93" s="2491"/>
      <c r="AH93" s="2490"/>
      <c r="AI93" s="2492"/>
      <c r="AJ93" s="2493">
        <f t="shared" si="11"/>
        <v>1</v>
      </c>
      <c r="AK93" s="2494"/>
      <c r="AL93" s="2491">
        <v>0</v>
      </c>
      <c r="AM93" s="2491">
        <f t="shared" si="13"/>
        <v>0</v>
      </c>
      <c r="AN93" s="2495">
        <f t="shared" si="14"/>
        <v>0</v>
      </c>
      <c r="AO93" s="993"/>
      <c r="AT93" s="993"/>
      <c r="AU93" s="993"/>
    </row>
    <row r="94" spans="1:47" ht="11.1" customHeight="1" thickTop="1" x14ac:dyDescent="0.25">
      <c r="A94" s="2496"/>
      <c r="C94" s="2082"/>
      <c r="D94" s="1555"/>
      <c r="E94" s="1102"/>
      <c r="F94" s="1102"/>
      <c r="G94" s="1088"/>
      <c r="H94" s="1088"/>
      <c r="I94" s="2497"/>
      <c r="J94" s="2497"/>
      <c r="K94" s="1931"/>
      <c r="L94" s="1931"/>
      <c r="M94" s="2498"/>
      <c r="N94" s="1930"/>
      <c r="O94" s="1930"/>
      <c r="P94" s="1930"/>
      <c r="Q94" s="1930"/>
      <c r="R94" s="11"/>
      <c r="S94" s="11"/>
      <c r="T94" s="11"/>
      <c r="U94" s="11"/>
      <c r="V94" s="484"/>
      <c r="W94" s="484"/>
      <c r="X94" s="484"/>
      <c r="Y94" s="484"/>
      <c r="Z94" s="1933"/>
      <c r="AA94" s="1934"/>
      <c r="AB94" s="1313"/>
      <c r="AC94" s="1"/>
      <c r="AD94" s="1942"/>
      <c r="AE94" s="1942"/>
      <c r="AF94" s="1942"/>
      <c r="AG94" s="1942"/>
      <c r="AH94" s="1942"/>
      <c r="AI94" s="1942"/>
      <c r="AK94" s="2499"/>
      <c r="AL94" s="1315"/>
      <c r="AM94" s="1315"/>
      <c r="AN94" s="1315"/>
      <c r="AO94" s="1315"/>
      <c r="AT94" s="993"/>
      <c r="AU94" s="993"/>
    </row>
    <row r="95" spans="1:47" ht="11.1" customHeight="1" x14ac:dyDescent="0.25">
      <c r="C95" s="4210" t="s">
        <v>14</v>
      </c>
      <c r="D95" s="4210"/>
      <c r="E95" s="4210"/>
      <c r="F95" s="4210"/>
      <c r="G95" s="4210"/>
      <c r="H95" s="1184"/>
      <c r="I95" s="2500">
        <f t="shared" ref="I95:T95" si="15">COUNTIF(I7:I93,"&gt;=0")</f>
        <v>8</v>
      </c>
      <c r="J95" s="2500">
        <f t="shared" si="15"/>
        <v>17</v>
      </c>
      <c r="K95" s="1549">
        <f t="shared" si="15"/>
        <v>14</v>
      </c>
      <c r="L95" s="1549">
        <f t="shared" si="15"/>
        <v>12</v>
      </c>
      <c r="M95" s="1550">
        <f t="shared" si="15"/>
        <v>18</v>
      </c>
      <c r="N95" s="1550">
        <f t="shared" si="15"/>
        <v>12</v>
      </c>
      <c r="O95" s="1550">
        <f t="shared" si="15"/>
        <v>16</v>
      </c>
      <c r="P95" s="1550">
        <f t="shared" si="15"/>
        <v>13</v>
      </c>
      <c r="Q95" s="1550">
        <f t="shared" si="15"/>
        <v>14</v>
      </c>
      <c r="R95" s="1550">
        <f t="shared" si="15"/>
        <v>18</v>
      </c>
      <c r="S95" s="1550">
        <f t="shared" si="15"/>
        <v>9</v>
      </c>
      <c r="T95" s="1550">
        <f t="shared" si="15"/>
        <v>17</v>
      </c>
      <c r="U95" s="2501">
        <f>COUNTIF(U7:U93,"=x")</f>
        <v>18</v>
      </c>
      <c r="V95" s="4211" t="s">
        <v>50</v>
      </c>
      <c r="W95" s="4212"/>
      <c r="X95" s="4212"/>
      <c r="Y95" s="1598"/>
      <c r="Z95" s="1936"/>
      <c r="AA95" s="1937"/>
      <c r="AB95" s="1551"/>
      <c r="AC95" s="1551"/>
      <c r="AD95" s="4213" t="s">
        <v>684</v>
      </c>
      <c r="AE95" s="4213"/>
      <c r="AF95" s="4213"/>
      <c r="AG95" s="4213"/>
      <c r="AH95" s="4213"/>
      <c r="AI95" s="1943"/>
      <c r="AJ95" s="2072">
        <f>SUM(AJ7:AJ93)</f>
        <v>859</v>
      </c>
      <c r="AK95" s="2073">
        <f>COUNTIF(AK7:AK93,"&gt;=0")</f>
        <v>32</v>
      </c>
      <c r="AL95" s="4214" t="s">
        <v>59</v>
      </c>
      <c r="AM95" s="4214"/>
      <c r="AN95" s="4214"/>
      <c r="AO95" s="1319"/>
      <c r="AT95" s="993"/>
      <c r="AU95" s="993"/>
    </row>
    <row r="96" spans="1:47" ht="11.1" customHeight="1" x14ac:dyDescent="0.25">
      <c r="C96" s="2502"/>
      <c r="D96" s="2503"/>
      <c r="E96" s="2502"/>
      <c r="R96" s="994"/>
      <c r="S96" s="994"/>
      <c r="V96" s="1554">
        <f>SUM(I95:T95)/COUNTIF(I95:T95,"&gt;0")</f>
        <v>14</v>
      </c>
      <c r="W96" s="4218" t="s">
        <v>81</v>
      </c>
      <c r="X96" s="4218"/>
      <c r="Y96" s="1598"/>
      <c r="Z96" s="1936"/>
      <c r="AA96" s="1938"/>
      <c r="AB96" s="3"/>
      <c r="AC96" s="1"/>
      <c r="AD96" s="4219" t="s">
        <v>685</v>
      </c>
      <c r="AE96" s="4219"/>
      <c r="AF96" s="4219"/>
      <c r="AG96" s="4219"/>
      <c r="AH96" s="4219"/>
      <c r="AI96" s="2505"/>
      <c r="AJ96" s="2074">
        <f>AVERAGE(AJ7:AJ93)</f>
        <v>9.8735632183908049</v>
      </c>
      <c r="AK96" s="4220"/>
      <c r="AL96" s="4221"/>
      <c r="AM96" s="4221"/>
      <c r="AN96" s="4221"/>
      <c r="AO96" s="1555"/>
      <c r="AT96" s="993"/>
      <c r="AU96" s="993"/>
    </row>
    <row r="97" spans="1:47" ht="11.1" customHeight="1" x14ac:dyDescent="0.25">
      <c r="C97" s="2502"/>
      <c r="D97" s="2503"/>
      <c r="E97" s="2502"/>
      <c r="R97" s="994"/>
      <c r="S97" s="994"/>
      <c r="V97" s="1941"/>
      <c r="W97" s="1598"/>
      <c r="X97" s="1598"/>
      <c r="Y97" s="1598"/>
      <c r="Z97" s="1936"/>
      <c r="AA97" s="1938"/>
      <c r="AB97" s="3"/>
      <c r="AC97" s="1"/>
      <c r="AD97" s="1942"/>
      <c r="AE97" s="1943"/>
      <c r="AF97" s="1943"/>
      <c r="AG97" s="1943"/>
      <c r="AH97" s="1943"/>
      <c r="AI97" s="1943"/>
      <c r="AJ97" s="1944"/>
      <c r="AK97" s="1945"/>
      <c r="AL97" s="1945"/>
      <c r="AM97" s="2506"/>
      <c r="AN97" s="1945"/>
      <c r="AO97" s="1555"/>
      <c r="AT97" s="993"/>
      <c r="AU97" s="993"/>
    </row>
    <row r="98" spans="1:47" ht="11.1" customHeight="1" thickBot="1" x14ac:dyDescent="0.3">
      <c r="C98" s="2502"/>
      <c r="D98" s="2503"/>
      <c r="E98" s="2502"/>
      <c r="R98" s="994"/>
      <c r="S98" s="994"/>
      <c r="V98" s="1941"/>
      <c r="W98" s="1598"/>
      <c r="X98" s="1598"/>
      <c r="Y98" s="1598"/>
      <c r="Z98" s="1936"/>
      <c r="AA98" s="1938"/>
      <c r="AB98" s="3"/>
      <c r="AC98" s="1"/>
      <c r="AD98" s="1942"/>
      <c r="AE98" s="1943"/>
      <c r="AF98" s="1943"/>
      <c r="AG98" s="1943"/>
      <c r="AH98" s="1943"/>
      <c r="AI98" s="1943"/>
      <c r="AJ98" s="1944"/>
      <c r="AK98" s="1945"/>
      <c r="AL98" s="1945"/>
      <c r="AM98" s="2506"/>
      <c r="AN98" s="1945"/>
      <c r="AO98" s="1555"/>
      <c r="AP98" s="993"/>
      <c r="AQ98" s="993"/>
      <c r="AR98" s="993"/>
      <c r="AS98" s="993"/>
      <c r="AT98" s="993"/>
      <c r="AU98" s="993"/>
    </row>
    <row r="99" spans="1:47" ht="11.1" customHeight="1" thickTop="1" x14ac:dyDescent="0.25">
      <c r="A99" s="2507"/>
      <c r="B99" s="1947"/>
      <c r="C99" s="2508"/>
      <c r="D99" s="1955"/>
      <c r="E99" s="2509"/>
      <c r="F99" s="2509"/>
      <c r="G99" s="1950"/>
      <c r="H99" s="1950"/>
      <c r="I99" s="2510"/>
      <c r="J99" s="2510"/>
      <c r="K99" s="1947"/>
      <c r="L99" s="1947"/>
      <c r="M99" s="1947"/>
      <c r="N99" s="1947"/>
      <c r="O99" s="1947"/>
      <c r="P99" s="1951"/>
      <c r="Q99" s="1951"/>
      <c r="R99" s="1947"/>
      <c r="S99" s="1947"/>
      <c r="T99" s="1948"/>
      <c r="U99" s="1948"/>
      <c r="V99" s="1948"/>
      <c r="W99" s="1948"/>
      <c r="X99" s="1947"/>
      <c r="Y99" s="1952"/>
      <c r="Z99" s="1952"/>
      <c r="AA99" s="1952"/>
      <c r="AB99" s="1953"/>
      <c r="AC99" s="1954"/>
      <c r="AD99" s="1952"/>
      <c r="AE99" s="1952"/>
      <c r="AF99" s="1952"/>
      <c r="AG99" s="1952"/>
      <c r="AH99" s="1952"/>
      <c r="AI99" s="1952"/>
      <c r="AJ99" s="1952"/>
      <c r="AK99" s="1952"/>
      <c r="AL99" s="1952"/>
      <c r="AM99" s="2511"/>
      <c r="AN99" s="1955"/>
      <c r="AO99" s="1955"/>
      <c r="AQ99" s="993"/>
      <c r="AR99" s="993"/>
      <c r="AS99" s="993"/>
      <c r="AT99" s="993"/>
      <c r="AU99" s="993"/>
    </row>
    <row r="100" spans="1:47" ht="11.1" customHeight="1" thickBot="1" x14ac:dyDescent="0.3">
      <c r="E100" s="4187" t="s">
        <v>162</v>
      </c>
      <c r="F100" s="4187"/>
      <c r="G100" s="4187"/>
      <c r="H100" s="4187"/>
      <c r="W100" s="993"/>
      <c r="X100" s="1"/>
      <c r="AB100" s="1"/>
      <c r="AC100" s="1"/>
      <c r="AK100" s="4"/>
      <c r="AL100" s="1755"/>
      <c r="AM100" s="4"/>
      <c r="AN100" s="1555"/>
      <c r="AO100" s="993"/>
      <c r="AP100" s="993"/>
      <c r="AQ100" s="993"/>
      <c r="AR100" s="993"/>
      <c r="AS100" s="993"/>
      <c r="AT100" s="993"/>
      <c r="AU100" s="993"/>
    </row>
    <row r="101" spans="1:47" ht="11.1" customHeight="1" x14ac:dyDescent="0.25">
      <c r="E101" s="4187"/>
      <c r="F101" s="4187"/>
      <c r="G101" s="4187"/>
      <c r="H101" s="4187"/>
      <c r="I101" s="2512" t="s">
        <v>39</v>
      </c>
      <c r="J101" s="2512" t="s">
        <v>38</v>
      </c>
      <c r="K101" s="1601" t="s">
        <v>445</v>
      </c>
      <c r="L101" s="1602" t="s">
        <v>9</v>
      </c>
      <c r="M101" s="1601" t="s">
        <v>13</v>
      </c>
      <c r="N101" s="1601" t="s">
        <v>12</v>
      </c>
      <c r="O101" s="1601" t="s">
        <v>10</v>
      </c>
      <c r="P101" s="1601" t="s">
        <v>163</v>
      </c>
      <c r="Q101" s="1601" t="s">
        <v>164</v>
      </c>
      <c r="R101" s="1601" t="s">
        <v>165</v>
      </c>
      <c r="S101" s="1601" t="s">
        <v>166</v>
      </c>
      <c r="T101" s="993"/>
      <c r="U101" s="4188" t="s">
        <v>79</v>
      </c>
      <c r="V101" s="4189"/>
      <c r="W101" s="4189"/>
      <c r="X101" s="4189"/>
      <c r="Y101" s="4189"/>
      <c r="Z101" s="4189"/>
      <c r="AA101" s="4189"/>
      <c r="AB101" s="4190"/>
      <c r="AC101" s="1"/>
      <c r="AD101" s="4194" t="s">
        <v>78</v>
      </c>
      <c r="AE101" s="4195"/>
      <c r="AF101" s="4195"/>
      <c r="AG101" s="4195"/>
      <c r="AH101" s="4195"/>
      <c r="AI101" s="4195"/>
      <c r="AJ101" s="4195"/>
      <c r="AK101" s="4195"/>
      <c r="AL101" s="4195"/>
      <c r="AM101" s="4195"/>
      <c r="AN101" s="4196"/>
      <c r="AO101" s="993"/>
      <c r="AP101" s="993"/>
      <c r="AQ101" s="993"/>
      <c r="AR101" s="993"/>
      <c r="AS101" s="993"/>
      <c r="AT101" s="993"/>
      <c r="AU101" s="993"/>
    </row>
    <row r="102" spans="1:47" ht="11.1" customHeight="1" thickBot="1" x14ac:dyDescent="0.3">
      <c r="F102" s="2513" t="s">
        <v>4</v>
      </c>
      <c r="G102" s="1059"/>
      <c r="I102" s="2514">
        <v>11</v>
      </c>
      <c r="J102" s="2515">
        <v>12</v>
      </c>
      <c r="K102" s="1355">
        <v>13</v>
      </c>
      <c r="L102" s="1356">
        <v>14</v>
      </c>
      <c r="M102" s="1355">
        <v>15</v>
      </c>
      <c r="N102" s="1356">
        <v>16</v>
      </c>
      <c r="O102" s="1355">
        <v>17</v>
      </c>
      <c r="P102" s="1355">
        <v>18</v>
      </c>
      <c r="Q102" s="1355">
        <v>19</v>
      </c>
      <c r="R102" s="1355">
        <v>20</v>
      </c>
      <c r="S102" s="1355">
        <v>21</v>
      </c>
      <c r="T102" s="993"/>
      <c r="U102" s="4191"/>
      <c r="V102" s="4192"/>
      <c r="W102" s="4192"/>
      <c r="X102" s="4192"/>
      <c r="Y102" s="4192"/>
      <c r="Z102" s="4192"/>
      <c r="AA102" s="4192"/>
      <c r="AB102" s="4193"/>
      <c r="AC102" s="993"/>
      <c r="AD102" s="4197"/>
      <c r="AE102" s="4198"/>
      <c r="AF102" s="4198"/>
      <c r="AG102" s="4198"/>
      <c r="AH102" s="4198"/>
      <c r="AI102" s="4198"/>
      <c r="AJ102" s="4198"/>
      <c r="AK102" s="4198"/>
      <c r="AL102" s="4198"/>
      <c r="AM102" s="4198"/>
      <c r="AN102" s="4199"/>
      <c r="AO102" s="993"/>
      <c r="AP102" s="993"/>
      <c r="AQ102" s="993"/>
      <c r="AR102" s="993"/>
      <c r="AS102" s="993"/>
      <c r="AT102" s="993"/>
      <c r="AU102" s="993"/>
    </row>
    <row r="103" spans="1:47" ht="11.1" customHeight="1" x14ac:dyDescent="0.25">
      <c r="F103" s="2516" t="s">
        <v>16</v>
      </c>
      <c r="G103" s="1059"/>
      <c r="I103" s="2517">
        <v>8</v>
      </c>
      <c r="J103" s="2518">
        <v>9</v>
      </c>
      <c r="K103" s="1374">
        <v>10</v>
      </c>
      <c r="L103" s="1375">
        <v>11</v>
      </c>
      <c r="M103" s="1374">
        <v>12</v>
      </c>
      <c r="N103" s="1375">
        <v>13</v>
      </c>
      <c r="O103" s="1374">
        <v>14</v>
      </c>
      <c r="P103" s="1374">
        <v>15</v>
      </c>
      <c r="Q103" s="1374">
        <v>16</v>
      </c>
      <c r="R103" s="1374">
        <v>17</v>
      </c>
      <c r="S103" s="1374">
        <v>18</v>
      </c>
      <c r="T103" s="993"/>
      <c r="U103" s="993"/>
      <c r="V103" s="993"/>
      <c r="W103" s="993"/>
      <c r="Y103" s="993"/>
      <c r="Z103" s="993"/>
      <c r="AA103" s="993"/>
      <c r="AB103" s="1956"/>
      <c r="AC103" s="1"/>
      <c r="AD103" s="4200" t="s">
        <v>4</v>
      </c>
      <c r="AE103" s="4200"/>
      <c r="AF103" s="4202" t="s">
        <v>694</v>
      </c>
      <c r="AG103" s="4202"/>
      <c r="AH103" s="4202"/>
      <c r="AI103" s="4202"/>
      <c r="AJ103" s="4202"/>
      <c r="AK103" s="4202"/>
      <c r="AL103" s="4202"/>
      <c r="AM103" s="4202"/>
      <c r="AN103" s="4202"/>
      <c r="AO103" s="993"/>
      <c r="AP103" s="993"/>
      <c r="AQ103" s="993"/>
      <c r="AR103" s="993"/>
      <c r="AS103" s="993"/>
      <c r="AT103" s="993"/>
      <c r="AU103" s="993"/>
    </row>
    <row r="104" spans="1:47" ht="11.1" customHeight="1" x14ac:dyDescent="0.25">
      <c r="F104" s="2513" t="s">
        <v>17</v>
      </c>
      <c r="G104" s="1059"/>
      <c r="I104" s="2514">
        <v>6</v>
      </c>
      <c r="J104" s="2515">
        <v>7</v>
      </c>
      <c r="K104" s="1355">
        <v>8</v>
      </c>
      <c r="L104" s="1356">
        <v>9</v>
      </c>
      <c r="M104" s="1355">
        <v>10</v>
      </c>
      <c r="N104" s="1356">
        <v>11</v>
      </c>
      <c r="O104" s="1355">
        <v>12</v>
      </c>
      <c r="P104" s="1355">
        <v>13</v>
      </c>
      <c r="Q104" s="1355">
        <v>14</v>
      </c>
      <c r="R104" s="1355">
        <v>15</v>
      </c>
      <c r="S104" s="1355">
        <v>16</v>
      </c>
      <c r="T104" s="993"/>
      <c r="U104" s="4203" t="s">
        <v>76</v>
      </c>
      <c r="V104" s="4203"/>
      <c r="W104" s="4203"/>
      <c r="X104" s="4203"/>
      <c r="Y104" s="4204" t="s">
        <v>77</v>
      </c>
      <c r="Z104" s="4205"/>
      <c r="AA104" s="4205"/>
      <c r="AB104" s="4206"/>
      <c r="AC104" s="1"/>
      <c r="AD104" s="4201"/>
      <c r="AE104" s="4201"/>
      <c r="AF104" s="4202"/>
      <c r="AG104" s="4202"/>
      <c r="AH104" s="4202"/>
      <c r="AI104" s="4202"/>
      <c r="AJ104" s="4202"/>
      <c r="AK104" s="4202"/>
      <c r="AL104" s="4202"/>
      <c r="AM104" s="4202"/>
      <c r="AN104" s="4202"/>
      <c r="AO104" s="993"/>
      <c r="AP104" s="993"/>
      <c r="AQ104" s="993"/>
      <c r="AR104" s="993"/>
      <c r="AS104" s="993"/>
      <c r="AT104" s="993"/>
      <c r="AU104" s="993"/>
    </row>
    <row r="105" spans="1:47" ht="11.1" customHeight="1" x14ac:dyDescent="0.25">
      <c r="F105" s="2516" t="s">
        <v>18</v>
      </c>
      <c r="G105" s="1059"/>
      <c r="I105" s="2517">
        <v>4</v>
      </c>
      <c r="J105" s="2518">
        <v>5</v>
      </c>
      <c r="K105" s="1374">
        <v>6</v>
      </c>
      <c r="L105" s="1375">
        <v>7</v>
      </c>
      <c r="M105" s="1374">
        <v>8</v>
      </c>
      <c r="N105" s="1375">
        <v>9</v>
      </c>
      <c r="O105" s="1374">
        <v>10</v>
      </c>
      <c r="P105" s="1374">
        <v>11</v>
      </c>
      <c r="Q105" s="1374">
        <v>12</v>
      </c>
      <c r="R105" s="1374">
        <v>13</v>
      </c>
      <c r="S105" s="1374">
        <v>14</v>
      </c>
      <c r="T105" s="993"/>
      <c r="U105" s="4203"/>
      <c r="V105" s="4203"/>
      <c r="W105" s="4203"/>
      <c r="X105" s="4203"/>
      <c r="Y105" s="4207"/>
      <c r="Z105" s="4208"/>
      <c r="AA105" s="4208"/>
      <c r="AB105" s="4209"/>
      <c r="AC105" s="1"/>
      <c r="AD105" s="4176" t="s">
        <v>17</v>
      </c>
      <c r="AE105" s="4177"/>
      <c r="AF105" s="4202" t="s">
        <v>725</v>
      </c>
      <c r="AG105" s="4202"/>
      <c r="AH105" s="4202"/>
      <c r="AI105" s="4202"/>
      <c r="AJ105" s="4202"/>
      <c r="AK105" s="4202"/>
      <c r="AL105" s="4202"/>
      <c r="AM105" s="4202"/>
      <c r="AN105" s="4202"/>
      <c r="AO105" s="993"/>
      <c r="AP105" s="993"/>
      <c r="AQ105" s="993"/>
      <c r="AR105" s="993"/>
      <c r="AS105" s="993"/>
      <c r="AT105" s="993"/>
      <c r="AU105" s="993"/>
    </row>
    <row r="106" spans="1:47" ht="11.1" customHeight="1" x14ac:dyDescent="0.25">
      <c r="F106" s="2513" t="s">
        <v>19</v>
      </c>
      <c r="G106" s="1059"/>
      <c r="I106" s="2514">
        <v>3</v>
      </c>
      <c r="J106" s="2515">
        <v>4</v>
      </c>
      <c r="K106" s="1355">
        <v>5</v>
      </c>
      <c r="L106" s="1356">
        <v>6</v>
      </c>
      <c r="M106" s="1355">
        <v>7</v>
      </c>
      <c r="N106" s="1356">
        <v>8</v>
      </c>
      <c r="O106" s="1355">
        <v>9</v>
      </c>
      <c r="P106" s="1355">
        <v>10</v>
      </c>
      <c r="Q106" s="1355">
        <v>11</v>
      </c>
      <c r="R106" s="1355">
        <v>12</v>
      </c>
      <c r="S106" s="1355">
        <v>13</v>
      </c>
      <c r="T106" s="993"/>
      <c r="U106" s="4186" t="s">
        <v>74</v>
      </c>
      <c r="V106" s="4186"/>
      <c r="W106" s="4186"/>
      <c r="X106" s="4186"/>
      <c r="Y106" s="4164" t="s">
        <v>75</v>
      </c>
      <c r="Z106" s="4165"/>
      <c r="AA106" s="4165"/>
      <c r="AB106" s="4166"/>
      <c r="AC106" s="1"/>
      <c r="AD106" s="4178"/>
      <c r="AE106" s="4179"/>
      <c r="AF106" s="4202"/>
      <c r="AG106" s="4202"/>
      <c r="AH106" s="4202"/>
      <c r="AI106" s="4202"/>
      <c r="AJ106" s="4202"/>
      <c r="AK106" s="4202"/>
      <c r="AL106" s="4202"/>
      <c r="AM106" s="4202"/>
      <c r="AN106" s="4202"/>
      <c r="AO106" s="993"/>
      <c r="AP106" s="993"/>
      <c r="AQ106" s="993"/>
      <c r="AR106" s="993"/>
      <c r="AS106" s="993"/>
      <c r="AT106" s="993"/>
      <c r="AU106" s="993"/>
    </row>
    <row r="107" spans="1:47" ht="11.1" customHeight="1" x14ac:dyDescent="0.25">
      <c r="F107" s="2516" t="s">
        <v>20</v>
      </c>
      <c r="G107" s="1059"/>
      <c r="I107" s="2517">
        <v>2</v>
      </c>
      <c r="J107" s="2518">
        <v>3</v>
      </c>
      <c r="K107" s="1374">
        <v>4</v>
      </c>
      <c r="L107" s="1375">
        <v>5</v>
      </c>
      <c r="M107" s="1374">
        <v>6</v>
      </c>
      <c r="N107" s="1375">
        <v>7</v>
      </c>
      <c r="O107" s="1374">
        <v>8</v>
      </c>
      <c r="P107" s="1374">
        <v>9</v>
      </c>
      <c r="Q107" s="1355">
        <v>10</v>
      </c>
      <c r="R107" s="1374">
        <v>11</v>
      </c>
      <c r="S107" s="1374">
        <v>12</v>
      </c>
      <c r="T107" s="993"/>
      <c r="U107" s="4186"/>
      <c r="V107" s="4186"/>
      <c r="W107" s="4186"/>
      <c r="X107" s="4186"/>
      <c r="Y107" s="4167"/>
      <c r="Z107" s="4168"/>
      <c r="AA107" s="4168"/>
      <c r="AB107" s="4169"/>
      <c r="AC107" s="1"/>
      <c r="AD107" s="4176" t="s">
        <v>19</v>
      </c>
      <c r="AE107" s="4177"/>
      <c r="AF107" s="2519"/>
      <c r="AG107" s="4180">
        <f>COUNTIF(AK$7:AK$93,"=4")</f>
        <v>5</v>
      </c>
      <c r="AH107" s="2519"/>
      <c r="AI107" s="4182" t="s">
        <v>295</v>
      </c>
      <c r="AJ107" s="4182"/>
      <c r="AK107" s="4182"/>
      <c r="AL107" s="4182"/>
      <c r="AM107" s="4182"/>
      <c r="AN107" s="4183"/>
      <c r="AO107" s="993"/>
      <c r="AP107" s="993"/>
      <c r="AQ107" s="993"/>
      <c r="AR107" s="993"/>
      <c r="AS107" s="993"/>
      <c r="AT107" s="993"/>
      <c r="AU107" s="993"/>
    </row>
    <row r="108" spans="1:47" ht="11.1" customHeight="1" x14ac:dyDescent="0.25">
      <c r="F108" s="2513" t="s">
        <v>21</v>
      </c>
      <c r="G108" s="1059"/>
      <c r="I108" s="2514">
        <v>1</v>
      </c>
      <c r="J108" s="2515">
        <v>2</v>
      </c>
      <c r="K108" s="1355">
        <v>3</v>
      </c>
      <c r="L108" s="1356">
        <v>4</v>
      </c>
      <c r="M108" s="1355">
        <v>5</v>
      </c>
      <c r="N108" s="1356">
        <v>6</v>
      </c>
      <c r="O108" s="1355">
        <v>7</v>
      </c>
      <c r="P108" s="1355">
        <v>8</v>
      </c>
      <c r="Q108" s="1374">
        <v>9</v>
      </c>
      <c r="R108" s="1355">
        <v>10</v>
      </c>
      <c r="S108" s="1355">
        <v>11</v>
      </c>
      <c r="T108" s="993"/>
      <c r="U108" s="4186" t="s">
        <v>72</v>
      </c>
      <c r="V108" s="4186"/>
      <c r="W108" s="4186"/>
      <c r="X108" s="4186"/>
      <c r="Y108" s="4164" t="s">
        <v>73</v>
      </c>
      <c r="Z108" s="4165"/>
      <c r="AA108" s="4165"/>
      <c r="AB108" s="4166"/>
      <c r="AC108" s="1"/>
      <c r="AD108" s="4178"/>
      <c r="AE108" s="4179"/>
      <c r="AF108" s="2520"/>
      <c r="AG108" s="4181"/>
      <c r="AH108" s="2520"/>
      <c r="AI108" s="4184"/>
      <c r="AJ108" s="4184"/>
      <c r="AK108" s="4184"/>
      <c r="AL108" s="4184"/>
      <c r="AM108" s="4184"/>
      <c r="AN108" s="4185"/>
      <c r="AO108" s="993"/>
      <c r="AP108" s="993"/>
      <c r="AQ108" s="993"/>
      <c r="AR108" s="993"/>
      <c r="AS108" s="993"/>
      <c r="AT108" s="993"/>
      <c r="AU108" s="993"/>
    </row>
    <row r="109" spans="1:47" ht="11.1" customHeight="1" x14ac:dyDescent="0.25">
      <c r="F109" s="2516" t="s">
        <v>41</v>
      </c>
      <c r="G109" s="1059"/>
      <c r="I109" s="2517">
        <v>0</v>
      </c>
      <c r="J109" s="2518">
        <v>1</v>
      </c>
      <c r="K109" s="1374">
        <v>2</v>
      </c>
      <c r="L109" s="1375">
        <v>3</v>
      </c>
      <c r="M109" s="1374">
        <v>4</v>
      </c>
      <c r="N109" s="1375">
        <v>5</v>
      </c>
      <c r="O109" s="1374">
        <v>6</v>
      </c>
      <c r="P109" s="1355">
        <v>7</v>
      </c>
      <c r="Q109" s="1355">
        <v>8</v>
      </c>
      <c r="R109" s="1374">
        <v>9</v>
      </c>
      <c r="S109" s="1355">
        <v>10</v>
      </c>
      <c r="T109" s="993"/>
      <c r="U109" s="4186"/>
      <c r="V109" s="4186"/>
      <c r="W109" s="4186"/>
      <c r="X109" s="4186"/>
      <c r="Y109" s="4167"/>
      <c r="Z109" s="4168"/>
      <c r="AA109" s="4168"/>
      <c r="AB109" s="4169"/>
      <c r="AC109" s="1"/>
      <c r="AD109" s="4176" t="s">
        <v>22</v>
      </c>
      <c r="AE109" s="4177"/>
      <c r="AF109" s="1750"/>
      <c r="AG109" s="4180">
        <f>COUNTIF(AK$7:AK$93,"=3")</f>
        <v>2</v>
      </c>
      <c r="AH109" s="1599"/>
      <c r="AI109" s="4182" t="s">
        <v>110</v>
      </c>
      <c r="AJ109" s="4182"/>
      <c r="AK109" s="4182"/>
      <c r="AL109" s="4182"/>
      <c r="AM109" s="4182"/>
      <c r="AN109" s="4183"/>
      <c r="AO109" s="993"/>
      <c r="AP109" s="993"/>
      <c r="AQ109" s="993"/>
      <c r="AR109" s="993"/>
      <c r="AS109" s="993"/>
      <c r="AT109" s="993"/>
      <c r="AU109" s="993"/>
    </row>
    <row r="110" spans="1:47" ht="11.1" customHeight="1" x14ac:dyDescent="0.25">
      <c r="F110" s="2513" t="s">
        <v>22</v>
      </c>
      <c r="G110" s="1059"/>
      <c r="I110" s="2514" t="s">
        <v>0</v>
      </c>
      <c r="J110" s="2515">
        <v>0</v>
      </c>
      <c r="K110" s="1355">
        <v>1</v>
      </c>
      <c r="L110" s="1356">
        <v>2</v>
      </c>
      <c r="M110" s="1355">
        <v>3</v>
      </c>
      <c r="N110" s="1356">
        <v>4</v>
      </c>
      <c r="O110" s="1355">
        <v>5</v>
      </c>
      <c r="P110" s="1374">
        <v>6</v>
      </c>
      <c r="Q110" s="1355">
        <v>7</v>
      </c>
      <c r="R110" s="1355">
        <v>8</v>
      </c>
      <c r="S110" s="1374">
        <v>9</v>
      </c>
      <c r="T110" s="993"/>
      <c r="U110" s="4186" t="s">
        <v>71</v>
      </c>
      <c r="V110" s="4186"/>
      <c r="W110" s="4186"/>
      <c r="X110" s="4186"/>
      <c r="Y110" s="4164" t="s">
        <v>70</v>
      </c>
      <c r="Z110" s="4165"/>
      <c r="AA110" s="4165"/>
      <c r="AB110" s="4166"/>
      <c r="AC110" s="1"/>
      <c r="AD110" s="4178"/>
      <c r="AE110" s="4179"/>
      <c r="AF110" s="1752"/>
      <c r="AG110" s="4181"/>
      <c r="AH110" s="1600"/>
      <c r="AI110" s="4184"/>
      <c r="AJ110" s="4184"/>
      <c r="AK110" s="4184"/>
      <c r="AL110" s="4184"/>
      <c r="AM110" s="4184"/>
      <c r="AN110" s="4185"/>
      <c r="AO110" s="993"/>
      <c r="AP110" s="993"/>
      <c r="AQ110" s="993"/>
      <c r="AR110" s="993"/>
      <c r="AS110" s="993"/>
      <c r="AT110" s="993"/>
      <c r="AU110" s="993"/>
    </row>
    <row r="111" spans="1:47" ht="11.1" customHeight="1" x14ac:dyDescent="0.25">
      <c r="F111" s="2516" t="s">
        <v>23</v>
      </c>
      <c r="G111" s="1059"/>
      <c r="I111" s="2517" t="s">
        <v>0</v>
      </c>
      <c r="J111" s="2518" t="s">
        <v>0</v>
      </c>
      <c r="K111" s="1374">
        <v>0</v>
      </c>
      <c r="L111" s="1375">
        <v>1</v>
      </c>
      <c r="M111" s="1374">
        <v>2</v>
      </c>
      <c r="N111" s="1375">
        <v>3</v>
      </c>
      <c r="O111" s="1374">
        <v>4</v>
      </c>
      <c r="P111" s="1355">
        <v>5</v>
      </c>
      <c r="Q111" s="1374">
        <v>6</v>
      </c>
      <c r="R111" s="1355">
        <v>7</v>
      </c>
      <c r="S111" s="1355">
        <v>8</v>
      </c>
      <c r="T111" s="993"/>
      <c r="U111" s="4186"/>
      <c r="V111" s="4186"/>
      <c r="W111" s="4186"/>
      <c r="X111" s="4186"/>
      <c r="Y111" s="4167"/>
      <c r="Z111" s="4168"/>
      <c r="AA111" s="4168"/>
      <c r="AB111" s="4169"/>
      <c r="AC111" s="1"/>
      <c r="AD111" s="4176" t="s">
        <v>24</v>
      </c>
      <c r="AE111" s="4177"/>
      <c r="AF111" s="1750"/>
      <c r="AG111" s="4180">
        <f>COUNTIF(AK$7:AK$93,"=2")</f>
        <v>3</v>
      </c>
      <c r="AH111" s="1599"/>
      <c r="AI111" s="4182" t="s">
        <v>111</v>
      </c>
      <c r="AJ111" s="4182"/>
      <c r="AK111" s="4182"/>
      <c r="AL111" s="4182"/>
      <c r="AM111" s="4182"/>
      <c r="AN111" s="4183"/>
      <c r="AO111" s="993"/>
      <c r="AP111" s="993"/>
      <c r="AQ111" s="993"/>
      <c r="AR111" s="993"/>
      <c r="AS111" s="993"/>
      <c r="AT111" s="993"/>
      <c r="AU111" s="993"/>
    </row>
    <row r="112" spans="1:47" ht="11.1" customHeight="1" x14ac:dyDescent="0.25">
      <c r="F112" s="2513" t="s">
        <v>24</v>
      </c>
      <c r="G112" s="1059"/>
      <c r="I112" s="2514" t="s">
        <v>0</v>
      </c>
      <c r="J112" s="2515" t="s">
        <v>0</v>
      </c>
      <c r="K112" s="1355" t="s">
        <v>0</v>
      </c>
      <c r="L112" s="1356">
        <v>0</v>
      </c>
      <c r="M112" s="1355">
        <v>1</v>
      </c>
      <c r="N112" s="1356">
        <v>2</v>
      </c>
      <c r="O112" s="1355">
        <v>3</v>
      </c>
      <c r="P112" s="1374">
        <v>4</v>
      </c>
      <c r="Q112" s="1355">
        <v>5</v>
      </c>
      <c r="R112" s="1374">
        <v>6</v>
      </c>
      <c r="S112" s="1355">
        <v>7</v>
      </c>
      <c r="T112" s="993"/>
      <c r="U112" s="4186" t="s">
        <v>68</v>
      </c>
      <c r="V112" s="4186"/>
      <c r="W112" s="4186"/>
      <c r="X112" s="4186"/>
      <c r="Y112" s="4164" t="s">
        <v>69</v>
      </c>
      <c r="Z112" s="4165"/>
      <c r="AA112" s="4165"/>
      <c r="AB112" s="4166"/>
      <c r="AC112" s="1"/>
      <c r="AD112" s="4178"/>
      <c r="AE112" s="4179"/>
      <c r="AF112" s="1752"/>
      <c r="AG112" s="4181"/>
      <c r="AH112" s="1600"/>
      <c r="AI112" s="4184"/>
      <c r="AJ112" s="4184"/>
      <c r="AK112" s="4184"/>
      <c r="AL112" s="4184"/>
      <c r="AM112" s="4184"/>
      <c r="AN112" s="4185"/>
      <c r="AO112" s="993"/>
      <c r="AP112" s="993"/>
      <c r="AQ112" s="993"/>
      <c r="AR112" s="993"/>
      <c r="AS112" s="993"/>
      <c r="AT112" s="993"/>
      <c r="AU112" s="993"/>
    </row>
    <row r="113" spans="6:47" ht="11.1" customHeight="1" x14ac:dyDescent="0.25">
      <c r="F113" s="2516" t="s">
        <v>29</v>
      </c>
      <c r="G113" s="1059"/>
      <c r="I113" s="2517" t="s">
        <v>0</v>
      </c>
      <c r="J113" s="2518" t="s">
        <v>0</v>
      </c>
      <c r="K113" s="1374" t="s">
        <v>0</v>
      </c>
      <c r="L113" s="1375" t="s">
        <v>0</v>
      </c>
      <c r="M113" s="1374">
        <v>0</v>
      </c>
      <c r="N113" s="1375">
        <v>1</v>
      </c>
      <c r="O113" s="1374">
        <v>2</v>
      </c>
      <c r="P113" s="1355">
        <v>3</v>
      </c>
      <c r="Q113" s="1374">
        <v>4</v>
      </c>
      <c r="R113" s="1355">
        <v>5</v>
      </c>
      <c r="S113" s="1374">
        <v>6</v>
      </c>
      <c r="T113" s="993"/>
      <c r="U113" s="4186"/>
      <c r="V113" s="4186"/>
      <c r="W113" s="4186"/>
      <c r="X113" s="4186"/>
      <c r="Y113" s="4167"/>
      <c r="Z113" s="4168"/>
      <c r="AA113" s="4168"/>
      <c r="AB113" s="4169"/>
      <c r="AC113" s="4"/>
      <c r="AD113" s="4176" t="s">
        <v>33</v>
      </c>
      <c r="AE113" s="4177"/>
      <c r="AF113" s="1750"/>
      <c r="AG113" s="4180">
        <f>COUNTIF(AK$7:AK$93,"=1")</f>
        <v>17</v>
      </c>
      <c r="AH113" s="1599"/>
      <c r="AI113" s="4182" t="s">
        <v>641</v>
      </c>
      <c r="AJ113" s="4182"/>
      <c r="AK113" s="4182"/>
      <c r="AL113" s="4182"/>
      <c r="AM113" s="4182"/>
      <c r="AN113" s="4183"/>
      <c r="AO113" s="993"/>
      <c r="AP113" s="993"/>
      <c r="AQ113" s="993"/>
      <c r="AR113" s="993"/>
      <c r="AS113" s="993"/>
      <c r="AT113" s="993"/>
      <c r="AU113" s="993"/>
    </row>
    <row r="114" spans="6:47" ht="11.1" customHeight="1" x14ac:dyDescent="0.25">
      <c r="F114" s="2513" t="s">
        <v>30</v>
      </c>
      <c r="G114" s="1059"/>
      <c r="I114" s="2514" t="s">
        <v>0</v>
      </c>
      <c r="J114" s="2515" t="s">
        <v>0</v>
      </c>
      <c r="K114" s="1355" t="s">
        <v>0</v>
      </c>
      <c r="L114" s="1356" t="s">
        <v>0</v>
      </c>
      <c r="M114" s="1355" t="s">
        <v>0</v>
      </c>
      <c r="N114" s="1356">
        <v>0</v>
      </c>
      <c r="O114" s="1355">
        <v>1</v>
      </c>
      <c r="P114" s="1374">
        <v>2</v>
      </c>
      <c r="Q114" s="1355">
        <v>3</v>
      </c>
      <c r="R114" s="1374">
        <v>4</v>
      </c>
      <c r="S114" s="1355">
        <v>5</v>
      </c>
      <c r="T114" s="993"/>
      <c r="U114" s="4186" t="s">
        <v>85</v>
      </c>
      <c r="V114" s="4186"/>
      <c r="W114" s="4186"/>
      <c r="X114" s="4186"/>
      <c r="Y114" s="4164" t="s">
        <v>84</v>
      </c>
      <c r="Z114" s="4165"/>
      <c r="AA114" s="4165"/>
      <c r="AB114" s="4166"/>
      <c r="AC114" s="4"/>
      <c r="AD114" s="4178"/>
      <c r="AE114" s="4179"/>
      <c r="AF114" s="1752"/>
      <c r="AG114" s="4181"/>
      <c r="AH114" s="1600"/>
      <c r="AI114" s="4184"/>
      <c r="AJ114" s="4184"/>
      <c r="AK114" s="4184"/>
      <c r="AL114" s="4184"/>
      <c r="AM114" s="4184"/>
      <c r="AN114" s="4185"/>
      <c r="AO114" s="993"/>
      <c r="AP114" s="993"/>
      <c r="AQ114" s="993"/>
      <c r="AR114" s="993"/>
      <c r="AS114" s="993"/>
      <c r="AT114" s="993"/>
      <c r="AU114" s="993"/>
    </row>
    <row r="115" spans="6:47" ht="11.1" customHeight="1" x14ac:dyDescent="0.25">
      <c r="F115" s="2513" t="s">
        <v>33</v>
      </c>
      <c r="G115" s="1059"/>
      <c r="I115" s="2514" t="s">
        <v>0</v>
      </c>
      <c r="J115" s="2515" t="s">
        <v>0</v>
      </c>
      <c r="K115" s="1355" t="s">
        <v>0</v>
      </c>
      <c r="L115" s="1356" t="s">
        <v>0</v>
      </c>
      <c r="M115" s="1355" t="s">
        <v>0</v>
      </c>
      <c r="N115" s="1356" t="s">
        <v>0</v>
      </c>
      <c r="O115" s="1355">
        <v>0</v>
      </c>
      <c r="P115" s="1355">
        <v>1</v>
      </c>
      <c r="Q115" s="1374">
        <v>2</v>
      </c>
      <c r="R115" s="1355">
        <v>3</v>
      </c>
      <c r="S115" s="1374">
        <v>4</v>
      </c>
      <c r="T115" s="993"/>
      <c r="U115" s="4186"/>
      <c r="V115" s="4186"/>
      <c r="W115" s="4186"/>
      <c r="X115" s="4186"/>
      <c r="Y115" s="4167"/>
      <c r="Z115" s="4168"/>
      <c r="AA115" s="4168"/>
      <c r="AB115" s="4169"/>
      <c r="AC115" s="4"/>
      <c r="AD115" s="4"/>
      <c r="AE115" s="4"/>
      <c r="AF115" s="1189"/>
      <c r="AG115" s="1189"/>
      <c r="AH115" s="1189"/>
      <c r="AI115" s="1189"/>
      <c r="AJ115" s="1189"/>
      <c r="AK115" s="999"/>
      <c r="AL115" s="999"/>
      <c r="AM115" s="999"/>
      <c r="AN115" s="993"/>
      <c r="AO115" s="993"/>
      <c r="AP115" s="993"/>
      <c r="AQ115" s="993"/>
      <c r="AR115" s="993"/>
      <c r="AS115" s="993"/>
      <c r="AT115" s="993"/>
      <c r="AU115" s="993"/>
    </row>
    <row r="116" spans="6:47" ht="11.1" customHeight="1" x14ac:dyDescent="0.25">
      <c r="F116" s="2513" t="s">
        <v>56</v>
      </c>
      <c r="I116" s="2514" t="s">
        <v>0</v>
      </c>
      <c r="J116" s="2515" t="s">
        <v>0</v>
      </c>
      <c r="K116" s="1355" t="s">
        <v>0</v>
      </c>
      <c r="L116" s="1356" t="s">
        <v>0</v>
      </c>
      <c r="M116" s="1355" t="s">
        <v>0</v>
      </c>
      <c r="N116" s="1356" t="s">
        <v>0</v>
      </c>
      <c r="O116" s="1356" t="s">
        <v>0</v>
      </c>
      <c r="P116" s="1355">
        <v>0</v>
      </c>
      <c r="Q116" s="1355">
        <v>1</v>
      </c>
      <c r="R116" s="1374">
        <v>2</v>
      </c>
      <c r="S116" s="1355">
        <v>3</v>
      </c>
      <c r="T116" s="993"/>
      <c r="U116" s="4170" t="s">
        <v>121</v>
      </c>
      <c r="V116" s="4171"/>
      <c r="W116" s="4171"/>
      <c r="X116" s="4172"/>
      <c r="Y116" s="4164" t="s">
        <v>122</v>
      </c>
      <c r="Z116" s="4165"/>
      <c r="AA116" s="4165"/>
      <c r="AB116" s="4166"/>
      <c r="AC116" s="4"/>
      <c r="AF116" s="995"/>
      <c r="AL116" s="1553"/>
      <c r="AM116" s="4"/>
      <c r="AO116" s="993"/>
      <c r="AP116" s="993"/>
      <c r="AQ116" s="993"/>
      <c r="AR116" s="993"/>
      <c r="AS116" s="993"/>
      <c r="AT116" s="993"/>
      <c r="AU116" s="993"/>
    </row>
    <row r="117" spans="6:47" ht="11.1" customHeight="1" x14ac:dyDescent="0.25">
      <c r="F117" s="2513" t="s">
        <v>48</v>
      </c>
      <c r="I117" s="2514" t="s">
        <v>0</v>
      </c>
      <c r="J117" s="2515" t="s">
        <v>0</v>
      </c>
      <c r="K117" s="1355" t="s">
        <v>0</v>
      </c>
      <c r="L117" s="1356" t="s">
        <v>0</v>
      </c>
      <c r="M117" s="1355" t="s">
        <v>0</v>
      </c>
      <c r="N117" s="1356" t="s">
        <v>0</v>
      </c>
      <c r="O117" s="1356" t="s">
        <v>0</v>
      </c>
      <c r="P117" s="1356" t="s">
        <v>0</v>
      </c>
      <c r="Q117" s="1355">
        <v>0</v>
      </c>
      <c r="R117" s="1355">
        <v>1</v>
      </c>
      <c r="S117" s="1374">
        <v>2</v>
      </c>
      <c r="T117" s="993"/>
      <c r="U117" s="4173"/>
      <c r="V117" s="4174"/>
      <c r="W117" s="4174"/>
      <c r="X117" s="4175"/>
      <c r="Y117" s="4167"/>
      <c r="Z117" s="4168"/>
      <c r="AA117" s="4168"/>
      <c r="AB117" s="4169"/>
      <c r="AC117" s="4"/>
      <c r="AL117" s="999"/>
      <c r="AM117" s="993"/>
      <c r="AN117" s="993"/>
      <c r="AO117" s="993"/>
      <c r="AU117" s="993"/>
    </row>
    <row r="118" spans="6:47" ht="11.1" customHeight="1" x14ac:dyDescent="0.25">
      <c r="F118" s="2513" t="s">
        <v>62</v>
      </c>
      <c r="I118" s="2514" t="s">
        <v>0</v>
      </c>
      <c r="J118" s="2515" t="s">
        <v>0</v>
      </c>
      <c r="K118" s="1355" t="s">
        <v>0</v>
      </c>
      <c r="L118" s="1356" t="s">
        <v>0</v>
      </c>
      <c r="M118" s="1355" t="s">
        <v>0</v>
      </c>
      <c r="N118" s="1356" t="s">
        <v>0</v>
      </c>
      <c r="O118" s="1356" t="s">
        <v>0</v>
      </c>
      <c r="P118" s="1356" t="s">
        <v>0</v>
      </c>
      <c r="Q118" s="1356" t="s">
        <v>0</v>
      </c>
      <c r="R118" s="1355">
        <v>0</v>
      </c>
      <c r="S118" s="1355">
        <v>1</v>
      </c>
      <c r="T118" s="993"/>
      <c r="U118" s="4170" t="s">
        <v>180</v>
      </c>
      <c r="V118" s="4171"/>
      <c r="W118" s="4171"/>
      <c r="X118" s="4172"/>
      <c r="Y118" s="4164" t="s">
        <v>176</v>
      </c>
      <c r="Z118" s="4165"/>
      <c r="AA118" s="4165"/>
      <c r="AB118" s="4166"/>
      <c r="AC118" s="1"/>
      <c r="AL118" s="999"/>
      <c r="AM118" s="993"/>
      <c r="AN118" s="993"/>
      <c r="AO118" s="993"/>
      <c r="AU118" s="993"/>
    </row>
    <row r="119" spans="6:47" ht="11.1" customHeight="1" x14ac:dyDescent="0.25">
      <c r="F119" s="2513" t="s">
        <v>130</v>
      </c>
      <c r="I119" s="2514" t="s">
        <v>0</v>
      </c>
      <c r="J119" s="2515" t="s">
        <v>0</v>
      </c>
      <c r="K119" s="1355" t="s">
        <v>0</v>
      </c>
      <c r="L119" s="1356" t="s">
        <v>0</v>
      </c>
      <c r="M119" s="1355" t="s">
        <v>0</v>
      </c>
      <c r="N119" s="1356" t="s">
        <v>0</v>
      </c>
      <c r="O119" s="1356" t="s">
        <v>0</v>
      </c>
      <c r="P119" s="1356" t="s">
        <v>0</v>
      </c>
      <c r="Q119" s="1356" t="s">
        <v>0</v>
      </c>
      <c r="R119" s="1356" t="s">
        <v>0</v>
      </c>
      <c r="S119" s="1355">
        <v>0</v>
      </c>
      <c r="T119" s="993"/>
      <c r="U119" s="4173"/>
      <c r="V119" s="4174"/>
      <c r="W119" s="4174"/>
      <c r="X119" s="4175"/>
      <c r="Y119" s="4167"/>
      <c r="Z119" s="4168"/>
      <c r="AA119" s="4168"/>
      <c r="AB119" s="4169"/>
      <c r="AC119" s="1"/>
      <c r="AL119" s="999"/>
      <c r="AM119" s="993"/>
      <c r="AN119" s="993"/>
      <c r="AO119" s="993"/>
      <c r="AU119" s="993"/>
    </row>
    <row r="120" spans="6:47" ht="11.1" customHeight="1" x14ac:dyDescent="0.25">
      <c r="F120" s="1630"/>
      <c r="I120" s="522"/>
      <c r="J120" s="522"/>
      <c r="K120" s="1325"/>
      <c r="L120" s="1325"/>
      <c r="M120" s="1325"/>
      <c r="N120" s="1325"/>
      <c r="O120" s="1325"/>
      <c r="P120" s="1325"/>
      <c r="Q120" s="1325"/>
      <c r="R120" s="1325"/>
      <c r="S120" s="1325"/>
      <c r="T120" s="993"/>
      <c r="U120" s="4170" t="s">
        <v>726</v>
      </c>
      <c r="V120" s="4171"/>
      <c r="W120" s="4171"/>
      <c r="X120" s="4172"/>
      <c r="Y120" s="4164" t="s">
        <v>216</v>
      </c>
      <c r="Z120" s="4165"/>
      <c r="AA120" s="4165"/>
      <c r="AB120" s="4166"/>
      <c r="AC120" s="1"/>
      <c r="AL120" s="999"/>
      <c r="AM120" s="993"/>
      <c r="AN120" s="993"/>
      <c r="AO120" s="993"/>
      <c r="AU120" s="993"/>
    </row>
    <row r="121" spans="6:47" ht="11.1" customHeight="1" x14ac:dyDescent="0.25">
      <c r="F121" s="1160" t="s">
        <v>727</v>
      </c>
      <c r="G121" s="1957"/>
      <c r="H121" s="993"/>
      <c r="Q121" s="994"/>
      <c r="R121" s="994"/>
      <c r="U121" s="4173"/>
      <c r="V121" s="4174"/>
      <c r="W121" s="4174"/>
      <c r="X121" s="4175"/>
      <c r="Y121" s="4167"/>
      <c r="Z121" s="4168"/>
      <c r="AA121" s="4168"/>
      <c r="AB121" s="4169"/>
      <c r="AC121" s="1189"/>
      <c r="AD121" s="1189"/>
      <c r="AE121" s="1189"/>
      <c r="AF121" s="1189"/>
      <c r="AG121" s="999"/>
      <c r="AH121" s="999"/>
      <c r="AI121" s="999"/>
      <c r="AJ121" s="999"/>
      <c r="AK121" s="993"/>
      <c r="AL121" s="994"/>
      <c r="AM121" s="993"/>
      <c r="AS121" s="993"/>
      <c r="AT121" s="993"/>
      <c r="AU121" s="993"/>
    </row>
    <row r="122" spans="6:47" ht="11.1" customHeight="1" x14ac:dyDescent="0.25">
      <c r="F122" s="2521"/>
      <c r="G122" s="1462"/>
      <c r="H122" s="1462"/>
      <c r="I122" s="4145" t="s">
        <v>728</v>
      </c>
      <c r="J122" s="4145"/>
      <c r="K122" s="4145"/>
      <c r="L122" s="4145"/>
      <c r="M122" s="4145"/>
      <c r="N122" s="4145"/>
      <c r="O122" s="4145"/>
      <c r="P122" s="4146"/>
      <c r="R122" s="994"/>
      <c r="W122" s="993"/>
      <c r="X122" s="1"/>
      <c r="AA122" s="1956"/>
      <c r="AB122" s="1"/>
      <c r="AC122" s="4"/>
      <c r="AD122" s="1189"/>
      <c r="AE122" s="1189"/>
      <c r="AF122" s="1189"/>
      <c r="AG122" s="999"/>
      <c r="AH122" s="999"/>
      <c r="AI122" s="999"/>
      <c r="AJ122" s="999"/>
      <c r="AK122" s="993"/>
      <c r="AL122" s="994"/>
      <c r="AM122" s="993"/>
      <c r="AN122" s="993"/>
      <c r="AO122" s="993"/>
      <c r="AS122" s="993"/>
      <c r="AT122" s="993"/>
      <c r="AU122" s="993"/>
    </row>
    <row r="123" spans="6:47" ht="11.1" customHeight="1" x14ac:dyDescent="0.25">
      <c r="F123" s="2522"/>
      <c r="G123" s="1471"/>
      <c r="H123" s="1471"/>
      <c r="I123" s="4147"/>
      <c r="J123" s="4147"/>
      <c r="K123" s="4147"/>
      <c r="L123" s="4147"/>
      <c r="M123" s="4147"/>
      <c r="N123" s="4147"/>
      <c r="O123" s="4147"/>
      <c r="P123" s="4148"/>
      <c r="R123" s="994"/>
      <c r="S123" s="994"/>
      <c r="T123" s="1086"/>
      <c r="U123" s="1"/>
      <c r="V123" s="1958"/>
      <c r="W123" s="1958"/>
      <c r="X123" s="1958"/>
      <c r="Y123" s="1959"/>
      <c r="Z123" s="1960"/>
      <c r="AA123" s="1960"/>
      <c r="AB123" s="1324"/>
      <c r="AC123" s="1324"/>
      <c r="AD123" s="1961"/>
      <c r="AE123" s="1961"/>
      <c r="AF123" s="1961"/>
      <c r="AG123" s="1961"/>
      <c r="AH123" s="999"/>
      <c r="AI123" s="999"/>
      <c r="AJ123" s="993"/>
      <c r="AK123" s="993"/>
      <c r="AL123" s="993"/>
      <c r="AM123" s="994"/>
      <c r="AN123" s="993"/>
      <c r="AO123" s="1"/>
      <c r="AS123" s="993"/>
      <c r="AT123" s="993"/>
      <c r="AU123" s="993"/>
    </row>
    <row r="124" spans="6:47" ht="11.1" customHeight="1" x14ac:dyDescent="0.25">
      <c r="F124" s="2523"/>
      <c r="G124" s="1474"/>
      <c r="H124" s="1474"/>
      <c r="I124" s="4149"/>
      <c r="J124" s="4149"/>
      <c r="K124" s="4149"/>
      <c r="L124" s="4149"/>
      <c r="M124" s="4149"/>
      <c r="N124" s="4149"/>
      <c r="O124" s="4149"/>
      <c r="P124" s="4150"/>
      <c r="R124" s="994"/>
      <c r="S124" s="1086"/>
      <c r="T124" s="4151" t="s">
        <v>183</v>
      </c>
      <c r="U124" s="4152"/>
      <c r="V124" s="4152"/>
      <c r="W124" s="4152"/>
      <c r="X124" s="4152"/>
      <c r="Y124" s="4152"/>
      <c r="Z124" s="4152"/>
      <c r="AA124" s="4152"/>
      <c r="AB124" s="4152"/>
      <c r="AC124" s="4152"/>
      <c r="AD124" s="4152"/>
      <c r="AE124" s="4152"/>
      <c r="AF124" s="4152"/>
      <c r="AG124" s="4153"/>
      <c r="AH124" s="999"/>
      <c r="AI124" s="993"/>
      <c r="AJ124" s="993"/>
      <c r="AK124" s="993"/>
      <c r="AL124" s="993"/>
      <c r="AM124" s="994"/>
      <c r="AN124" s="1"/>
      <c r="AO124" s="1"/>
      <c r="AR124" s="993"/>
      <c r="AS124" s="993"/>
      <c r="AT124" s="993"/>
      <c r="AU124" s="993"/>
    </row>
    <row r="125" spans="6:47" ht="11.1" customHeight="1" x14ac:dyDescent="0.25">
      <c r="F125" s="2524"/>
      <c r="G125" s="1086"/>
      <c r="H125" s="1086"/>
      <c r="I125" s="2525"/>
      <c r="J125" s="2525"/>
      <c r="K125" s="1477"/>
      <c r="L125" s="1477"/>
      <c r="M125" s="1477"/>
      <c r="N125" s="1477"/>
      <c r="O125" s="1477"/>
      <c r="P125" s="1477"/>
      <c r="R125" s="994"/>
      <c r="T125" s="4154"/>
      <c r="U125" s="4155"/>
      <c r="V125" s="4155"/>
      <c r="W125" s="4155"/>
      <c r="X125" s="4155"/>
      <c r="Y125" s="4155"/>
      <c r="Z125" s="4155"/>
      <c r="AA125" s="4155"/>
      <c r="AB125" s="4155"/>
      <c r="AC125" s="4155"/>
      <c r="AD125" s="4155"/>
      <c r="AE125" s="4155"/>
      <c r="AF125" s="4155"/>
      <c r="AG125" s="4156"/>
      <c r="AH125" s="999"/>
      <c r="AI125" s="999"/>
      <c r="AJ125" s="993"/>
      <c r="AK125" s="993"/>
      <c r="AL125" s="993"/>
      <c r="AM125" s="994"/>
      <c r="AN125" s="993"/>
      <c r="AO125" s="1"/>
      <c r="AS125" s="993"/>
      <c r="AT125" s="993"/>
      <c r="AU125" s="993"/>
    </row>
    <row r="126" spans="6:47" ht="11.1" customHeight="1" x14ac:dyDescent="0.25">
      <c r="F126" s="2526"/>
      <c r="G126" s="1462"/>
      <c r="H126" s="1462"/>
      <c r="I126" s="4145" t="s">
        <v>729</v>
      </c>
      <c r="J126" s="4145"/>
      <c r="K126" s="4145"/>
      <c r="L126" s="4145"/>
      <c r="M126" s="4145"/>
      <c r="N126" s="4145"/>
      <c r="O126" s="4145"/>
      <c r="P126" s="4146"/>
      <c r="R126" s="994"/>
      <c r="S126" s="995"/>
      <c r="T126" s="4154"/>
      <c r="U126" s="4155"/>
      <c r="V126" s="4155"/>
      <c r="W126" s="4155"/>
      <c r="X126" s="4155"/>
      <c r="Y126" s="4155"/>
      <c r="Z126" s="4155"/>
      <c r="AA126" s="4155"/>
      <c r="AB126" s="4155"/>
      <c r="AC126" s="4155"/>
      <c r="AD126" s="4155"/>
      <c r="AE126" s="4155"/>
      <c r="AF126" s="4155"/>
      <c r="AG126" s="4156"/>
      <c r="AH126" s="999"/>
      <c r="AI126" s="999"/>
      <c r="AJ126" s="993"/>
      <c r="AK126" s="993"/>
      <c r="AL126" s="993"/>
      <c r="AM126" s="994"/>
      <c r="AN126" s="993"/>
      <c r="AO126" s="1"/>
      <c r="AS126" s="993"/>
      <c r="AT126" s="993"/>
      <c r="AU126" s="993"/>
    </row>
    <row r="127" spans="6:47" ht="11.1" customHeight="1" x14ac:dyDescent="0.25">
      <c r="F127" s="2527"/>
      <c r="G127" s="1487"/>
      <c r="H127" s="1487"/>
      <c r="I127" s="4147"/>
      <c r="J127" s="4147"/>
      <c r="K127" s="4147"/>
      <c r="L127" s="4147"/>
      <c r="M127" s="4147"/>
      <c r="N127" s="4147"/>
      <c r="O127" s="4147"/>
      <c r="P127" s="4148"/>
      <c r="R127" s="994"/>
      <c r="S127" s="1261"/>
      <c r="T127" s="4154"/>
      <c r="U127" s="4155"/>
      <c r="V127" s="4155"/>
      <c r="W127" s="4155"/>
      <c r="X127" s="4155"/>
      <c r="Y127" s="4155"/>
      <c r="Z127" s="4155"/>
      <c r="AA127" s="4155"/>
      <c r="AB127" s="4155"/>
      <c r="AC127" s="4155"/>
      <c r="AD127" s="4155"/>
      <c r="AE127" s="4155"/>
      <c r="AF127" s="4155"/>
      <c r="AG127" s="4156"/>
      <c r="AH127" s="999"/>
      <c r="AI127" s="999"/>
      <c r="AJ127" s="993"/>
      <c r="AK127" s="993"/>
      <c r="AL127" s="993"/>
      <c r="AM127" s="994"/>
      <c r="AN127" s="993"/>
      <c r="AO127" s="1"/>
      <c r="AS127" s="993"/>
      <c r="AT127" s="993"/>
      <c r="AU127" s="993"/>
    </row>
    <row r="128" spans="6:47" ht="11.1" customHeight="1" x14ac:dyDescent="0.25">
      <c r="F128" s="2528"/>
      <c r="G128" s="1491"/>
      <c r="H128" s="1491"/>
      <c r="I128" s="4147"/>
      <c r="J128" s="4147"/>
      <c r="K128" s="4147"/>
      <c r="L128" s="4147"/>
      <c r="M128" s="4147"/>
      <c r="N128" s="4147"/>
      <c r="O128" s="4147"/>
      <c r="P128" s="4148"/>
      <c r="R128" s="994"/>
      <c r="S128" s="1160"/>
      <c r="T128" s="4154"/>
      <c r="U128" s="4155"/>
      <c r="V128" s="4155"/>
      <c r="W128" s="4155"/>
      <c r="X128" s="4155"/>
      <c r="Y128" s="4155"/>
      <c r="Z128" s="4155"/>
      <c r="AA128" s="4155"/>
      <c r="AB128" s="4155"/>
      <c r="AC128" s="4155"/>
      <c r="AD128" s="4155"/>
      <c r="AE128" s="4155"/>
      <c r="AF128" s="4155"/>
      <c r="AG128" s="4156"/>
      <c r="AH128" s="999"/>
      <c r="AI128" s="999"/>
      <c r="AJ128" s="993"/>
      <c r="AK128" s="993"/>
      <c r="AL128" s="993"/>
      <c r="AM128" s="994"/>
      <c r="AN128" s="993"/>
      <c r="AO128" s="1"/>
      <c r="AS128" s="993"/>
      <c r="AT128" s="993"/>
      <c r="AU128" s="993"/>
    </row>
    <row r="129" spans="3:47" ht="11.1" customHeight="1" x14ac:dyDescent="0.25">
      <c r="F129" s="4160"/>
      <c r="G129" s="4161"/>
      <c r="H129" s="4161"/>
      <c r="I129" s="4147"/>
      <c r="J129" s="4147"/>
      <c r="K129" s="4147"/>
      <c r="L129" s="4147"/>
      <c r="M129" s="4147"/>
      <c r="N129" s="4147"/>
      <c r="O129" s="4147"/>
      <c r="P129" s="4148"/>
      <c r="R129" s="994"/>
      <c r="S129" s="1086"/>
      <c r="T129" s="4157"/>
      <c r="U129" s="4158"/>
      <c r="V129" s="4158"/>
      <c r="W129" s="4158"/>
      <c r="X129" s="4158"/>
      <c r="Y129" s="4158"/>
      <c r="Z129" s="4158"/>
      <c r="AA129" s="4158"/>
      <c r="AB129" s="4158"/>
      <c r="AC129" s="4158"/>
      <c r="AD129" s="4158"/>
      <c r="AE129" s="4158"/>
      <c r="AF129" s="4158"/>
      <c r="AG129" s="4159"/>
      <c r="AH129" s="999"/>
      <c r="AI129" s="999"/>
      <c r="AJ129" s="993"/>
      <c r="AK129" s="993"/>
      <c r="AL129" s="993"/>
      <c r="AM129" s="994"/>
      <c r="AN129" s="993"/>
      <c r="AO129" s="1"/>
      <c r="AS129" s="993"/>
      <c r="AT129" s="993"/>
      <c r="AU129" s="993"/>
    </row>
    <row r="130" spans="3:47" ht="11.1" customHeight="1" x14ac:dyDescent="0.25">
      <c r="F130" s="4162"/>
      <c r="G130" s="4163"/>
      <c r="H130" s="4163"/>
      <c r="I130" s="4149"/>
      <c r="J130" s="4149"/>
      <c r="K130" s="4149"/>
      <c r="L130" s="4149"/>
      <c r="M130" s="4149"/>
      <c r="N130" s="4149"/>
      <c r="O130" s="4149"/>
      <c r="P130" s="4150"/>
      <c r="R130" s="994"/>
      <c r="S130" s="1261"/>
      <c r="T130" s="1511"/>
      <c r="U130" s="1511"/>
      <c r="V130" s="1511"/>
      <c r="W130" s="1511"/>
      <c r="X130" s="2529"/>
      <c r="Y130" s="2530"/>
      <c r="Z130" s="1511"/>
      <c r="AA130" s="1511"/>
      <c r="AB130" s="995"/>
      <c r="AC130" s="995"/>
      <c r="AD130" s="993"/>
      <c r="AH130" s="1964"/>
      <c r="AI130" s="999"/>
      <c r="AJ130" s="993"/>
      <c r="AK130" s="993"/>
      <c r="AL130" s="993"/>
      <c r="AM130" s="994"/>
      <c r="AN130" s="993"/>
      <c r="AO130" s="1"/>
      <c r="AS130" s="993"/>
      <c r="AT130" s="993"/>
      <c r="AU130" s="993"/>
    </row>
    <row r="131" spans="3:47" ht="11.1" customHeight="1" x14ac:dyDescent="0.25">
      <c r="F131" s="3"/>
      <c r="R131" s="994"/>
      <c r="S131" s="994"/>
      <c r="T131" s="1261"/>
      <c r="U131" s="1511"/>
      <c r="V131" s="1511"/>
      <c r="W131" s="1511"/>
      <c r="X131" s="1511"/>
      <c r="Y131" s="2529"/>
      <c r="Z131" s="2530"/>
      <c r="AA131" s="2530"/>
      <c r="AB131" s="1511"/>
      <c r="AC131" s="995"/>
      <c r="AD131" s="995"/>
      <c r="AE131" s="995"/>
      <c r="AI131" s="1964"/>
      <c r="AL131" s="4"/>
      <c r="AM131" s="1755"/>
      <c r="AN131" s="993"/>
      <c r="AO131" s="993"/>
      <c r="AT131" s="993"/>
      <c r="AU131" s="993"/>
    </row>
    <row r="132" spans="3:47" ht="9.9499999999999993" customHeight="1" x14ac:dyDescent="0.25">
      <c r="F132" s="3"/>
      <c r="R132" s="994"/>
      <c r="S132" s="994"/>
      <c r="T132" s="993"/>
      <c r="U132" s="1536"/>
      <c r="V132" s="1536"/>
      <c r="W132" s="995"/>
      <c r="X132" s="995"/>
      <c r="Y132" s="1965"/>
      <c r="Z132" s="1966"/>
      <c r="AA132" s="1966"/>
      <c r="AB132" s="995"/>
      <c r="AC132" s="993"/>
      <c r="AD132" s="993"/>
      <c r="AE132" s="995"/>
      <c r="AI132" s="4"/>
      <c r="AJ132" s="4"/>
      <c r="AK132" s="4"/>
      <c r="AL132" s="993"/>
      <c r="AM132" s="994"/>
      <c r="AN132" s="1"/>
      <c r="AO132" s="1"/>
      <c r="AR132" s="993"/>
      <c r="AS132" s="993"/>
      <c r="AT132" s="993"/>
      <c r="AU132" s="993"/>
    </row>
    <row r="133" spans="3:47" ht="9.9499999999999993" customHeight="1" x14ac:dyDescent="0.25">
      <c r="F133" s="3"/>
      <c r="R133" s="994"/>
      <c r="S133" s="994"/>
      <c r="T133" s="1261"/>
      <c r="U133" s="1536"/>
      <c r="V133" s="1536"/>
      <c r="W133" s="995"/>
      <c r="X133" s="995"/>
      <c r="Y133" s="1965"/>
      <c r="Z133" s="1966"/>
      <c r="AA133" s="1966"/>
      <c r="AB133" s="995"/>
      <c r="AC133" s="1086"/>
      <c r="AD133" s="1086"/>
      <c r="AE133" s="993"/>
      <c r="AL133" s="4"/>
      <c r="AM133" s="994"/>
      <c r="AN133" s="1189"/>
      <c r="AO133" s="1189"/>
      <c r="AR133" s="993"/>
      <c r="AS133" s="993"/>
      <c r="AT133" s="993"/>
      <c r="AU133" s="993"/>
    </row>
    <row r="134" spans="3:47" ht="9.9499999999999993" customHeight="1" x14ac:dyDescent="0.25">
      <c r="F134" s="3"/>
      <c r="R134" s="994"/>
      <c r="S134" s="994"/>
      <c r="T134" s="1261"/>
      <c r="U134" s="1536"/>
      <c r="V134" s="1536"/>
      <c r="W134" s="993"/>
      <c r="Y134" s="1967"/>
      <c r="Z134" s="1956"/>
      <c r="AA134" s="1956"/>
      <c r="AB134" s="993"/>
      <c r="AC134" s="998"/>
      <c r="AD134" s="998"/>
      <c r="AE134" s="1086"/>
      <c r="AL134" s="4"/>
      <c r="AM134" s="994"/>
      <c r="AN134" s="1"/>
      <c r="AO134" s="1"/>
      <c r="AP134" s="993"/>
      <c r="AQ134" s="993"/>
      <c r="AR134" s="993"/>
      <c r="AS134" s="993"/>
      <c r="AT134" s="993"/>
      <c r="AU134" s="993"/>
    </row>
    <row r="135" spans="3:47" ht="9.9499999999999993" customHeight="1" x14ac:dyDescent="0.25">
      <c r="E135" s="3"/>
      <c r="F135" s="3"/>
      <c r="Q135" s="1261"/>
      <c r="R135" s="994"/>
      <c r="S135" s="994"/>
      <c r="T135" s="1261"/>
      <c r="U135" s="1086"/>
      <c r="V135" s="1086"/>
      <c r="W135" s="1086"/>
      <c r="X135" s="1086"/>
      <c r="Y135" s="1968"/>
      <c r="Z135" s="1969"/>
      <c r="AA135" s="1969"/>
      <c r="AB135" s="1086"/>
      <c r="AC135" s="993"/>
      <c r="AD135" s="993"/>
      <c r="AE135" s="998"/>
      <c r="AM135" s="1755"/>
      <c r="AN135" s="1"/>
      <c r="AO135" s="1"/>
      <c r="AP135" s="993"/>
      <c r="AQ135" s="993"/>
      <c r="AR135" s="993"/>
      <c r="AS135" s="993"/>
      <c r="AT135" s="993"/>
      <c r="AU135" s="993"/>
    </row>
    <row r="136" spans="3:47" ht="9.9499999999999993" customHeight="1" x14ac:dyDescent="0.25">
      <c r="E136" s="3"/>
      <c r="F136" s="3"/>
      <c r="I136" s="2531"/>
      <c r="J136" s="2531"/>
      <c r="K136" s="1086"/>
      <c r="L136" s="1511"/>
      <c r="M136" s="1511"/>
      <c r="N136" s="1511"/>
      <c r="O136" s="1511"/>
      <c r="P136" s="1511"/>
      <c r="Q136" s="1261"/>
      <c r="R136" s="998"/>
      <c r="S136" s="998"/>
      <c r="T136" s="998"/>
      <c r="U136" s="998"/>
      <c r="V136" s="1970"/>
      <c r="W136" s="1971"/>
      <c r="X136" s="998"/>
      <c r="Y136" s="2"/>
      <c r="Z136" s="2"/>
      <c r="AA136" s="2"/>
      <c r="AB136" s="993"/>
      <c r="AC136" s="1"/>
      <c r="AL136" s="4"/>
      <c r="AN136" s="1"/>
      <c r="AO136" s="1"/>
      <c r="AP136" s="993"/>
      <c r="AQ136" s="993"/>
      <c r="AR136" s="993"/>
      <c r="AS136" s="993"/>
      <c r="AT136" s="993"/>
      <c r="AU136" s="993"/>
    </row>
    <row r="137" spans="3:47" ht="9.9499999999999993" customHeight="1" x14ac:dyDescent="0.25">
      <c r="C137" s="2077"/>
      <c r="E137" s="3"/>
      <c r="F137" s="3"/>
      <c r="I137" s="2532"/>
      <c r="J137" s="2532"/>
      <c r="K137" s="995"/>
      <c r="L137" s="995"/>
      <c r="M137" s="995"/>
      <c r="N137" s="995"/>
      <c r="O137" s="995"/>
      <c r="P137" s="995"/>
      <c r="Q137" s="1"/>
      <c r="T137" s="993"/>
      <c r="U137" s="993"/>
      <c r="V137" s="1967"/>
      <c r="W137" s="1956"/>
      <c r="Y137" s="993"/>
      <c r="Z137" s="993"/>
      <c r="AA137" s="993"/>
      <c r="AB137" s="2"/>
      <c r="AC137" s="1"/>
      <c r="AN137" s="1"/>
      <c r="AO137" s="1"/>
      <c r="AP137" s="993"/>
      <c r="AQ137" s="993"/>
      <c r="AR137" s="993"/>
      <c r="AS137" s="993"/>
      <c r="AT137" s="993"/>
      <c r="AU137" s="993"/>
    </row>
    <row r="138" spans="3:47" ht="9.9499999999999993" customHeight="1" x14ac:dyDescent="0.25">
      <c r="C138" s="2077"/>
      <c r="E138" s="3"/>
      <c r="F138" s="3"/>
      <c r="Q138" s="1511"/>
      <c r="R138" s="2"/>
      <c r="S138" s="2"/>
      <c r="T138" s="2"/>
      <c r="U138" s="2"/>
      <c r="V138" s="1967"/>
      <c r="W138" s="1938"/>
      <c r="X138" s="2"/>
      <c r="Y138" s="993"/>
      <c r="Z138" s="993"/>
      <c r="AA138" s="993"/>
      <c r="AB138" s="2"/>
      <c r="AC138" s="1"/>
      <c r="AN138" s="1"/>
      <c r="AO138" s="1"/>
      <c r="AP138" s="993"/>
      <c r="AQ138" s="993"/>
      <c r="AR138" s="993"/>
      <c r="AS138" s="993"/>
      <c r="AT138" s="993"/>
      <c r="AU138" s="993"/>
    </row>
    <row r="139" spans="3:47" ht="9.9499999999999993" customHeight="1" x14ac:dyDescent="0.25">
      <c r="C139" s="2077"/>
      <c r="E139" s="3"/>
      <c r="F139" s="3"/>
      <c r="R139" s="1511"/>
      <c r="S139" s="1"/>
      <c r="T139" s="993"/>
      <c r="U139" s="993"/>
      <c r="V139" s="993"/>
      <c r="W139" s="993"/>
      <c r="X139" s="1967"/>
      <c r="Y139" s="1956"/>
      <c r="Z139" s="993"/>
      <c r="AA139" s="993"/>
      <c r="AB139" s="993"/>
      <c r="AC139" s="993"/>
      <c r="AD139" s="993"/>
      <c r="AN139" s="1"/>
      <c r="AO139" s="1"/>
      <c r="AP139" s="993"/>
      <c r="AQ139" s="993"/>
      <c r="AR139" s="993"/>
      <c r="AS139" s="993"/>
      <c r="AT139" s="993"/>
      <c r="AU139" s="993"/>
    </row>
    <row r="140" spans="3:47" ht="9.9499999999999993" customHeight="1" x14ac:dyDescent="0.25">
      <c r="C140" s="2077"/>
      <c r="E140" s="3"/>
      <c r="F140" s="3"/>
      <c r="W140" s="993"/>
      <c r="Y140" s="993"/>
      <c r="Z140" s="993"/>
      <c r="AA140" s="993"/>
      <c r="AB140" s="1967"/>
      <c r="AD140" s="993"/>
      <c r="AE140" s="993"/>
      <c r="AF140" s="993"/>
      <c r="AG140" s="993"/>
      <c r="AP140" s="993"/>
      <c r="AQ140" s="993"/>
      <c r="AR140" s="993"/>
      <c r="AS140" s="993"/>
      <c r="AT140" s="993"/>
      <c r="AU140" s="993"/>
    </row>
    <row r="141" spans="3:47" ht="9.9499999999999993" customHeight="1" x14ac:dyDescent="0.25">
      <c r="C141" s="2077"/>
      <c r="E141" s="3"/>
      <c r="F141" s="3"/>
      <c r="W141" s="993"/>
      <c r="Y141" s="993"/>
      <c r="Z141" s="993"/>
      <c r="AA141" s="993"/>
      <c r="AB141" s="1967"/>
      <c r="AD141" s="993"/>
      <c r="AE141" s="993"/>
      <c r="AF141" s="993"/>
      <c r="AG141" s="993"/>
    </row>
    <row r="142" spans="3:47" ht="9.9499999999999993" customHeight="1" x14ac:dyDescent="0.25">
      <c r="C142" s="2077"/>
      <c r="E142" s="3"/>
      <c r="F142" s="3"/>
      <c r="I142" s="2533"/>
      <c r="J142" s="2533"/>
      <c r="K142" s="998"/>
      <c r="L142" s="998"/>
      <c r="M142" s="998"/>
      <c r="N142" s="998"/>
      <c r="O142" s="998"/>
      <c r="P142" s="998"/>
      <c r="U142" s="1"/>
      <c r="V142" s="1"/>
      <c r="W142" s="1"/>
      <c r="X142" s="4"/>
      <c r="Y142" s="4"/>
      <c r="Z142" s="4"/>
      <c r="AA142" s="4"/>
      <c r="AB142" s="1"/>
      <c r="AC142" s="1189"/>
      <c r="AD142" s="1189"/>
      <c r="AE142" s="1189"/>
      <c r="AF142" s="1189"/>
      <c r="AG142" s="1189"/>
      <c r="AH142" s="1189"/>
      <c r="AI142" s="1746"/>
      <c r="AJ142" s="1746"/>
      <c r="AK142" s="1746"/>
      <c r="AL142" s="1746"/>
      <c r="AM142" s="1746"/>
      <c r="AN142" s="1746"/>
      <c r="AO142" s="1746"/>
      <c r="AP142" s="993"/>
      <c r="AQ142" s="993"/>
      <c r="AR142" s="993"/>
      <c r="AS142" s="993"/>
      <c r="AT142" s="993"/>
      <c r="AU142" s="993"/>
    </row>
    <row r="143" spans="3:47" ht="9.9499999999999993" customHeight="1" x14ac:dyDescent="0.25">
      <c r="C143" s="2077"/>
      <c r="E143" s="3"/>
      <c r="F143" s="3"/>
      <c r="I143" s="2534"/>
      <c r="J143" s="2534"/>
      <c r="K143" s="998"/>
      <c r="L143" s="998"/>
      <c r="M143" s="998"/>
      <c r="N143" s="998"/>
      <c r="O143" s="998"/>
      <c r="P143" s="998"/>
      <c r="T143" s="1972"/>
      <c r="U143" s="1"/>
      <c r="V143" s="1"/>
      <c r="W143" s="1"/>
      <c r="X143" s="4"/>
      <c r="Y143" s="4"/>
      <c r="Z143" s="4"/>
      <c r="AA143" s="4"/>
      <c r="AB143" s="1"/>
      <c r="AC143" s="1189"/>
      <c r="AD143" s="1189"/>
      <c r="AE143" s="1189"/>
      <c r="AF143" s="1189"/>
      <c r="AG143" s="1189"/>
      <c r="AH143" s="1189"/>
      <c r="AI143" s="1746"/>
      <c r="AJ143" s="1746"/>
      <c r="AK143" s="1746"/>
      <c r="AL143" s="1746"/>
      <c r="AM143" s="1746"/>
      <c r="AN143" s="1746"/>
      <c r="AO143" s="1746"/>
      <c r="AP143" s="993"/>
      <c r="AQ143" s="993"/>
      <c r="AR143" s="993"/>
      <c r="AS143" s="993"/>
      <c r="AT143" s="993"/>
      <c r="AU143" s="993"/>
    </row>
    <row r="144" spans="3:47" ht="9.9499999999999993" customHeight="1" x14ac:dyDescent="0.25">
      <c r="C144" s="2077"/>
      <c r="E144" s="3"/>
      <c r="F144" s="3"/>
      <c r="I144" s="2535"/>
      <c r="J144" s="2535"/>
      <c r="K144" s="1189"/>
      <c r="L144" s="999"/>
      <c r="M144" s="999"/>
      <c r="N144" s="999"/>
      <c r="O144" s="999"/>
      <c r="T144" s="1755"/>
      <c r="U144" s="1"/>
      <c r="V144" s="1"/>
      <c r="W144" s="1"/>
      <c r="X144" s="4"/>
      <c r="Y144" s="4"/>
      <c r="Z144" s="4"/>
      <c r="AA144" s="4"/>
      <c r="AB144" s="4"/>
      <c r="AC144" s="1189"/>
      <c r="AD144" s="1189"/>
      <c r="AE144" s="1189"/>
      <c r="AF144" s="1189"/>
      <c r="AG144" s="1189"/>
      <c r="AH144" s="1189"/>
      <c r="AI144" s="1746"/>
      <c r="AJ144" s="1746"/>
      <c r="AK144" s="1746"/>
      <c r="AL144" s="1746"/>
      <c r="AM144" s="1746"/>
      <c r="AN144" s="1746"/>
      <c r="AO144" s="1746"/>
      <c r="AP144" s="993"/>
      <c r="AQ144" s="993"/>
      <c r="AR144" s="993"/>
      <c r="AS144" s="993"/>
      <c r="AT144" s="993"/>
      <c r="AU144" s="993"/>
    </row>
    <row r="145" spans="3:47" ht="9.9499999999999993" customHeight="1" x14ac:dyDescent="0.25">
      <c r="C145" s="2077"/>
      <c r="E145" s="3"/>
      <c r="F145" s="3"/>
      <c r="Q145" s="1511"/>
      <c r="T145" s="1755"/>
      <c r="U145" s="1"/>
      <c r="V145" s="1"/>
      <c r="W145" s="1"/>
      <c r="X145" s="4"/>
      <c r="Y145" s="4"/>
      <c r="Z145" s="4"/>
      <c r="AA145" s="4"/>
      <c r="AB145" s="4"/>
      <c r="AC145" s="1189"/>
      <c r="AD145" s="1189"/>
      <c r="AE145" s="1189"/>
      <c r="AF145" s="1189"/>
      <c r="AG145" s="1189"/>
      <c r="AH145" s="1189"/>
      <c r="AI145" s="1746"/>
      <c r="AJ145" s="1746"/>
      <c r="AK145" s="1746"/>
      <c r="AL145" s="1746"/>
      <c r="AM145" s="1746"/>
      <c r="AN145" s="1746"/>
      <c r="AO145" s="1746"/>
      <c r="AP145" s="993"/>
      <c r="AQ145" s="993"/>
      <c r="AR145" s="993"/>
      <c r="AS145" s="993"/>
      <c r="AT145" s="993"/>
      <c r="AU145" s="993"/>
    </row>
    <row r="146" spans="3:47" ht="9.9499999999999993" customHeight="1" x14ac:dyDescent="0.25">
      <c r="C146" s="2077"/>
      <c r="E146" s="3"/>
      <c r="F146" s="3"/>
      <c r="Q146" s="995"/>
      <c r="R146" s="1511"/>
      <c r="S146" s="1511"/>
      <c r="T146" s="1755"/>
      <c r="U146" s="1"/>
      <c r="V146" s="1"/>
      <c r="W146" s="1"/>
      <c r="X146" s="4"/>
      <c r="Y146" s="4"/>
      <c r="Z146" s="4"/>
      <c r="AA146" s="4"/>
      <c r="AB146" s="4"/>
      <c r="AC146" s="1189"/>
      <c r="AD146" s="1189"/>
      <c r="AE146" s="1189"/>
      <c r="AF146" s="1189"/>
      <c r="AG146" s="1189"/>
      <c r="AH146" s="1189"/>
      <c r="AI146" s="1746"/>
      <c r="AJ146" s="1746"/>
      <c r="AK146" s="1746"/>
      <c r="AL146" s="1746"/>
      <c r="AM146" s="1746"/>
      <c r="AN146" s="1746"/>
      <c r="AO146" s="1746"/>
      <c r="AP146" s="993"/>
      <c r="AQ146" s="993"/>
      <c r="AR146" s="993"/>
      <c r="AS146" s="993"/>
      <c r="AT146" s="993"/>
      <c r="AU146" s="993"/>
    </row>
    <row r="147" spans="3:47" ht="9.9499999999999993" customHeight="1" x14ac:dyDescent="0.25">
      <c r="C147" s="2077"/>
      <c r="E147" s="3"/>
      <c r="F147" s="3"/>
      <c r="R147" s="995"/>
      <c r="S147" s="995"/>
      <c r="T147" s="1755"/>
      <c r="U147" s="1"/>
      <c r="V147" s="1"/>
      <c r="W147" s="1"/>
      <c r="X147" s="4"/>
      <c r="Y147" s="4"/>
      <c r="Z147" s="4"/>
      <c r="AA147" s="4"/>
      <c r="AB147" s="4"/>
      <c r="AC147" s="1189"/>
      <c r="AD147" s="1189"/>
      <c r="AE147" s="1189"/>
      <c r="AF147" s="1189"/>
      <c r="AG147" s="1189"/>
      <c r="AH147" s="1189"/>
      <c r="AI147" s="1746"/>
      <c r="AJ147" s="1746"/>
      <c r="AK147" s="1746"/>
      <c r="AL147" s="1746"/>
      <c r="AM147" s="1746"/>
      <c r="AN147" s="1746"/>
      <c r="AO147" s="1746"/>
      <c r="AP147" s="993"/>
      <c r="AQ147" s="993"/>
      <c r="AR147" s="993"/>
      <c r="AS147" s="993"/>
      <c r="AT147" s="993"/>
      <c r="AU147" s="993"/>
    </row>
    <row r="148" spans="3:47" ht="9.9499999999999993" customHeight="1" x14ac:dyDescent="0.25">
      <c r="C148" s="2077"/>
      <c r="E148" s="3"/>
      <c r="F148" s="3"/>
      <c r="T148" s="1755"/>
      <c r="U148" s="1"/>
      <c r="V148" s="1"/>
      <c r="W148" s="1"/>
      <c r="X148" s="4"/>
      <c r="Y148" s="4"/>
      <c r="Z148" s="4"/>
      <c r="AA148" s="4"/>
      <c r="AB148" s="4"/>
      <c r="AC148" s="1189"/>
      <c r="AD148" s="1189"/>
      <c r="AE148" s="1189"/>
      <c r="AF148" s="1189"/>
      <c r="AG148" s="1189"/>
      <c r="AH148" s="1189"/>
      <c r="AI148" s="1746"/>
      <c r="AJ148" s="1746"/>
      <c r="AK148" s="1746"/>
      <c r="AL148" s="1746"/>
      <c r="AM148" s="1746"/>
      <c r="AN148" s="1746"/>
      <c r="AO148" s="1746"/>
      <c r="AP148" s="993"/>
      <c r="AQ148" s="993"/>
      <c r="AR148" s="993"/>
      <c r="AS148" s="993"/>
      <c r="AT148" s="993"/>
      <c r="AU148" s="993"/>
    </row>
    <row r="149" spans="3:47" ht="9.9499999999999993" customHeight="1" x14ac:dyDescent="0.25">
      <c r="C149" s="2077"/>
      <c r="E149" s="3"/>
      <c r="F149" s="3"/>
      <c r="T149" s="1755"/>
      <c r="U149" s="1"/>
      <c r="V149" s="1"/>
      <c r="W149" s="1"/>
      <c r="X149" s="4"/>
      <c r="Y149" s="4"/>
      <c r="Z149" s="4"/>
      <c r="AA149" s="4"/>
      <c r="AB149" s="4"/>
      <c r="AC149" s="1189"/>
      <c r="AD149" s="1189"/>
      <c r="AE149" s="1189"/>
      <c r="AF149" s="1189"/>
      <c r="AG149" s="1189"/>
      <c r="AH149" s="1189"/>
      <c r="AI149" s="1746"/>
      <c r="AJ149" s="1746"/>
      <c r="AK149" s="1746"/>
      <c r="AL149" s="1746"/>
      <c r="AM149" s="1746"/>
      <c r="AN149" s="1746"/>
      <c r="AO149" s="1746"/>
      <c r="AP149" s="993"/>
      <c r="AQ149" s="993"/>
      <c r="AR149" s="993"/>
      <c r="AS149" s="993"/>
      <c r="AT149" s="993"/>
      <c r="AU149" s="993"/>
    </row>
    <row r="150" spans="3:47" ht="9.9499999999999993" customHeight="1" x14ac:dyDescent="0.25">
      <c r="C150" s="2077"/>
      <c r="E150" s="3"/>
      <c r="F150" s="3"/>
      <c r="T150" s="1755"/>
      <c r="U150" s="1"/>
      <c r="V150" s="1"/>
      <c r="W150" s="1"/>
      <c r="X150" s="4"/>
      <c r="Y150" s="4"/>
      <c r="Z150" s="4"/>
      <c r="AA150" s="4"/>
      <c r="AB150" s="4"/>
      <c r="AC150" s="1189"/>
      <c r="AD150" s="1189"/>
      <c r="AE150" s="1189"/>
      <c r="AF150" s="1189"/>
      <c r="AG150" s="1189"/>
      <c r="AH150" s="1189"/>
      <c r="AI150" s="1746"/>
      <c r="AJ150" s="1746"/>
      <c r="AK150" s="1746"/>
      <c r="AL150" s="1746"/>
      <c r="AM150" s="1746"/>
      <c r="AN150" s="1746"/>
      <c r="AO150" s="1746"/>
      <c r="AP150" s="993"/>
      <c r="AQ150" s="993"/>
      <c r="AR150" s="993"/>
      <c r="AS150" s="993"/>
      <c r="AT150" s="993"/>
      <c r="AU150" s="993"/>
    </row>
    <row r="151" spans="3:47" ht="9.9499999999999993" customHeight="1" x14ac:dyDescent="0.25">
      <c r="C151" s="2077"/>
      <c r="E151" s="3"/>
      <c r="F151" s="3"/>
      <c r="Q151" s="998"/>
      <c r="T151" s="1755"/>
      <c r="U151" s="1"/>
      <c r="V151" s="1"/>
      <c r="W151" s="1"/>
      <c r="X151" s="4"/>
      <c r="Y151" s="4"/>
      <c r="Z151" s="4"/>
      <c r="AA151" s="4"/>
      <c r="AB151" s="4"/>
      <c r="AC151" s="1189"/>
      <c r="AD151" s="1189"/>
      <c r="AE151" s="1189"/>
      <c r="AF151" s="1189"/>
      <c r="AG151" s="1189"/>
      <c r="AH151" s="1189"/>
      <c r="AI151" s="1746"/>
      <c r="AJ151" s="1746"/>
      <c r="AK151" s="1746"/>
      <c r="AL151" s="1746"/>
      <c r="AM151" s="1746"/>
      <c r="AN151" s="1746"/>
      <c r="AO151" s="1746"/>
      <c r="AP151" s="993"/>
      <c r="AQ151" s="993"/>
      <c r="AR151" s="993"/>
      <c r="AS151" s="993"/>
      <c r="AT151" s="993"/>
      <c r="AU151" s="993"/>
    </row>
    <row r="152" spans="3:47" ht="9.9499999999999993" customHeight="1" x14ac:dyDescent="0.25">
      <c r="C152" s="2077"/>
      <c r="E152" s="3"/>
      <c r="F152" s="3"/>
      <c r="Q152" s="998"/>
      <c r="R152" s="998"/>
      <c r="S152" s="998"/>
      <c r="T152" s="1755"/>
      <c r="U152" s="1"/>
      <c r="V152" s="1"/>
      <c r="W152" s="1"/>
      <c r="X152" s="4"/>
      <c r="Y152" s="4"/>
      <c r="Z152" s="4"/>
      <c r="AA152" s="4"/>
      <c r="AB152" s="4"/>
      <c r="AC152" s="1189"/>
      <c r="AD152" s="1189"/>
      <c r="AE152" s="1189"/>
      <c r="AF152" s="1189"/>
      <c r="AG152" s="1189"/>
      <c r="AH152" s="1189"/>
      <c r="AI152" s="1746"/>
      <c r="AJ152" s="1746"/>
      <c r="AK152" s="1746"/>
      <c r="AL152" s="1746"/>
      <c r="AM152" s="1746"/>
      <c r="AN152" s="1746"/>
      <c r="AO152" s="1746"/>
      <c r="AP152" s="993"/>
      <c r="AQ152" s="993"/>
      <c r="AR152" s="993"/>
      <c r="AS152" s="993"/>
      <c r="AT152" s="993"/>
      <c r="AU152" s="993"/>
    </row>
    <row r="153" spans="3:47" ht="9.9499999999999993" customHeight="1" x14ac:dyDescent="0.25">
      <c r="C153" s="2077"/>
      <c r="E153" s="3"/>
      <c r="F153" s="3"/>
      <c r="R153" s="998"/>
      <c r="S153" s="998"/>
      <c r="T153" s="1755"/>
      <c r="U153" s="1"/>
      <c r="V153" s="1"/>
      <c r="W153" s="1"/>
      <c r="X153" s="4"/>
      <c r="Y153" s="4"/>
      <c r="Z153" s="4"/>
      <c r="AA153" s="4"/>
      <c r="AB153" s="4"/>
      <c r="AC153" s="1189"/>
      <c r="AD153" s="1189"/>
      <c r="AE153" s="1189"/>
      <c r="AF153" s="1189"/>
      <c r="AG153" s="1189"/>
      <c r="AH153" s="1189"/>
      <c r="AI153" s="1746"/>
      <c r="AJ153" s="1746"/>
      <c r="AK153" s="1746"/>
      <c r="AL153" s="1746"/>
      <c r="AM153" s="1746"/>
      <c r="AN153" s="1746"/>
      <c r="AO153" s="1746"/>
      <c r="AP153" s="993"/>
      <c r="AQ153" s="993"/>
      <c r="AR153" s="993"/>
      <c r="AS153" s="993"/>
      <c r="AT153" s="993"/>
      <c r="AU153" s="993"/>
    </row>
    <row r="154" spans="3:47" ht="9.9499999999999993" customHeight="1" x14ac:dyDescent="0.25">
      <c r="C154" s="2077"/>
      <c r="E154" s="3"/>
      <c r="F154" s="3"/>
      <c r="T154" s="1755"/>
      <c r="U154" s="1"/>
      <c r="V154" s="1"/>
      <c r="W154" s="1"/>
      <c r="X154" s="4"/>
      <c r="Y154" s="4"/>
      <c r="Z154" s="4"/>
      <c r="AA154" s="4"/>
      <c r="AB154" s="4"/>
      <c r="AC154" s="1189"/>
      <c r="AD154" s="1189"/>
      <c r="AE154" s="1189"/>
      <c r="AF154" s="1189"/>
      <c r="AG154" s="1189"/>
      <c r="AH154" s="1189"/>
      <c r="AI154" s="1746"/>
      <c r="AJ154" s="1746"/>
      <c r="AK154" s="1746"/>
      <c r="AL154" s="1746"/>
      <c r="AM154" s="1746"/>
      <c r="AN154" s="1746"/>
      <c r="AO154" s="1746"/>
      <c r="AP154" s="993"/>
      <c r="AQ154" s="993"/>
      <c r="AR154" s="993"/>
      <c r="AS154" s="993"/>
      <c r="AT154" s="993"/>
      <c r="AU154" s="993"/>
    </row>
    <row r="155" spans="3:47" ht="9.9499999999999993" customHeight="1" x14ac:dyDescent="0.25">
      <c r="C155" s="2077"/>
      <c r="E155" s="3"/>
      <c r="F155" s="3"/>
      <c r="I155" s="2536"/>
      <c r="J155" s="2536"/>
      <c r="K155" s="1316"/>
      <c r="T155" s="1755"/>
      <c r="U155" s="1"/>
      <c r="V155" s="1"/>
      <c r="W155" s="1"/>
      <c r="X155" s="4"/>
      <c r="Y155" s="4"/>
      <c r="Z155" s="4"/>
      <c r="AA155" s="4"/>
      <c r="AB155" s="4"/>
      <c r="AC155" s="1189"/>
      <c r="AD155" s="1189"/>
      <c r="AE155" s="1189"/>
      <c r="AF155" s="1189"/>
      <c r="AG155" s="1189"/>
      <c r="AH155" s="1189"/>
      <c r="AI155" s="1746"/>
      <c r="AJ155" s="1746"/>
      <c r="AK155" s="1746"/>
      <c r="AL155" s="1746"/>
      <c r="AM155" s="1746"/>
      <c r="AN155" s="1746"/>
      <c r="AO155" s="1746"/>
      <c r="AP155" s="993"/>
      <c r="AQ155" s="993"/>
      <c r="AR155" s="993"/>
      <c r="AS155" s="993"/>
      <c r="AT155" s="993"/>
      <c r="AU155" s="993"/>
    </row>
    <row r="156" spans="3:47" ht="9.9499999999999993" customHeight="1" x14ac:dyDescent="0.25">
      <c r="C156" s="2077"/>
      <c r="E156" s="3"/>
      <c r="F156" s="3"/>
      <c r="I156" s="2536"/>
      <c r="J156" s="2536"/>
      <c r="K156" s="1316"/>
      <c r="T156" s="1755"/>
      <c r="U156" s="1"/>
      <c r="V156" s="1"/>
      <c r="W156" s="1"/>
      <c r="X156" s="4"/>
      <c r="Y156" s="4"/>
      <c r="Z156" s="4"/>
      <c r="AA156" s="4"/>
      <c r="AB156" s="4"/>
      <c r="AC156" s="1189"/>
      <c r="AD156" s="1189"/>
      <c r="AE156" s="1189"/>
      <c r="AF156" s="1189"/>
      <c r="AG156" s="1189"/>
      <c r="AH156" s="1189"/>
      <c r="AI156" s="1746"/>
      <c r="AJ156" s="1746"/>
      <c r="AK156" s="1746"/>
      <c r="AL156" s="1746"/>
      <c r="AM156" s="1746"/>
      <c r="AN156" s="1746"/>
      <c r="AO156" s="1746"/>
      <c r="AP156" s="993"/>
      <c r="AQ156" s="993"/>
      <c r="AR156" s="993"/>
      <c r="AS156" s="993"/>
      <c r="AT156" s="993"/>
      <c r="AU156" s="993"/>
    </row>
    <row r="157" spans="3:47" ht="9.9499999999999993" customHeight="1" x14ac:dyDescent="0.25">
      <c r="C157" s="2077"/>
      <c r="E157" s="3"/>
      <c r="F157" s="3"/>
      <c r="T157" s="1755"/>
      <c r="U157" s="1"/>
      <c r="V157" s="1"/>
      <c r="W157" s="1"/>
      <c r="X157" s="4"/>
      <c r="Y157" s="4"/>
      <c r="Z157" s="4"/>
      <c r="AA157" s="4"/>
      <c r="AB157" s="4"/>
      <c r="AC157" s="1189"/>
      <c r="AD157" s="1189"/>
      <c r="AE157" s="1189"/>
      <c r="AF157" s="1189"/>
      <c r="AG157" s="1189"/>
      <c r="AH157" s="1189"/>
      <c r="AI157" s="1746"/>
      <c r="AJ157" s="1746"/>
      <c r="AK157" s="1746"/>
      <c r="AL157" s="1746"/>
      <c r="AM157" s="1746"/>
      <c r="AN157" s="1746"/>
      <c r="AO157" s="1746"/>
      <c r="AP157" s="993"/>
      <c r="AQ157" s="993"/>
      <c r="AR157" s="993"/>
      <c r="AS157" s="993"/>
      <c r="AT157" s="993"/>
      <c r="AU157" s="993"/>
    </row>
    <row r="158" spans="3:47" ht="9.9499999999999993" customHeight="1" x14ac:dyDescent="0.25">
      <c r="C158" s="2077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9"/>
      <c r="AD158" s="1189"/>
      <c r="AE158" s="1189"/>
      <c r="AF158" s="1189"/>
      <c r="AG158" s="1189"/>
      <c r="AH158" s="1189"/>
      <c r="AI158" s="1746"/>
      <c r="AJ158" s="1746"/>
      <c r="AK158" s="1746"/>
      <c r="AL158" s="1746"/>
      <c r="AM158" s="1746"/>
      <c r="AN158" s="1746"/>
      <c r="AO158" s="1746"/>
      <c r="AP158" s="993"/>
      <c r="AQ158" s="993"/>
      <c r="AR158" s="993"/>
      <c r="AS158" s="993"/>
      <c r="AT158" s="993"/>
      <c r="AU158" s="993"/>
    </row>
    <row r="159" spans="3:47" ht="9.9499999999999993" customHeight="1" x14ac:dyDescent="0.25">
      <c r="C159" s="2077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9"/>
      <c r="AD159" s="1189"/>
      <c r="AE159" s="1189"/>
      <c r="AF159" s="1189"/>
      <c r="AG159" s="1189"/>
      <c r="AH159" s="1189"/>
      <c r="AI159" s="1746"/>
      <c r="AJ159" s="1746"/>
      <c r="AK159" s="1746"/>
      <c r="AL159" s="1746"/>
      <c r="AM159" s="1746"/>
      <c r="AN159" s="1746"/>
      <c r="AO159" s="1746"/>
      <c r="AP159" s="993"/>
      <c r="AQ159" s="993"/>
      <c r="AR159" s="993"/>
      <c r="AS159" s="993"/>
      <c r="AT159" s="993"/>
      <c r="AU159" s="993"/>
    </row>
    <row r="160" spans="3:47" ht="9.9499999999999993" customHeight="1" x14ac:dyDescent="0.25">
      <c r="C160" s="2077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9"/>
      <c r="AD160" s="1189"/>
      <c r="AE160" s="1189"/>
      <c r="AF160" s="1189"/>
      <c r="AG160" s="1189"/>
      <c r="AH160" s="1189"/>
      <c r="AI160" s="1746"/>
      <c r="AJ160" s="1746"/>
      <c r="AK160" s="1746"/>
      <c r="AL160" s="1746"/>
      <c r="AM160" s="1746"/>
      <c r="AN160" s="1746"/>
      <c r="AO160" s="1746"/>
      <c r="AP160" s="993"/>
      <c r="AQ160" s="993"/>
      <c r="AR160" s="993"/>
      <c r="AS160" s="993"/>
      <c r="AT160" s="993"/>
      <c r="AU160" s="993"/>
    </row>
    <row r="161" spans="3:47" ht="9.9499999999999993" customHeight="1" x14ac:dyDescent="0.25">
      <c r="C161" s="2077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9"/>
      <c r="AD161" s="1189"/>
      <c r="AE161" s="1189"/>
      <c r="AF161" s="1189"/>
      <c r="AG161" s="1189"/>
      <c r="AH161" s="1189"/>
      <c r="AI161" s="1746"/>
      <c r="AJ161" s="1746"/>
      <c r="AK161" s="1746"/>
      <c r="AL161" s="1746"/>
      <c r="AM161" s="1746"/>
      <c r="AN161" s="1746"/>
      <c r="AO161" s="1746"/>
      <c r="AP161" s="993"/>
      <c r="AQ161" s="993"/>
      <c r="AR161" s="993"/>
      <c r="AS161" s="993"/>
      <c r="AT161" s="993"/>
      <c r="AU161" s="993"/>
    </row>
    <row r="162" spans="3:47" ht="9.9499999999999993" customHeight="1" x14ac:dyDescent="0.25">
      <c r="C162" s="2077"/>
      <c r="E162" s="3"/>
      <c r="F162" s="3"/>
      <c r="V162" s="993"/>
      <c r="W162" s="993"/>
      <c r="X162" s="1"/>
      <c r="Z162" s="1973"/>
      <c r="AA162" s="1973"/>
      <c r="AB162" s="1956"/>
      <c r="AC162" s="1"/>
      <c r="AM162" s="1755"/>
      <c r="AU162" s="993"/>
    </row>
    <row r="163" spans="3:47" ht="9.9499999999999993" customHeight="1" x14ac:dyDescent="0.25">
      <c r="C163" s="2077"/>
      <c r="E163" s="3"/>
      <c r="F163" s="3"/>
      <c r="V163" s="993"/>
      <c r="W163" s="993"/>
      <c r="X163" s="1"/>
      <c r="Z163" s="1973"/>
      <c r="AA163" s="1973"/>
      <c r="AB163" s="1956"/>
      <c r="AC163" s="1"/>
      <c r="AM163" s="1755"/>
      <c r="AU163" s="993"/>
    </row>
    <row r="164" spans="3:47" x14ac:dyDescent="0.25">
      <c r="C164" s="2077"/>
      <c r="E164" s="3"/>
      <c r="F164" s="3"/>
      <c r="V164" s="993"/>
    </row>
    <row r="165" spans="3:47" x14ac:dyDescent="0.25">
      <c r="C165" s="2077"/>
      <c r="E165" s="3"/>
      <c r="F165" s="3"/>
      <c r="T165" s="993"/>
      <c r="U165" s="993"/>
      <c r="V165" s="993"/>
    </row>
    <row r="166" spans="3:47" x14ac:dyDescent="0.25">
      <c r="C166" s="2077"/>
      <c r="E166" s="3"/>
      <c r="T166" s="993"/>
      <c r="U166" s="993"/>
      <c r="V166" s="993"/>
    </row>
    <row r="167" spans="3:47" x14ac:dyDescent="0.25">
      <c r="C167" s="2077"/>
      <c r="E167" s="3"/>
    </row>
    <row r="168" spans="3:47" x14ac:dyDescent="0.25">
      <c r="C168" s="2077"/>
      <c r="E168" s="3"/>
    </row>
    <row r="169" spans="3:47" x14ac:dyDescent="0.25">
      <c r="C169" s="2077"/>
      <c r="E169" s="3"/>
    </row>
    <row r="170" spans="3:47" x14ac:dyDescent="0.25">
      <c r="C170" s="2077"/>
      <c r="E170" s="3"/>
    </row>
    <row r="171" spans="3:47" x14ac:dyDescent="0.25">
      <c r="C171" s="2077"/>
      <c r="E171" s="3"/>
    </row>
    <row r="172" spans="3:47" x14ac:dyDescent="0.25">
      <c r="C172" s="2077"/>
      <c r="E172" s="3"/>
    </row>
    <row r="173" spans="3:47" x14ac:dyDescent="0.25">
      <c r="C173" s="2077"/>
      <c r="E173" s="3"/>
    </row>
    <row r="174" spans="3:47" x14ac:dyDescent="0.25">
      <c r="C174" s="2077"/>
    </row>
    <row r="175" spans="3:47" x14ac:dyDescent="0.25">
      <c r="C175" s="2077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S1" sqref="S1:W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2.85546875" style="994" bestFit="1" customWidth="1"/>
    <col min="4" max="5" width="3.28515625" style="1755" customWidth="1"/>
    <col min="6" max="6" width="1.7109375" style="995" customWidth="1"/>
    <col min="7" max="7" width="1.5703125" style="995" customWidth="1"/>
    <col min="8" max="17" width="5.7109375" style="993" customWidth="1"/>
    <col min="18" max="20" width="5.7109375" style="994" customWidth="1"/>
    <col min="21" max="21" width="6.7109375" style="994" customWidth="1"/>
    <col min="22" max="22" width="5.7109375" style="993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73" customWidth="1"/>
    <col min="27" max="27" width="7.28515625" style="1956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9" customWidth="1"/>
    <col min="43" max="46" width="7.7109375" style="1189" customWidth="1"/>
    <col min="47" max="52" width="7.7109375" style="1746" customWidth="1"/>
    <col min="53" max="71" width="7.7109375" style="1" customWidth="1"/>
    <col min="72" max="76" width="7.7109375" style="993" customWidth="1"/>
    <col min="77" max="77" width="5.140625" style="993" customWidth="1"/>
    <col min="78" max="79" width="10" style="993" customWidth="1"/>
    <col min="80" max="16384" width="11.42578125" style="993"/>
  </cols>
  <sheetData>
    <row r="1" spans="1:79" ht="15.75" customHeight="1" x14ac:dyDescent="0.2">
      <c r="L1" s="1188"/>
      <c r="M1" s="1188"/>
      <c r="N1" s="1188"/>
      <c r="O1" s="1188"/>
      <c r="P1" s="1188"/>
      <c r="Q1" s="996"/>
      <c r="S1" s="4306" t="s">
        <v>696</v>
      </c>
      <c r="T1" s="4306"/>
      <c r="U1" s="4306"/>
      <c r="V1" s="4306"/>
      <c r="W1" s="4306"/>
      <c r="X1" s="1756"/>
      <c r="Y1" s="1756"/>
      <c r="Z1" s="1757"/>
      <c r="AA1" s="4307"/>
      <c r="AB1" s="4307"/>
      <c r="AC1" s="4307"/>
      <c r="AD1" s="4307"/>
      <c r="AE1" s="4307"/>
      <c r="AF1" s="4307"/>
      <c r="AG1" s="4307"/>
      <c r="AH1" s="4307"/>
      <c r="AI1" s="1758"/>
      <c r="AJ1" s="1328"/>
      <c r="AL1" s="1328"/>
      <c r="AM1" s="1328"/>
    </row>
    <row r="2" spans="1:79" ht="10.5" customHeight="1" x14ac:dyDescent="0.25">
      <c r="D2" s="4246" t="s">
        <v>644</v>
      </c>
      <c r="E2" s="4246" t="s">
        <v>189</v>
      </c>
      <c r="H2" s="4288" t="s">
        <v>25</v>
      </c>
      <c r="I2" s="4288"/>
      <c r="J2" s="4288"/>
      <c r="K2" s="4288"/>
      <c r="L2" s="4288"/>
      <c r="M2" s="4288"/>
      <c r="N2" s="4288"/>
      <c r="O2" s="4288"/>
      <c r="P2" s="4288"/>
      <c r="Q2" s="4288"/>
      <c r="R2" s="4288"/>
      <c r="S2" s="4288"/>
      <c r="T2" s="4288"/>
      <c r="U2" s="4288"/>
      <c r="V2" s="4309" t="s">
        <v>50</v>
      </c>
      <c r="W2" s="4310"/>
      <c r="X2" s="4311"/>
      <c r="Y2" s="4315" t="s">
        <v>645</v>
      </c>
      <c r="Z2" s="4315"/>
      <c r="AA2" s="4316"/>
      <c r="AB2" s="4317" t="s">
        <v>49</v>
      </c>
      <c r="AC2" s="4288"/>
      <c r="AD2" s="4288"/>
      <c r="AE2" s="4288"/>
      <c r="AF2" s="4288"/>
      <c r="AG2" s="4288"/>
      <c r="AH2" s="4288"/>
      <c r="AI2" s="4288"/>
      <c r="AJ2" s="4287" t="s">
        <v>477</v>
      </c>
      <c r="AK2" s="4288"/>
      <c r="AL2" s="4288"/>
      <c r="AM2" s="4289"/>
      <c r="AN2" s="999"/>
    </row>
    <row r="3" spans="1:79" ht="10.5" customHeight="1" x14ac:dyDescent="0.25">
      <c r="D3" s="4246"/>
      <c r="E3" s="4246"/>
      <c r="H3" s="4291"/>
      <c r="I3" s="4291"/>
      <c r="J3" s="4291"/>
      <c r="K3" s="4291"/>
      <c r="L3" s="4291"/>
      <c r="M3" s="4291"/>
      <c r="N3" s="4291"/>
      <c r="O3" s="4291"/>
      <c r="P3" s="4291"/>
      <c r="Q3" s="4291"/>
      <c r="R3" s="4291"/>
      <c r="S3" s="4291"/>
      <c r="T3" s="4291"/>
      <c r="U3" s="4291"/>
      <c r="V3" s="4312"/>
      <c r="W3" s="4313"/>
      <c r="X3" s="4314"/>
      <c r="Y3" s="4293" t="s">
        <v>689</v>
      </c>
      <c r="Z3" s="4293"/>
      <c r="AA3" s="1974">
        <v>40000</v>
      </c>
      <c r="AB3" s="4318"/>
      <c r="AC3" s="4291"/>
      <c r="AD3" s="4291"/>
      <c r="AE3" s="4291"/>
      <c r="AF3" s="4291"/>
      <c r="AG3" s="4291"/>
      <c r="AH3" s="4291"/>
      <c r="AI3" s="4291"/>
      <c r="AJ3" s="4290"/>
      <c r="AK3" s="4291"/>
      <c r="AL3" s="4291"/>
      <c r="AM3" s="4292"/>
      <c r="AN3" s="999"/>
    </row>
    <row r="4" spans="1:79" s="1001" customFormat="1" ht="12" customHeight="1" x14ac:dyDescent="0.25">
      <c r="A4" s="1186"/>
      <c r="C4" s="1002"/>
      <c r="D4" s="4246"/>
      <c r="E4" s="4246"/>
      <c r="F4" s="4215" t="s">
        <v>44</v>
      </c>
      <c r="G4" s="1003"/>
      <c r="H4" s="1329" t="s">
        <v>87</v>
      </c>
      <c r="I4" s="1329" t="s">
        <v>26</v>
      </c>
      <c r="J4" s="1330" t="s">
        <v>27</v>
      </c>
      <c r="K4" s="1330" t="s">
        <v>28</v>
      </c>
      <c r="L4" s="1330" t="s">
        <v>406</v>
      </c>
      <c r="M4" s="1331" t="s">
        <v>407</v>
      </c>
      <c r="N4" s="1759" t="s">
        <v>646</v>
      </c>
      <c r="O4" s="1330" t="s">
        <v>647</v>
      </c>
      <c r="P4" s="1330" t="s">
        <v>32</v>
      </c>
      <c r="Q4" s="1759" t="s">
        <v>646</v>
      </c>
      <c r="R4" s="1330" t="s">
        <v>408</v>
      </c>
      <c r="S4" s="1330" t="s">
        <v>34</v>
      </c>
      <c r="T4" s="1330" t="s">
        <v>64</v>
      </c>
      <c r="U4" s="1975" t="s">
        <v>109</v>
      </c>
      <c r="V4" s="4216" t="s">
        <v>3</v>
      </c>
      <c r="W4" s="4232" t="s">
        <v>409</v>
      </c>
      <c r="X4" s="4322" t="s">
        <v>410</v>
      </c>
      <c r="Y4" s="4324" t="s">
        <v>690</v>
      </c>
      <c r="Z4" s="4325"/>
      <c r="AA4" s="4294" t="s">
        <v>691</v>
      </c>
      <c r="AB4" s="1760" t="s">
        <v>478</v>
      </c>
      <c r="AC4" s="1761" t="s">
        <v>479</v>
      </c>
      <c r="AD4" s="1761" t="s">
        <v>480</v>
      </c>
      <c r="AE4" s="1761" t="s">
        <v>481</v>
      </c>
      <c r="AF4" s="1761" t="s">
        <v>551</v>
      </c>
      <c r="AG4" s="1762" t="s">
        <v>608</v>
      </c>
      <c r="AH4" s="1763" t="s">
        <v>648</v>
      </c>
      <c r="AI4" s="4296" t="s">
        <v>3</v>
      </c>
      <c r="AJ4" s="4225" t="s">
        <v>482</v>
      </c>
      <c r="AK4" s="4299" t="s">
        <v>649</v>
      </c>
      <c r="AL4" s="4301" t="s">
        <v>3</v>
      </c>
      <c r="AM4" s="4303" t="s">
        <v>650</v>
      </c>
      <c r="AN4" s="1099"/>
    </row>
    <row r="5" spans="1:79" s="1001" customFormat="1" ht="12" customHeight="1" thickBot="1" x14ac:dyDescent="0.3">
      <c r="A5" s="1191"/>
      <c r="B5" s="1614"/>
      <c r="C5" s="1102"/>
      <c r="D5" s="4308"/>
      <c r="E5" s="4308"/>
      <c r="F5" s="4319"/>
      <c r="G5" s="1011"/>
      <c r="H5" s="1332" t="s">
        <v>651</v>
      </c>
      <c r="I5" s="1332" t="s">
        <v>357</v>
      </c>
      <c r="J5" s="1332" t="s">
        <v>652</v>
      </c>
      <c r="K5" s="1333" t="s">
        <v>653</v>
      </c>
      <c r="L5" s="1333" t="s">
        <v>654</v>
      </c>
      <c r="M5" s="1333" t="s">
        <v>655</v>
      </c>
      <c r="N5" s="1334" t="s">
        <v>656</v>
      </c>
      <c r="O5" s="1334" t="s">
        <v>657</v>
      </c>
      <c r="P5" s="1334" t="s">
        <v>658</v>
      </c>
      <c r="Q5" s="1334" t="s">
        <v>659</v>
      </c>
      <c r="R5" s="1334" t="s">
        <v>660</v>
      </c>
      <c r="S5" s="1334" t="s">
        <v>661</v>
      </c>
      <c r="T5" s="1334" t="s">
        <v>662</v>
      </c>
      <c r="U5" s="1615" t="s">
        <v>358</v>
      </c>
      <c r="V5" s="4320"/>
      <c r="W5" s="4321"/>
      <c r="X5" s="4323"/>
      <c r="Y5" s="4326"/>
      <c r="Z5" s="4327"/>
      <c r="AA5" s="4295"/>
      <c r="AB5" s="1616" t="s">
        <v>620</v>
      </c>
      <c r="AC5" s="1617" t="s">
        <v>622</v>
      </c>
      <c r="AD5" s="1617" t="s">
        <v>622</v>
      </c>
      <c r="AE5" s="1617" t="s">
        <v>623</v>
      </c>
      <c r="AF5" s="1617" t="s">
        <v>624</v>
      </c>
      <c r="AG5" s="1764" t="s">
        <v>623</v>
      </c>
      <c r="AH5" s="1765">
        <f>COUNTIF(H83:U83,"&gt;0")</f>
        <v>13</v>
      </c>
      <c r="AI5" s="4297"/>
      <c r="AJ5" s="4298"/>
      <c r="AK5" s="4300"/>
      <c r="AL5" s="4302"/>
      <c r="AM5" s="4304"/>
      <c r="AN5" s="1099"/>
    </row>
    <row r="6" spans="1:79" ht="9.9499999999999993" customHeight="1" thickTop="1" x14ac:dyDescent="0.25">
      <c r="A6" s="1193" t="s">
        <v>4</v>
      </c>
      <c r="B6" s="1659"/>
      <c r="C6" s="1620" t="s">
        <v>663</v>
      </c>
      <c r="D6" s="1766" t="s">
        <v>177</v>
      </c>
      <c r="E6" s="1767"/>
      <c r="F6" s="1622"/>
      <c r="G6" s="1768"/>
      <c r="H6" s="1769">
        <v>13</v>
      </c>
      <c r="I6" s="1770">
        <v>11</v>
      </c>
      <c r="J6" s="1771">
        <v>3</v>
      </c>
      <c r="K6" s="1771">
        <v>8</v>
      </c>
      <c r="L6" s="1772">
        <v>8</v>
      </c>
      <c r="M6" s="1772">
        <v>4</v>
      </c>
      <c r="N6" s="1771">
        <v>10</v>
      </c>
      <c r="O6" s="1771">
        <v>2</v>
      </c>
      <c r="P6" s="1771">
        <v>5</v>
      </c>
      <c r="Q6" s="1771">
        <v>2</v>
      </c>
      <c r="R6" s="1771">
        <v>7</v>
      </c>
      <c r="S6" s="1771">
        <v>5</v>
      </c>
      <c r="T6" s="1771">
        <v>14</v>
      </c>
      <c r="U6" s="1976" t="s">
        <v>664</v>
      </c>
      <c r="V6" s="1977">
        <f t="shared" ref="V6:V39" si="0">SUM(H6:U6)</f>
        <v>92</v>
      </c>
      <c r="W6" s="1773">
        <f t="shared" ref="W6:W39" si="1">COUNTIF(H6:T6,"&gt;=0")*0.1+0.7</f>
        <v>2</v>
      </c>
      <c r="X6" s="1978">
        <f t="shared" ref="X6:X39" si="2">V6*W6/COUNTIF(H6:U6,"&gt;=0")</f>
        <v>14.153846153846153</v>
      </c>
      <c r="Y6" s="1979">
        <f t="shared" ref="Y6:Y24" si="3">IF((U6="x"),(X6),"Abs")</f>
        <v>14.153846153846153</v>
      </c>
      <c r="Z6" s="1980">
        <f t="shared" ref="Z6:Z24" si="4">IF((U6="x"),(IF(X6&lt;(MAX(X$6:X$22)/2),(MAX(X$6:X$22)/2),X6)),"Abs")</f>
        <v>14.153846153846153</v>
      </c>
      <c r="AA6" s="1774">
        <f t="shared" ref="AA6:AA24" si="5">IF((U6="x"),(AA$3/SUM(Y$6:Y$24)*Z6),"Abs")</f>
        <v>3420.0547648097463</v>
      </c>
      <c r="AB6" s="1775">
        <v>3</v>
      </c>
      <c r="AC6" s="1776">
        <v>8</v>
      </c>
      <c r="AD6" s="1777">
        <v>8</v>
      </c>
      <c r="AE6" s="1777">
        <v>10</v>
      </c>
      <c r="AF6" s="1777">
        <v>11</v>
      </c>
      <c r="AG6" s="1777">
        <v>10</v>
      </c>
      <c r="AH6" s="1385">
        <f t="shared" ref="AH6:AH39" si="6">COUNTIF(H6:T6,"&gt;=0")</f>
        <v>13</v>
      </c>
      <c r="AI6" s="1981">
        <f t="shared" ref="AI6:AI37" si="7">SUM(AB6:AH6)</f>
        <v>63</v>
      </c>
      <c r="AJ6" s="1982">
        <v>5</v>
      </c>
      <c r="AK6" s="1776">
        <v>341</v>
      </c>
      <c r="AL6" s="1778">
        <f t="shared" ref="AL6:AL69" si="8">AK6+V6</f>
        <v>433</v>
      </c>
      <c r="AM6" s="1779">
        <f t="shared" ref="AM6:AM69" si="9">AL6/AI6</f>
        <v>6.8730158730158726</v>
      </c>
      <c r="AN6" s="999"/>
      <c r="BZ6" s="4"/>
      <c r="CA6" s="4"/>
    </row>
    <row r="7" spans="1:79" s="995" customFormat="1" ht="9.9499999999999993" customHeight="1" x14ac:dyDescent="0.25">
      <c r="A7" s="1193" t="s">
        <v>16</v>
      </c>
      <c r="B7" s="1619"/>
      <c r="C7" s="1357" t="s">
        <v>666</v>
      </c>
      <c r="D7" s="1796"/>
      <c r="E7" s="1797"/>
      <c r="F7" s="1631"/>
      <c r="G7" s="1197"/>
      <c r="H7" s="1359">
        <v>4</v>
      </c>
      <c r="I7" s="1495"/>
      <c r="J7" s="1360"/>
      <c r="K7" s="1781">
        <v>11</v>
      </c>
      <c r="L7" s="1360">
        <v>10</v>
      </c>
      <c r="M7" s="1379"/>
      <c r="N7" s="1360"/>
      <c r="O7" s="1361"/>
      <c r="P7" s="1983"/>
      <c r="Q7" s="1360"/>
      <c r="R7" s="1360"/>
      <c r="S7" s="1361">
        <v>17</v>
      </c>
      <c r="T7" s="1361">
        <v>10</v>
      </c>
      <c r="U7" s="1737" t="s">
        <v>664</v>
      </c>
      <c r="V7" s="1984">
        <f t="shared" si="0"/>
        <v>52</v>
      </c>
      <c r="W7" s="1773">
        <f t="shared" si="1"/>
        <v>1.2</v>
      </c>
      <c r="X7" s="1978">
        <f t="shared" si="2"/>
        <v>12.48</v>
      </c>
      <c r="Y7" s="1979">
        <f t="shared" si="3"/>
        <v>12.48</v>
      </c>
      <c r="Z7" s="1980">
        <f t="shared" si="4"/>
        <v>12.48</v>
      </c>
      <c r="AA7" s="1774">
        <f t="shared" si="5"/>
        <v>3015.596114362681</v>
      </c>
      <c r="AB7" s="1367"/>
      <c r="AC7" s="1368"/>
      <c r="AD7" s="1369">
        <v>3</v>
      </c>
      <c r="AE7" s="1369">
        <v>7</v>
      </c>
      <c r="AF7" s="1369">
        <v>10</v>
      </c>
      <c r="AG7" s="1369">
        <v>6</v>
      </c>
      <c r="AH7" s="1369">
        <f t="shared" si="6"/>
        <v>5</v>
      </c>
      <c r="AI7" s="1985">
        <f t="shared" si="7"/>
        <v>31</v>
      </c>
      <c r="AJ7" s="1986">
        <v>2</v>
      </c>
      <c r="AK7" s="1368">
        <v>123</v>
      </c>
      <c r="AL7" s="1782">
        <f t="shared" si="8"/>
        <v>175</v>
      </c>
      <c r="AM7" s="1783">
        <f t="shared" si="9"/>
        <v>5.645161290322581</v>
      </c>
    </row>
    <row r="8" spans="1:79" s="995" customFormat="1" ht="9.9499999999999993" customHeight="1" x14ac:dyDescent="0.25">
      <c r="A8" s="1193" t="s">
        <v>17</v>
      </c>
      <c r="B8" s="1619"/>
      <c r="C8" s="1639" t="s">
        <v>665</v>
      </c>
      <c r="D8" s="1786"/>
      <c r="E8" s="1787" t="s">
        <v>156</v>
      </c>
      <c r="F8" s="1631"/>
      <c r="G8" s="1130"/>
      <c r="H8" s="1359">
        <v>8</v>
      </c>
      <c r="I8" s="1495">
        <v>6</v>
      </c>
      <c r="J8" s="1781">
        <v>15</v>
      </c>
      <c r="K8" s="1360">
        <v>6</v>
      </c>
      <c r="L8" s="1360">
        <v>1</v>
      </c>
      <c r="M8" s="1379">
        <v>1</v>
      </c>
      <c r="N8" s="1360">
        <v>6</v>
      </c>
      <c r="O8" s="1360">
        <v>6</v>
      </c>
      <c r="P8" s="1360">
        <v>7</v>
      </c>
      <c r="Q8" s="1360">
        <v>3</v>
      </c>
      <c r="R8" s="1360">
        <v>6</v>
      </c>
      <c r="S8" s="1360">
        <v>13</v>
      </c>
      <c r="T8" s="1360">
        <v>1</v>
      </c>
      <c r="U8" s="1735" t="s">
        <v>664</v>
      </c>
      <c r="V8" s="1984">
        <f t="shared" si="0"/>
        <v>79</v>
      </c>
      <c r="W8" s="1773">
        <f t="shared" si="1"/>
        <v>2</v>
      </c>
      <c r="X8" s="1978">
        <f t="shared" si="2"/>
        <v>12.153846153846153</v>
      </c>
      <c r="Y8" s="1979">
        <f t="shared" si="3"/>
        <v>12.153846153846153</v>
      </c>
      <c r="Z8" s="1980">
        <f t="shared" si="4"/>
        <v>12.153846153846153</v>
      </c>
      <c r="AA8" s="1774">
        <f t="shared" si="5"/>
        <v>2936.786156738804</v>
      </c>
      <c r="AB8" s="1367"/>
      <c r="AC8" s="1368">
        <v>2</v>
      </c>
      <c r="AD8" s="1369">
        <v>5</v>
      </c>
      <c r="AE8" s="1369">
        <v>4</v>
      </c>
      <c r="AF8" s="1369"/>
      <c r="AG8" s="1369">
        <v>6</v>
      </c>
      <c r="AH8" s="1369">
        <f t="shared" si="6"/>
        <v>13</v>
      </c>
      <c r="AI8" s="1985">
        <f t="shared" si="7"/>
        <v>30</v>
      </c>
      <c r="AJ8" s="1986">
        <v>2</v>
      </c>
      <c r="AK8" s="1368">
        <v>105</v>
      </c>
      <c r="AL8" s="1782">
        <f t="shared" si="8"/>
        <v>184</v>
      </c>
      <c r="AM8" s="1783">
        <f t="shared" si="9"/>
        <v>6.1333333333333337</v>
      </c>
    </row>
    <row r="9" spans="1:79" s="995" customFormat="1" ht="9.9499999999999993" customHeight="1" x14ac:dyDescent="0.25">
      <c r="A9" s="1193" t="s">
        <v>18</v>
      </c>
      <c r="B9" s="1619"/>
      <c r="C9" s="1639" t="s">
        <v>667</v>
      </c>
      <c r="D9" s="1786"/>
      <c r="E9" s="1787" t="s">
        <v>156</v>
      </c>
      <c r="F9" s="1631"/>
      <c r="G9" s="1197"/>
      <c r="H9" s="1359">
        <v>2</v>
      </c>
      <c r="I9" s="1495"/>
      <c r="J9" s="1360">
        <v>8</v>
      </c>
      <c r="K9" s="1360"/>
      <c r="L9" s="1781">
        <v>15</v>
      </c>
      <c r="M9" s="1379"/>
      <c r="N9" s="1360">
        <v>8</v>
      </c>
      <c r="O9" s="1360"/>
      <c r="P9" s="1781">
        <v>14</v>
      </c>
      <c r="Q9" s="1379"/>
      <c r="R9" s="1379">
        <v>4</v>
      </c>
      <c r="S9" s="1360"/>
      <c r="T9" s="1987">
        <v>8</v>
      </c>
      <c r="U9" s="1735" t="s">
        <v>664</v>
      </c>
      <c r="V9" s="1984">
        <f t="shared" si="0"/>
        <v>59</v>
      </c>
      <c r="W9" s="1773">
        <f t="shared" si="1"/>
        <v>1.4</v>
      </c>
      <c r="X9" s="1978">
        <f t="shared" si="2"/>
        <v>11.799999999999999</v>
      </c>
      <c r="Y9" s="1979">
        <f t="shared" si="3"/>
        <v>11.799999999999999</v>
      </c>
      <c r="Z9" s="1980">
        <f t="shared" si="4"/>
        <v>11.799999999999999</v>
      </c>
      <c r="AA9" s="1774">
        <f t="shared" si="5"/>
        <v>2851.2847876185601</v>
      </c>
      <c r="AB9" s="1367"/>
      <c r="AC9" s="1368">
        <v>3</v>
      </c>
      <c r="AD9" s="1369">
        <v>6</v>
      </c>
      <c r="AE9" s="1369">
        <v>2</v>
      </c>
      <c r="AF9" s="1369">
        <v>8</v>
      </c>
      <c r="AG9" s="1369">
        <v>6</v>
      </c>
      <c r="AH9" s="1369">
        <f t="shared" si="6"/>
        <v>7</v>
      </c>
      <c r="AI9" s="1985">
        <f t="shared" si="7"/>
        <v>32</v>
      </c>
      <c r="AJ9" s="1986">
        <v>5</v>
      </c>
      <c r="AK9" s="1368">
        <v>167</v>
      </c>
      <c r="AL9" s="1782">
        <f t="shared" si="8"/>
        <v>226</v>
      </c>
      <c r="AM9" s="1783">
        <f t="shared" si="9"/>
        <v>7.0625</v>
      </c>
    </row>
    <row r="10" spans="1:79" s="995" customFormat="1" ht="9.9499999999999993" customHeight="1" x14ac:dyDescent="0.25">
      <c r="A10" s="1193" t="s">
        <v>19</v>
      </c>
      <c r="B10" s="1619"/>
      <c r="C10" s="1224" t="s">
        <v>45</v>
      </c>
      <c r="D10" s="1788"/>
      <c r="E10" s="1789"/>
      <c r="F10" s="1790"/>
      <c r="G10" s="1130"/>
      <c r="H10" s="1359"/>
      <c r="I10" s="1495"/>
      <c r="J10" s="1360"/>
      <c r="K10" s="1360"/>
      <c r="L10" s="1360">
        <v>7</v>
      </c>
      <c r="M10" s="1379"/>
      <c r="N10" s="1360">
        <v>2</v>
      </c>
      <c r="O10" s="1360">
        <v>8</v>
      </c>
      <c r="P10" s="1360">
        <v>11</v>
      </c>
      <c r="Q10" s="1360">
        <v>6</v>
      </c>
      <c r="R10" s="1360">
        <v>14</v>
      </c>
      <c r="S10" s="1360"/>
      <c r="T10" s="1360">
        <v>6</v>
      </c>
      <c r="U10" s="1735" t="s">
        <v>664</v>
      </c>
      <c r="V10" s="1984">
        <f t="shared" si="0"/>
        <v>54</v>
      </c>
      <c r="W10" s="1773">
        <f t="shared" si="1"/>
        <v>1.4</v>
      </c>
      <c r="X10" s="1978">
        <f t="shared" si="2"/>
        <v>10.799999999999999</v>
      </c>
      <c r="Y10" s="1979">
        <f t="shared" si="3"/>
        <v>10.799999999999999</v>
      </c>
      <c r="Z10" s="1980">
        <f t="shared" si="4"/>
        <v>10.799999999999999</v>
      </c>
      <c r="AA10" s="1774">
        <f t="shared" si="5"/>
        <v>2609.6504835830888</v>
      </c>
      <c r="AB10" s="1367"/>
      <c r="AC10" s="1368"/>
      <c r="AD10" s="1369">
        <v>2</v>
      </c>
      <c r="AE10" s="1369">
        <v>4</v>
      </c>
      <c r="AF10" s="1369">
        <v>3</v>
      </c>
      <c r="AG10" s="1369">
        <v>4</v>
      </c>
      <c r="AH10" s="1369">
        <f t="shared" si="6"/>
        <v>7</v>
      </c>
      <c r="AI10" s="1985">
        <f t="shared" si="7"/>
        <v>20</v>
      </c>
      <c r="AJ10" s="1986"/>
      <c r="AK10" s="1368">
        <v>53</v>
      </c>
      <c r="AL10" s="1782">
        <f t="shared" si="8"/>
        <v>107</v>
      </c>
      <c r="AM10" s="1783">
        <f t="shared" si="9"/>
        <v>5.35</v>
      </c>
    </row>
    <row r="11" spans="1:79" s="995" customFormat="1" ht="9.9499999999999993" customHeight="1" x14ac:dyDescent="0.25">
      <c r="A11" s="1193" t="s">
        <v>20</v>
      </c>
      <c r="B11" s="1619"/>
      <c r="C11" s="1208" t="s">
        <v>627</v>
      </c>
      <c r="D11" s="1791"/>
      <c r="E11" s="1792"/>
      <c r="F11" s="1631"/>
      <c r="G11" s="1197"/>
      <c r="H11" s="1359">
        <v>5</v>
      </c>
      <c r="I11" s="1495"/>
      <c r="J11" s="1360">
        <v>7</v>
      </c>
      <c r="K11" s="1360">
        <v>4</v>
      </c>
      <c r="L11" s="1360">
        <v>4</v>
      </c>
      <c r="M11" s="1379">
        <v>5</v>
      </c>
      <c r="N11" s="1360">
        <v>0</v>
      </c>
      <c r="O11" s="1360">
        <v>4</v>
      </c>
      <c r="P11" s="1360">
        <v>9</v>
      </c>
      <c r="Q11" s="1379">
        <v>5</v>
      </c>
      <c r="R11" s="1379">
        <v>9</v>
      </c>
      <c r="S11" s="1360">
        <v>6</v>
      </c>
      <c r="T11" s="1360">
        <v>9</v>
      </c>
      <c r="U11" s="1735" t="s">
        <v>664</v>
      </c>
      <c r="V11" s="1984">
        <f t="shared" si="0"/>
        <v>67</v>
      </c>
      <c r="W11" s="1773">
        <f t="shared" si="1"/>
        <v>1.9000000000000001</v>
      </c>
      <c r="X11" s="1978">
        <f t="shared" si="2"/>
        <v>10.608333333333334</v>
      </c>
      <c r="Y11" s="1979">
        <f t="shared" si="3"/>
        <v>10.608333333333334</v>
      </c>
      <c r="Z11" s="1980">
        <f t="shared" si="4"/>
        <v>10.608333333333334</v>
      </c>
      <c r="AA11" s="1774">
        <f t="shared" si="5"/>
        <v>2563.3372419762909</v>
      </c>
      <c r="AB11" s="1367"/>
      <c r="AC11" s="1368"/>
      <c r="AD11" s="1369"/>
      <c r="AE11" s="1369">
        <v>4</v>
      </c>
      <c r="AF11" s="1369">
        <v>9</v>
      </c>
      <c r="AG11" s="1369">
        <v>7</v>
      </c>
      <c r="AH11" s="1369">
        <f t="shared" si="6"/>
        <v>12</v>
      </c>
      <c r="AI11" s="1985">
        <f t="shared" si="7"/>
        <v>32</v>
      </c>
      <c r="AJ11" s="1986">
        <v>1</v>
      </c>
      <c r="AK11" s="1368">
        <v>101</v>
      </c>
      <c r="AL11" s="1782">
        <f t="shared" si="8"/>
        <v>168</v>
      </c>
      <c r="AM11" s="1783">
        <f t="shared" si="9"/>
        <v>5.25</v>
      </c>
    </row>
    <row r="12" spans="1:79" s="995" customFormat="1" ht="9.9499999999999993" customHeight="1" x14ac:dyDescent="0.25">
      <c r="A12" s="1193" t="s">
        <v>21</v>
      </c>
      <c r="B12" s="1619"/>
      <c r="C12" s="1208" t="s">
        <v>633</v>
      </c>
      <c r="D12" s="1791"/>
      <c r="E12" s="1792"/>
      <c r="F12" s="1631"/>
      <c r="G12" s="1197"/>
      <c r="H12" s="1359">
        <v>6</v>
      </c>
      <c r="I12" s="1495">
        <v>8</v>
      </c>
      <c r="J12" s="1360">
        <v>2</v>
      </c>
      <c r="K12" s="1360">
        <v>3</v>
      </c>
      <c r="L12" s="1360"/>
      <c r="M12" s="1379"/>
      <c r="N12" s="1781"/>
      <c r="O12" s="1781"/>
      <c r="P12" s="1360">
        <v>3</v>
      </c>
      <c r="Q12" s="1360">
        <v>11</v>
      </c>
      <c r="R12" s="1360">
        <v>8</v>
      </c>
      <c r="S12" s="1360">
        <v>12</v>
      </c>
      <c r="T12" s="1360">
        <v>5</v>
      </c>
      <c r="U12" s="1735" t="s">
        <v>664</v>
      </c>
      <c r="V12" s="1984">
        <f t="shared" si="0"/>
        <v>58</v>
      </c>
      <c r="W12" s="1773">
        <f t="shared" si="1"/>
        <v>1.6</v>
      </c>
      <c r="X12" s="1978">
        <f t="shared" si="2"/>
        <v>10.311111111111112</v>
      </c>
      <c r="Y12" s="1979">
        <f t="shared" si="3"/>
        <v>10.311111111111112</v>
      </c>
      <c r="Z12" s="1980">
        <f t="shared" si="4"/>
        <v>10.311111111111112</v>
      </c>
      <c r="AA12" s="1774">
        <f t="shared" si="5"/>
        <v>2491.5181571657477</v>
      </c>
      <c r="AB12" s="1367"/>
      <c r="AC12" s="1368"/>
      <c r="AD12" s="1369"/>
      <c r="AE12" s="1369"/>
      <c r="AF12" s="1369"/>
      <c r="AG12" s="1369">
        <v>6</v>
      </c>
      <c r="AH12" s="1369">
        <f t="shared" si="6"/>
        <v>9</v>
      </c>
      <c r="AI12" s="1985">
        <f t="shared" si="7"/>
        <v>15</v>
      </c>
      <c r="AJ12" s="1986">
        <v>1</v>
      </c>
      <c r="AK12" s="1368">
        <v>23</v>
      </c>
      <c r="AL12" s="1782">
        <f t="shared" si="8"/>
        <v>81</v>
      </c>
      <c r="AM12" s="1783">
        <f t="shared" si="9"/>
        <v>5.4</v>
      </c>
    </row>
    <row r="13" spans="1:79" s="995" customFormat="1" ht="9.9499999999999993" customHeight="1" x14ac:dyDescent="0.25">
      <c r="A13" s="1193" t="s">
        <v>41</v>
      </c>
      <c r="B13" s="1619"/>
      <c r="C13" s="1376" t="s">
        <v>668</v>
      </c>
      <c r="D13" s="1793" t="s">
        <v>156</v>
      </c>
      <c r="E13" s="1794"/>
      <c r="F13" s="1790"/>
      <c r="G13" s="1197"/>
      <c r="H13" s="1359"/>
      <c r="I13" s="1495"/>
      <c r="J13" s="1360">
        <v>12</v>
      </c>
      <c r="K13" s="1781"/>
      <c r="L13" s="1360"/>
      <c r="M13" s="1379"/>
      <c r="N13" s="1781">
        <v>13</v>
      </c>
      <c r="O13" s="1360"/>
      <c r="P13" s="1360">
        <v>4</v>
      </c>
      <c r="Q13" s="1360"/>
      <c r="R13" s="1360"/>
      <c r="S13" s="1360"/>
      <c r="T13" s="1360"/>
      <c r="U13" s="1735" t="s">
        <v>664</v>
      </c>
      <c r="V13" s="1984">
        <f t="shared" si="0"/>
        <v>29</v>
      </c>
      <c r="W13" s="1773">
        <f t="shared" si="1"/>
        <v>1</v>
      </c>
      <c r="X13" s="1978">
        <f t="shared" si="2"/>
        <v>9.6666666666666661</v>
      </c>
      <c r="Y13" s="1979">
        <f t="shared" si="3"/>
        <v>9.6666666666666661</v>
      </c>
      <c r="Z13" s="1980">
        <f t="shared" si="4"/>
        <v>9.6666666666666661</v>
      </c>
      <c r="AA13" s="1774">
        <f t="shared" si="5"/>
        <v>2335.7982723428881</v>
      </c>
      <c r="AB13" s="1367">
        <v>2</v>
      </c>
      <c r="AC13" s="1368">
        <v>2</v>
      </c>
      <c r="AD13" s="1369">
        <v>3</v>
      </c>
      <c r="AE13" s="1369">
        <v>1</v>
      </c>
      <c r="AF13" s="1369">
        <v>3</v>
      </c>
      <c r="AG13" s="1369">
        <v>7</v>
      </c>
      <c r="AH13" s="1369">
        <f t="shared" si="6"/>
        <v>3</v>
      </c>
      <c r="AI13" s="1985">
        <f t="shared" si="7"/>
        <v>21</v>
      </c>
      <c r="AJ13" s="1986">
        <v>4</v>
      </c>
      <c r="AK13" s="1368">
        <v>102</v>
      </c>
      <c r="AL13" s="1782">
        <f t="shared" si="8"/>
        <v>131</v>
      </c>
      <c r="AM13" s="1783">
        <f t="shared" si="9"/>
        <v>6.2380952380952381</v>
      </c>
    </row>
    <row r="14" spans="1:79" ht="9.9499999999999993" customHeight="1" x14ac:dyDescent="0.25">
      <c r="A14" s="1193" t="s">
        <v>22</v>
      </c>
      <c r="B14" s="1105"/>
      <c r="C14" s="1376" t="s">
        <v>692</v>
      </c>
      <c r="D14" s="1793" t="s">
        <v>156</v>
      </c>
      <c r="E14" s="1794" t="s">
        <v>156</v>
      </c>
      <c r="F14" s="1631"/>
      <c r="G14" s="1197"/>
      <c r="H14" s="1359"/>
      <c r="I14" s="1495">
        <v>2</v>
      </c>
      <c r="J14" s="1360">
        <v>0</v>
      </c>
      <c r="K14" s="1360"/>
      <c r="L14" s="1360">
        <v>0</v>
      </c>
      <c r="M14" s="1379">
        <v>3</v>
      </c>
      <c r="N14" s="1360">
        <v>3</v>
      </c>
      <c r="O14" s="1781">
        <v>11</v>
      </c>
      <c r="P14" s="1379">
        <v>1</v>
      </c>
      <c r="Q14" s="1379">
        <v>9</v>
      </c>
      <c r="R14" s="1379"/>
      <c r="S14" s="1379">
        <v>8</v>
      </c>
      <c r="T14" s="1781">
        <v>17</v>
      </c>
      <c r="U14" s="1988" t="s">
        <v>664</v>
      </c>
      <c r="V14" s="1984">
        <f t="shared" si="0"/>
        <v>54</v>
      </c>
      <c r="W14" s="1773">
        <f t="shared" si="1"/>
        <v>1.7</v>
      </c>
      <c r="X14" s="1978">
        <f t="shared" si="2"/>
        <v>9.18</v>
      </c>
      <c r="Y14" s="1979">
        <f t="shared" si="3"/>
        <v>9.18</v>
      </c>
      <c r="Z14" s="1980">
        <f t="shared" si="4"/>
        <v>9.18</v>
      </c>
      <c r="AA14" s="1774">
        <f t="shared" si="5"/>
        <v>2218.2029110456256</v>
      </c>
      <c r="AB14" s="1367"/>
      <c r="AC14" s="1368">
        <v>6</v>
      </c>
      <c r="AD14" s="1369">
        <v>8</v>
      </c>
      <c r="AE14" s="1369">
        <v>9</v>
      </c>
      <c r="AF14" s="1369">
        <v>10</v>
      </c>
      <c r="AG14" s="1369">
        <v>8</v>
      </c>
      <c r="AH14" s="1369">
        <f t="shared" si="6"/>
        <v>10</v>
      </c>
      <c r="AI14" s="1985">
        <f t="shared" si="7"/>
        <v>51</v>
      </c>
      <c r="AJ14" s="1986">
        <v>6</v>
      </c>
      <c r="AK14" s="1368">
        <v>268</v>
      </c>
      <c r="AL14" s="1782">
        <f t="shared" si="8"/>
        <v>322</v>
      </c>
      <c r="AM14" s="1783">
        <f t="shared" si="9"/>
        <v>6.3137254901960782</v>
      </c>
      <c r="AN14" s="999"/>
    </row>
    <row r="15" spans="1:79" s="995" customFormat="1" ht="9.9499999999999993" customHeight="1" x14ac:dyDescent="0.25">
      <c r="A15" s="1193" t="s">
        <v>23</v>
      </c>
      <c r="B15" s="1105"/>
      <c r="C15" s="1222" t="s">
        <v>669</v>
      </c>
      <c r="D15" s="1784"/>
      <c r="E15" s="1785"/>
      <c r="F15" s="1631"/>
      <c r="G15" s="1197"/>
      <c r="H15" s="1359"/>
      <c r="I15" s="1495"/>
      <c r="J15" s="1781"/>
      <c r="K15" s="1360"/>
      <c r="L15" s="1360">
        <v>6</v>
      </c>
      <c r="M15" s="1379"/>
      <c r="N15" s="1360"/>
      <c r="O15" s="1360">
        <v>1</v>
      </c>
      <c r="P15" s="1360"/>
      <c r="Q15" s="1360"/>
      <c r="R15" s="1781">
        <v>17</v>
      </c>
      <c r="S15" s="1360">
        <v>9</v>
      </c>
      <c r="T15" s="1389"/>
      <c r="U15" s="1735" t="s">
        <v>664</v>
      </c>
      <c r="V15" s="1984">
        <f t="shared" si="0"/>
        <v>33</v>
      </c>
      <c r="W15" s="1773">
        <f t="shared" si="1"/>
        <v>1.1000000000000001</v>
      </c>
      <c r="X15" s="1978">
        <f t="shared" si="2"/>
        <v>9.0750000000000011</v>
      </c>
      <c r="Y15" s="1979">
        <f t="shared" si="3"/>
        <v>9.0750000000000011</v>
      </c>
      <c r="Z15" s="1980">
        <f t="shared" si="4"/>
        <v>9.0750000000000011</v>
      </c>
      <c r="AA15" s="1774">
        <f t="shared" si="5"/>
        <v>2192.8313091219015</v>
      </c>
      <c r="AB15" s="1391"/>
      <c r="AC15" s="1392">
        <v>5</v>
      </c>
      <c r="AD15" s="1393">
        <v>5</v>
      </c>
      <c r="AE15" s="1393">
        <v>3</v>
      </c>
      <c r="AF15" s="1393">
        <v>5</v>
      </c>
      <c r="AG15" s="1393">
        <v>1</v>
      </c>
      <c r="AH15" s="1369">
        <f t="shared" si="6"/>
        <v>4</v>
      </c>
      <c r="AI15" s="1989">
        <f t="shared" si="7"/>
        <v>23</v>
      </c>
      <c r="AJ15" s="1990">
        <v>3</v>
      </c>
      <c r="AK15" s="1392">
        <v>109</v>
      </c>
      <c r="AL15" s="1795">
        <f t="shared" si="8"/>
        <v>142</v>
      </c>
      <c r="AM15" s="1783">
        <f t="shared" si="9"/>
        <v>6.1739130434782608</v>
      </c>
    </row>
    <row r="16" spans="1:79" ht="9.9499999999999993" customHeight="1" x14ac:dyDescent="0.25">
      <c r="A16" s="1193" t="s">
        <v>24</v>
      </c>
      <c r="B16" s="1682"/>
      <c r="C16" s="1463" t="s">
        <v>670</v>
      </c>
      <c r="D16" s="1991"/>
      <c r="E16" s="1992"/>
      <c r="F16" s="1631"/>
      <c r="G16" s="1123"/>
      <c r="H16" s="1406"/>
      <c r="I16" s="1673"/>
      <c r="J16" s="1407"/>
      <c r="K16" s="1407">
        <v>0</v>
      </c>
      <c r="L16" s="1407"/>
      <c r="M16" s="1674">
        <v>10</v>
      </c>
      <c r="N16" s="1407"/>
      <c r="O16" s="1407"/>
      <c r="P16" s="1407">
        <v>2</v>
      </c>
      <c r="Q16" s="1407">
        <v>7</v>
      </c>
      <c r="R16" s="1407">
        <v>0</v>
      </c>
      <c r="S16" s="1798">
        <v>20</v>
      </c>
      <c r="T16" s="1407"/>
      <c r="U16" s="1879" t="s">
        <v>664</v>
      </c>
      <c r="V16" s="1993">
        <f t="shared" si="0"/>
        <v>39</v>
      </c>
      <c r="W16" s="1773">
        <f t="shared" si="1"/>
        <v>1.3</v>
      </c>
      <c r="X16" s="1994">
        <f t="shared" si="2"/>
        <v>8.4500000000000011</v>
      </c>
      <c r="Y16" s="1979">
        <f t="shared" si="3"/>
        <v>8.4500000000000011</v>
      </c>
      <c r="Z16" s="1980">
        <f t="shared" si="4"/>
        <v>8.4500000000000011</v>
      </c>
      <c r="AA16" s="1774">
        <f t="shared" si="5"/>
        <v>2041.8098690997319</v>
      </c>
      <c r="AB16" s="1391"/>
      <c r="AC16" s="1392"/>
      <c r="AD16" s="1393"/>
      <c r="AE16" s="1393"/>
      <c r="AF16" s="1393"/>
      <c r="AG16" s="1393"/>
      <c r="AH16" s="1393">
        <f t="shared" si="6"/>
        <v>6</v>
      </c>
      <c r="AI16" s="1989">
        <f t="shared" si="7"/>
        <v>6</v>
      </c>
      <c r="AJ16" s="1990">
        <v>1</v>
      </c>
      <c r="AK16" s="1392">
        <v>0</v>
      </c>
      <c r="AL16" s="1795">
        <f t="shared" si="8"/>
        <v>39</v>
      </c>
      <c r="AM16" s="1783">
        <f t="shared" si="9"/>
        <v>6.5</v>
      </c>
      <c r="AN16" s="999"/>
    </row>
    <row r="17" spans="1:39" s="995" customFormat="1" ht="9.9499999999999993" customHeight="1" x14ac:dyDescent="0.25">
      <c r="A17" s="1193" t="s">
        <v>29</v>
      </c>
      <c r="B17" s="1682"/>
      <c r="C17" s="1410" t="s">
        <v>570</v>
      </c>
      <c r="D17" s="1800" t="s">
        <v>156</v>
      </c>
      <c r="E17" s="1801"/>
      <c r="F17" s="1635"/>
      <c r="G17" s="1197"/>
      <c r="H17" s="1406">
        <v>10</v>
      </c>
      <c r="I17" s="1673">
        <v>1</v>
      </c>
      <c r="J17" s="1407"/>
      <c r="K17" s="1674">
        <v>1</v>
      </c>
      <c r="L17" s="1407">
        <v>12</v>
      </c>
      <c r="M17" s="1674">
        <v>0</v>
      </c>
      <c r="N17" s="1674">
        <v>4</v>
      </c>
      <c r="O17" s="1674">
        <v>0</v>
      </c>
      <c r="P17" s="1674"/>
      <c r="Q17" s="1407">
        <v>4</v>
      </c>
      <c r="R17" s="1407">
        <v>1</v>
      </c>
      <c r="S17" s="1674">
        <v>1</v>
      </c>
      <c r="T17" s="1674">
        <v>12</v>
      </c>
      <c r="U17" s="1995" t="s">
        <v>664</v>
      </c>
      <c r="V17" s="1984">
        <f t="shared" si="0"/>
        <v>46</v>
      </c>
      <c r="W17" s="1773">
        <f t="shared" si="1"/>
        <v>1.8</v>
      </c>
      <c r="X17" s="1978">
        <f t="shared" si="2"/>
        <v>7.5272727272727273</v>
      </c>
      <c r="Y17" s="1979">
        <f t="shared" si="3"/>
        <v>7.5272727272727273</v>
      </c>
      <c r="Z17" s="1980">
        <f t="shared" si="4"/>
        <v>7.5272727272727273</v>
      </c>
      <c r="AA17" s="1774">
        <f t="shared" si="5"/>
        <v>1818.8473067397288</v>
      </c>
      <c r="AB17" s="1391"/>
      <c r="AC17" s="1392"/>
      <c r="AD17" s="1393">
        <v>3</v>
      </c>
      <c r="AE17" s="1393">
        <v>9</v>
      </c>
      <c r="AF17" s="1393">
        <v>11</v>
      </c>
      <c r="AG17" s="1393">
        <v>9</v>
      </c>
      <c r="AH17" s="1393">
        <f t="shared" si="6"/>
        <v>11</v>
      </c>
      <c r="AI17" s="1989">
        <f t="shared" si="7"/>
        <v>43</v>
      </c>
      <c r="AJ17" s="1990">
        <v>6</v>
      </c>
      <c r="AK17" s="1392">
        <v>219</v>
      </c>
      <c r="AL17" s="1795">
        <f t="shared" si="8"/>
        <v>265</v>
      </c>
      <c r="AM17" s="1783">
        <f t="shared" si="9"/>
        <v>6.1627906976744189</v>
      </c>
    </row>
    <row r="18" spans="1:39" s="1059" customFormat="1" ht="9.9499999999999993" customHeight="1" x14ac:dyDescent="0.25">
      <c r="A18" s="1193" t="s">
        <v>30</v>
      </c>
      <c r="B18" s="1619"/>
      <c r="C18" s="1247" t="s">
        <v>503</v>
      </c>
      <c r="D18" s="1802"/>
      <c r="E18" s="1803"/>
      <c r="F18" s="1635"/>
      <c r="G18" s="1197"/>
      <c r="H18" s="1406"/>
      <c r="I18" s="1673"/>
      <c r="J18" s="1407">
        <v>10</v>
      </c>
      <c r="K18" s="1407"/>
      <c r="L18" s="1407">
        <v>3</v>
      </c>
      <c r="M18" s="1674">
        <v>6</v>
      </c>
      <c r="N18" s="1407"/>
      <c r="O18" s="1407"/>
      <c r="P18" s="1407"/>
      <c r="Q18" s="1407"/>
      <c r="R18" s="1407"/>
      <c r="S18" s="1407"/>
      <c r="T18" s="1407"/>
      <c r="U18" s="1879" t="s">
        <v>664</v>
      </c>
      <c r="V18" s="1993">
        <f t="shared" si="0"/>
        <v>19</v>
      </c>
      <c r="W18" s="1773">
        <f t="shared" si="1"/>
        <v>1</v>
      </c>
      <c r="X18" s="1994">
        <f t="shared" si="2"/>
        <v>6.333333333333333</v>
      </c>
      <c r="Y18" s="1979">
        <f t="shared" si="3"/>
        <v>6.333333333333333</v>
      </c>
      <c r="Z18" s="1980">
        <f t="shared" si="4"/>
        <v>7.0769230769230766</v>
      </c>
      <c r="AA18" s="1774">
        <f t="shared" si="5"/>
        <v>1710.0273824048732</v>
      </c>
      <c r="AB18" s="1391">
        <v>3</v>
      </c>
      <c r="AC18" s="1392">
        <v>6</v>
      </c>
      <c r="AD18" s="1393">
        <v>6</v>
      </c>
      <c r="AE18" s="1393">
        <v>6</v>
      </c>
      <c r="AF18" s="1393">
        <v>2</v>
      </c>
      <c r="AG18" s="1393"/>
      <c r="AH18" s="1393">
        <f t="shared" si="6"/>
        <v>3</v>
      </c>
      <c r="AI18" s="1989">
        <f t="shared" si="7"/>
        <v>26</v>
      </c>
      <c r="AJ18" s="1990">
        <v>1</v>
      </c>
      <c r="AK18" s="1392">
        <v>131</v>
      </c>
      <c r="AL18" s="1795">
        <f t="shared" si="8"/>
        <v>150</v>
      </c>
      <c r="AM18" s="1804">
        <f t="shared" si="9"/>
        <v>5.7692307692307692</v>
      </c>
    </row>
    <row r="19" spans="1:39" s="995" customFormat="1" ht="9.9499999999999993" customHeight="1" x14ac:dyDescent="0.25">
      <c r="A19" s="1193" t="s">
        <v>33</v>
      </c>
      <c r="B19" s="1086"/>
      <c r="C19" s="1228" t="s">
        <v>61</v>
      </c>
      <c r="D19" s="1805"/>
      <c r="E19" s="1806"/>
      <c r="F19" s="1635"/>
      <c r="G19" s="1197"/>
      <c r="H19" s="1406"/>
      <c r="I19" s="1673">
        <v>4</v>
      </c>
      <c r="J19" s="1407">
        <v>6</v>
      </c>
      <c r="K19" s="1407"/>
      <c r="L19" s="1407"/>
      <c r="M19" s="1674"/>
      <c r="N19" s="1407"/>
      <c r="O19" s="1407"/>
      <c r="P19" s="1407"/>
      <c r="Q19" s="1407">
        <v>1</v>
      </c>
      <c r="R19" s="1407">
        <v>12</v>
      </c>
      <c r="S19" s="1407"/>
      <c r="T19" s="1407"/>
      <c r="U19" s="1879" t="s">
        <v>664</v>
      </c>
      <c r="V19" s="1993">
        <f t="shared" si="0"/>
        <v>23</v>
      </c>
      <c r="W19" s="1773">
        <f t="shared" si="1"/>
        <v>1.1000000000000001</v>
      </c>
      <c r="X19" s="1994">
        <f t="shared" si="2"/>
        <v>6.3250000000000002</v>
      </c>
      <c r="Y19" s="1979">
        <f t="shared" si="3"/>
        <v>6.3250000000000002</v>
      </c>
      <c r="Z19" s="1980">
        <f t="shared" si="4"/>
        <v>7.0769230769230766</v>
      </c>
      <c r="AA19" s="1774">
        <f t="shared" si="5"/>
        <v>1710.0273824048732</v>
      </c>
      <c r="AB19" s="1391"/>
      <c r="AC19" s="1392"/>
      <c r="AD19" s="1393"/>
      <c r="AE19" s="1393">
        <v>1</v>
      </c>
      <c r="AF19" s="1393">
        <v>6</v>
      </c>
      <c r="AG19" s="1393">
        <v>3</v>
      </c>
      <c r="AH19" s="1393">
        <f t="shared" si="6"/>
        <v>4</v>
      </c>
      <c r="AI19" s="1989">
        <f t="shared" si="7"/>
        <v>14</v>
      </c>
      <c r="AJ19" s="1990"/>
      <c r="AK19" s="1392">
        <v>59</v>
      </c>
      <c r="AL19" s="1795">
        <f t="shared" si="8"/>
        <v>82</v>
      </c>
      <c r="AM19" s="1804">
        <f t="shared" si="9"/>
        <v>5.8571428571428568</v>
      </c>
    </row>
    <row r="20" spans="1:39" s="995" customFormat="1" ht="9.9499999999999993" customHeight="1" x14ac:dyDescent="0.25">
      <c r="A20" s="1193" t="s">
        <v>56</v>
      </c>
      <c r="B20" s="1619"/>
      <c r="C20" s="1357" t="s">
        <v>671</v>
      </c>
      <c r="D20" s="1796"/>
      <c r="E20" s="1797"/>
      <c r="F20" s="1635"/>
      <c r="G20" s="1197"/>
      <c r="H20" s="1406">
        <v>1</v>
      </c>
      <c r="I20" s="1673"/>
      <c r="J20" s="1407"/>
      <c r="K20" s="1407"/>
      <c r="L20" s="1407"/>
      <c r="M20" s="1674"/>
      <c r="N20" s="1407">
        <v>5</v>
      </c>
      <c r="O20" s="1407"/>
      <c r="P20" s="1407"/>
      <c r="Q20" s="1798">
        <v>14</v>
      </c>
      <c r="R20" s="1798"/>
      <c r="S20" s="1798"/>
      <c r="T20" s="1674">
        <v>2</v>
      </c>
      <c r="U20" s="1879" t="s">
        <v>664</v>
      </c>
      <c r="V20" s="1993">
        <f t="shared" si="0"/>
        <v>22</v>
      </c>
      <c r="W20" s="1773">
        <f t="shared" si="1"/>
        <v>1.1000000000000001</v>
      </c>
      <c r="X20" s="1994">
        <f t="shared" si="2"/>
        <v>6.0500000000000007</v>
      </c>
      <c r="Y20" s="1979">
        <f t="shared" si="3"/>
        <v>6.0500000000000007</v>
      </c>
      <c r="Z20" s="1980">
        <f t="shared" si="4"/>
        <v>7.0769230769230766</v>
      </c>
      <c r="AA20" s="1774">
        <f t="shared" si="5"/>
        <v>1710.0273824048732</v>
      </c>
      <c r="AB20" s="1391">
        <v>2</v>
      </c>
      <c r="AC20" s="1392">
        <v>5</v>
      </c>
      <c r="AD20" s="1393">
        <v>4</v>
      </c>
      <c r="AE20" s="1393">
        <v>4</v>
      </c>
      <c r="AF20" s="1393">
        <v>6</v>
      </c>
      <c r="AG20" s="1393">
        <v>3</v>
      </c>
      <c r="AH20" s="1393">
        <f t="shared" si="6"/>
        <v>4</v>
      </c>
      <c r="AI20" s="1989">
        <f t="shared" si="7"/>
        <v>28</v>
      </c>
      <c r="AJ20" s="1990">
        <v>4</v>
      </c>
      <c r="AK20" s="1392">
        <v>152</v>
      </c>
      <c r="AL20" s="1795">
        <f t="shared" si="8"/>
        <v>174</v>
      </c>
      <c r="AM20" s="1804">
        <f t="shared" si="9"/>
        <v>6.2142857142857144</v>
      </c>
    </row>
    <row r="21" spans="1:39" s="995" customFormat="1" ht="9.9499999999999993" customHeight="1" x14ac:dyDescent="0.25">
      <c r="A21" s="1193" t="s">
        <v>48</v>
      </c>
      <c r="B21" s="1619"/>
      <c r="C21" s="1224" t="s">
        <v>223</v>
      </c>
      <c r="D21" s="1529"/>
      <c r="E21" s="1299"/>
      <c r="F21" s="1635"/>
      <c r="G21" s="1130"/>
      <c r="H21" s="1359"/>
      <c r="I21" s="1495"/>
      <c r="J21" s="1360">
        <v>5</v>
      </c>
      <c r="K21" s="1360">
        <v>2</v>
      </c>
      <c r="L21" s="1360">
        <v>2</v>
      </c>
      <c r="M21" s="1360">
        <v>8</v>
      </c>
      <c r="N21" s="1360"/>
      <c r="O21" s="1360"/>
      <c r="P21" s="1360">
        <v>0</v>
      </c>
      <c r="Q21" s="1360"/>
      <c r="R21" s="1360">
        <v>10</v>
      </c>
      <c r="S21" s="1360"/>
      <c r="T21" s="1360"/>
      <c r="U21" s="1735" t="s">
        <v>664</v>
      </c>
      <c r="V21" s="1984">
        <f t="shared" si="0"/>
        <v>27</v>
      </c>
      <c r="W21" s="1773">
        <f t="shared" si="1"/>
        <v>1.3</v>
      </c>
      <c r="X21" s="1978">
        <f t="shared" si="2"/>
        <v>5.8500000000000005</v>
      </c>
      <c r="Y21" s="1979">
        <f t="shared" si="3"/>
        <v>5.8500000000000005</v>
      </c>
      <c r="Z21" s="1980">
        <f t="shared" si="4"/>
        <v>7.0769230769230766</v>
      </c>
      <c r="AA21" s="1774">
        <f t="shared" si="5"/>
        <v>1710.0273824048732</v>
      </c>
      <c r="AB21" s="1367"/>
      <c r="AC21" s="1368"/>
      <c r="AD21" s="1369"/>
      <c r="AE21" s="1369"/>
      <c r="AF21" s="1369"/>
      <c r="AG21" s="1369"/>
      <c r="AH21" s="1369">
        <f t="shared" si="6"/>
        <v>6</v>
      </c>
      <c r="AI21" s="1985">
        <f t="shared" si="7"/>
        <v>6</v>
      </c>
      <c r="AJ21" s="1986"/>
      <c r="AK21" s="1368">
        <v>0</v>
      </c>
      <c r="AL21" s="1782">
        <f t="shared" si="8"/>
        <v>27</v>
      </c>
      <c r="AM21" s="1783">
        <f t="shared" si="9"/>
        <v>4.5</v>
      </c>
    </row>
    <row r="22" spans="1:39" s="995" customFormat="1" ht="9.9499999999999993" customHeight="1" x14ac:dyDescent="0.25">
      <c r="A22" s="1193" t="s">
        <v>62</v>
      </c>
      <c r="B22" s="1619"/>
      <c r="C22" s="1228" t="s">
        <v>58</v>
      </c>
      <c r="D22" s="1805"/>
      <c r="E22" s="1807"/>
      <c r="F22" s="1635"/>
      <c r="G22" s="1130"/>
      <c r="H22" s="1406">
        <v>3</v>
      </c>
      <c r="I22" s="1673"/>
      <c r="J22" s="1407">
        <v>1</v>
      </c>
      <c r="K22" s="1407"/>
      <c r="L22" s="1407"/>
      <c r="M22" s="1674">
        <v>2</v>
      </c>
      <c r="N22" s="1407"/>
      <c r="O22" s="1407"/>
      <c r="P22" s="1407"/>
      <c r="Q22" s="1407"/>
      <c r="R22" s="1407"/>
      <c r="S22" s="1407">
        <v>15</v>
      </c>
      <c r="T22" s="1407"/>
      <c r="U22" s="1879" t="s">
        <v>664</v>
      </c>
      <c r="V22" s="1993">
        <f t="shared" si="0"/>
        <v>21</v>
      </c>
      <c r="W22" s="1808">
        <f t="shared" si="1"/>
        <v>1.1000000000000001</v>
      </c>
      <c r="X22" s="1994">
        <f t="shared" si="2"/>
        <v>5.7750000000000004</v>
      </c>
      <c r="Y22" s="1979">
        <f t="shared" si="3"/>
        <v>5.7750000000000004</v>
      </c>
      <c r="Z22" s="1980">
        <f t="shared" si="4"/>
        <v>7.0769230769230766</v>
      </c>
      <c r="AA22" s="1774">
        <f t="shared" si="5"/>
        <v>1710.0273824048732</v>
      </c>
      <c r="AB22" s="1391"/>
      <c r="AC22" s="1392"/>
      <c r="AD22" s="1393"/>
      <c r="AE22" s="1393">
        <v>1</v>
      </c>
      <c r="AF22" s="1393">
        <v>3</v>
      </c>
      <c r="AG22" s="1393">
        <v>4</v>
      </c>
      <c r="AH22" s="1393">
        <f t="shared" si="6"/>
        <v>4</v>
      </c>
      <c r="AI22" s="1989">
        <f t="shared" si="7"/>
        <v>12</v>
      </c>
      <c r="AJ22" s="1990"/>
      <c r="AK22" s="1392">
        <v>22</v>
      </c>
      <c r="AL22" s="1795">
        <f t="shared" si="8"/>
        <v>43</v>
      </c>
      <c r="AM22" s="1804">
        <f t="shared" si="9"/>
        <v>3.5833333333333335</v>
      </c>
    </row>
    <row r="23" spans="1:39" s="995" customFormat="1" ht="9.9499999999999993" customHeight="1" x14ac:dyDescent="0.25">
      <c r="A23" s="1193" t="s">
        <v>130</v>
      </c>
      <c r="B23" s="1105"/>
      <c r="C23" s="1224" t="s">
        <v>153</v>
      </c>
      <c r="D23" s="1788"/>
      <c r="E23" s="1789"/>
      <c r="F23" s="1631"/>
      <c r="G23" s="1197"/>
      <c r="H23" s="1359"/>
      <c r="I23" s="1495"/>
      <c r="J23" s="1360"/>
      <c r="K23" s="1360"/>
      <c r="L23" s="1360"/>
      <c r="M23" s="1379"/>
      <c r="N23" s="1360"/>
      <c r="O23" s="1360"/>
      <c r="P23" s="1360">
        <v>6</v>
      </c>
      <c r="Q23" s="1360"/>
      <c r="R23" s="1360">
        <v>5</v>
      </c>
      <c r="S23" s="1360"/>
      <c r="T23" s="1360">
        <v>3</v>
      </c>
      <c r="U23" s="1735" t="s">
        <v>664</v>
      </c>
      <c r="V23" s="1984">
        <f t="shared" si="0"/>
        <v>14</v>
      </c>
      <c r="W23" s="1773">
        <f t="shared" si="1"/>
        <v>1</v>
      </c>
      <c r="X23" s="1978">
        <f t="shared" si="2"/>
        <v>4.666666666666667</v>
      </c>
      <c r="Y23" s="1979">
        <f t="shared" si="3"/>
        <v>4.666666666666667</v>
      </c>
      <c r="Z23" s="1980">
        <f t="shared" si="4"/>
        <v>7.0769230769230766</v>
      </c>
      <c r="AA23" s="1774">
        <f t="shared" si="5"/>
        <v>1710.0273824048732</v>
      </c>
      <c r="AB23" s="1367"/>
      <c r="AC23" s="1368"/>
      <c r="AD23" s="1369"/>
      <c r="AE23" s="1369"/>
      <c r="AF23" s="1369"/>
      <c r="AG23" s="1369"/>
      <c r="AH23" s="1369">
        <f t="shared" si="6"/>
        <v>3</v>
      </c>
      <c r="AI23" s="1985">
        <f t="shared" si="7"/>
        <v>3</v>
      </c>
      <c r="AJ23" s="1986"/>
      <c r="AK23" s="1368">
        <v>0</v>
      </c>
      <c r="AL23" s="1782">
        <f t="shared" si="8"/>
        <v>14</v>
      </c>
      <c r="AM23" s="1783">
        <f t="shared" si="9"/>
        <v>4.666666666666667</v>
      </c>
    </row>
    <row r="24" spans="1:39" s="995" customFormat="1" ht="9.9499999999999993" customHeight="1" thickBot="1" x14ac:dyDescent="0.3">
      <c r="A24" s="1193" t="s">
        <v>433</v>
      </c>
      <c r="B24" s="1619"/>
      <c r="C24" s="1830" t="s">
        <v>194</v>
      </c>
      <c r="D24" s="1831"/>
      <c r="E24" s="1857"/>
      <c r="F24" s="1996"/>
      <c r="G24" s="1130"/>
      <c r="H24" s="1834"/>
      <c r="I24" s="1835">
        <v>3</v>
      </c>
      <c r="J24" s="1836"/>
      <c r="K24" s="1836"/>
      <c r="L24" s="1836"/>
      <c r="M24" s="1837"/>
      <c r="N24" s="1836"/>
      <c r="O24" s="1836"/>
      <c r="P24" s="1836"/>
      <c r="Q24" s="1836"/>
      <c r="R24" s="1836">
        <v>3</v>
      </c>
      <c r="S24" s="1836"/>
      <c r="T24" s="1836">
        <v>7</v>
      </c>
      <c r="U24" s="1898" t="s">
        <v>664</v>
      </c>
      <c r="V24" s="1997">
        <f t="shared" si="0"/>
        <v>13</v>
      </c>
      <c r="W24" s="1838">
        <f t="shared" si="1"/>
        <v>1</v>
      </c>
      <c r="X24" s="1998">
        <f t="shared" si="2"/>
        <v>4.333333333333333</v>
      </c>
      <c r="Y24" s="1999">
        <f t="shared" si="3"/>
        <v>4.333333333333333</v>
      </c>
      <c r="Z24" s="2000">
        <f t="shared" si="4"/>
        <v>7.0769230769230766</v>
      </c>
      <c r="AA24" s="2001">
        <f t="shared" si="5"/>
        <v>1710.0273824048732</v>
      </c>
      <c r="AB24" s="1840"/>
      <c r="AC24" s="1841"/>
      <c r="AD24" s="1842"/>
      <c r="AE24" s="1842"/>
      <c r="AF24" s="1842"/>
      <c r="AG24" s="1842"/>
      <c r="AH24" s="1842">
        <f t="shared" si="6"/>
        <v>3</v>
      </c>
      <c r="AI24" s="2002">
        <f t="shared" si="7"/>
        <v>3</v>
      </c>
      <c r="AJ24" s="2003"/>
      <c r="AK24" s="1841">
        <v>0</v>
      </c>
      <c r="AL24" s="1859">
        <f t="shared" si="8"/>
        <v>13</v>
      </c>
      <c r="AM24" s="1843">
        <f t="shared" si="9"/>
        <v>4.333333333333333</v>
      </c>
    </row>
    <row r="25" spans="1:39" s="1086" customFormat="1" ht="9.9499999999999993" customHeight="1" thickTop="1" x14ac:dyDescent="0.25">
      <c r="A25" s="1193" t="s">
        <v>343</v>
      </c>
      <c r="B25" s="1105"/>
      <c r="C25" s="2004" t="s">
        <v>160</v>
      </c>
      <c r="D25" s="2005"/>
      <c r="E25" s="2006"/>
      <c r="F25" s="2007"/>
      <c r="G25" s="1197"/>
      <c r="H25" s="1457"/>
      <c r="I25" s="1704"/>
      <c r="J25" s="1361"/>
      <c r="K25" s="1361"/>
      <c r="L25" s="1361"/>
      <c r="M25" s="1715"/>
      <c r="N25" s="1361"/>
      <c r="O25" s="1361"/>
      <c r="P25" s="1361"/>
      <c r="Q25" s="1715"/>
      <c r="R25" s="1715">
        <v>2</v>
      </c>
      <c r="S25" s="1361">
        <v>4</v>
      </c>
      <c r="T25" s="1361"/>
      <c r="U25" s="1737"/>
      <c r="V25" s="2008">
        <f t="shared" si="0"/>
        <v>6</v>
      </c>
      <c r="W25" s="2009">
        <f t="shared" si="1"/>
        <v>0.89999999999999991</v>
      </c>
      <c r="X25" s="2010">
        <f t="shared" si="2"/>
        <v>2.6999999999999997</v>
      </c>
      <c r="Y25" s="2011"/>
      <c r="Z25" s="2012"/>
      <c r="AA25" s="2013"/>
      <c r="AB25" s="1709"/>
      <c r="AC25" s="1710"/>
      <c r="AD25" s="1459"/>
      <c r="AE25" s="1459"/>
      <c r="AF25" s="1459"/>
      <c r="AG25" s="1459"/>
      <c r="AH25" s="1459">
        <f t="shared" si="6"/>
        <v>2</v>
      </c>
      <c r="AI25" s="2014">
        <f t="shared" si="7"/>
        <v>2</v>
      </c>
      <c r="AJ25" s="2015"/>
      <c r="AK25" s="1710">
        <v>0</v>
      </c>
      <c r="AL25" s="1865">
        <f t="shared" si="8"/>
        <v>6</v>
      </c>
      <c r="AM25" s="1866">
        <f t="shared" si="9"/>
        <v>3</v>
      </c>
    </row>
    <row r="26" spans="1:39" s="1086" customFormat="1" ht="9.9499999999999993" customHeight="1" x14ac:dyDescent="0.25">
      <c r="A26" s="1193" t="s">
        <v>434</v>
      </c>
      <c r="B26" s="1645"/>
      <c r="C26" s="1639" t="s">
        <v>629</v>
      </c>
      <c r="D26" s="1786"/>
      <c r="E26" s="1787" t="s">
        <v>156</v>
      </c>
      <c r="F26" s="1818"/>
      <c r="G26" s="1819"/>
      <c r="H26" s="1820"/>
      <c r="I26" s="1821"/>
      <c r="J26" s="1650">
        <v>4</v>
      </c>
      <c r="K26" s="1650"/>
      <c r="L26" s="1822"/>
      <c r="M26" s="1823"/>
      <c r="N26" s="1650">
        <v>1</v>
      </c>
      <c r="O26" s="1650"/>
      <c r="P26" s="1650"/>
      <c r="Q26" s="1650"/>
      <c r="R26" s="1650"/>
      <c r="S26" s="1824"/>
      <c r="T26" s="1650"/>
      <c r="U26" s="2016"/>
      <c r="V26" s="2017">
        <f t="shared" si="0"/>
        <v>5</v>
      </c>
      <c r="W26" s="1773">
        <f t="shared" si="1"/>
        <v>0.89999999999999991</v>
      </c>
      <c r="X26" s="1978">
        <f t="shared" si="2"/>
        <v>2.25</v>
      </c>
      <c r="Y26" s="2018"/>
      <c r="Z26" s="2019"/>
      <c r="AA26" s="1816"/>
      <c r="AB26" s="1825">
        <v>2</v>
      </c>
      <c r="AC26" s="1826">
        <v>5</v>
      </c>
      <c r="AD26" s="1827">
        <v>1</v>
      </c>
      <c r="AE26" s="1827">
        <v>1</v>
      </c>
      <c r="AF26" s="1827">
        <v>4</v>
      </c>
      <c r="AG26" s="1827">
        <v>5</v>
      </c>
      <c r="AH26" s="1827">
        <f t="shared" si="6"/>
        <v>2</v>
      </c>
      <c r="AI26" s="2020">
        <f t="shared" si="7"/>
        <v>20</v>
      </c>
      <c r="AJ26" s="2021">
        <v>4</v>
      </c>
      <c r="AK26" s="1826">
        <v>122</v>
      </c>
      <c r="AL26" s="1828">
        <f t="shared" si="8"/>
        <v>127</v>
      </c>
      <c r="AM26" s="1829">
        <f t="shared" si="9"/>
        <v>6.35</v>
      </c>
    </row>
    <row r="27" spans="1:39" s="1086" customFormat="1" ht="9.9499999999999993" customHeight="1" thickBot="1" x14ac:dyDescent="0.3">
      <c r="A27" s="1193" t="s">
        <v>434</v>
      </c>
      <c r="B27" s="1619"/>
      <c r="C27" s="1830" t="s">
        <v>149</v>
      </c>
      <c r="D27" s="1831"/>
      <c r="E27" s="1832"/>
      <c r="F27" s="1833"/>
      <c r="G27" s="1178"/>
      <c r="H27" s="1834"/>
      <c r="I27" s="1835"/>
      <c r="J27" s="1836"/>
      <c r="K27" s="1836"/>
      <c r="L27" s="1836"/>
      <c r="M27" s="1837"/>
      <c r="N27" s="1836"/>
      <c r="O27" s="1836">
        <v>3</v>
      </c>
      <c r="P27" s="1836"/>
      <c r="Q27" s="1836"/>
      <c r="R27" s="1836"/>
      <c r="S27" s="1836">
        <v>2</v>
      </c>
      <c r="T27" s="1836"/>
      <c r="U27" s="1898"/>
      <c r="V27" s="1997">
        <f t="shared" si="0"/>
        <v>5</v>
      </c>
      <c r="W27" s="1838">
        <f t="shared" si="1"/>
        <v>0.89999999999999991</v>
      </c>
      <c r="X27" s="1998">
        <f t="shared" si="2"/>
        <v>2.25</v>
      </c>
      <c r="Y27" s="1999"/>
      <c r="Z27" s="2022"/>
      <c r="AA27" s="1839"/>
      <c r="AB27" s="1840"/>
      <c r="AC27" s="1841"/>
      <c r="AD27" s="1842"/>
      <c r="AE27" s="1842"/>
      <c r="AF27" s="1842"/>
      <c r="AG27" s="1842"/>
      <c r="AH27" s="1842">
        <f t="shared" si="6"/>
        <v>2</v>
      </c>
      <c r="AI27" s="2002">
        <f t="shared" si="7"/>
        <v>2</v>
      </c>
      <c r="AJ27" s="2003"/>
      <c r="AK27" s="1841">
        <v>0</v>
      </c>
      <c r="AL27" s="1842">
        <f t="shared" si="8"/>
        <v>5</v>
      </c>
      <c r="AM27" s="1843">
        <f t="shared" si="9"/>
        <v>2.5</v>
      </c>
    </row>
    <row r="28" spans="1:39" s="1086" customFormat="1" ht="9.9499999999999993" customHeight="1" thickTop="1" x14ac:dyDescent="0.25">
      <c r="A28" s="1193" t="s">
        <v>437</v>
      </c>
      <c r="B28" s="1682"/>
      <c r="C28" s="1844" t="s">
        <v>672</v>
      </c>
      <c r="D28" s="1845"/>
      <c r="E28" s="1846"/>
      <c r="F28" s="1847"/>
      <c r="G28" s="1130"/>
      <c r="H28" s="1810"/>
      <c r="I28" s="1811"/>
      <c r="J28" s="1811"/>
      <c r="K28" s="1811"/>
      <c r="L28" s="1811"/>
      <c r="M28" s="1848">
        <v>13</v>
      </c>
      <c r="N28" s="1811"/>
      <c r="O28" s="1811"/>
      <c r="P28" s="1811"/>
      <c r="Q28" s="1811"/>
      <c r="R28" s="1811"/>
      <c r="S28" s="1811"/>
      <c r="T28" s="1811"/>
      <c r="U28" s="2023"/>
      <c r="V28" s="2024">
        <f t="shared" si="0"/>
        <v>13</v>
      </c>
      <c r="W28" s="1812">
        <f t="shared" si="1"/>
        <v>0.79999999999999993</v>
      </c>
      <c r="X28" s="2025">
        <f t="shared" si="2"/>
        <v>10.399999999999999</v>
      </c>
      <c r="Y28" s="2026"/>
      <c r="Z28" s="2027"/>
      <c r="AA28" s="1849"/>
      <c r="AB28" s="1813">
        <v>1</v>
      </c>
      <c r="AC28" s="1814">
        <v>7</v>
      </c>
      <c r="AD28" s="1814">
        <v>3</v>
      </c>
      <c r="AE28" s="1814"/>
      <c r="AF28" s="1814"/>
      <c r="AG28" s="1814"/>
      <c r="AH28" s="2028">
        <f t="shared" si="6"/>
        <v>1</v>
      </c>
      <c r="AI28" s="2029">
        <f t="shared" si="7"/>
        <v>12</v>
      </c>
      <c r="AJ28" s="2030">
        <v>2</v>
      </c>
      <c r="AK28" s="1814">
        <v>60</v>
      </c>
      <c r="AL28" s="1814">
        <f t="shared" si="8"/>
        <v>73</v>
      </c>
      <c r="AM28" s="1815">
        <f t="shared" si="9"/>
        <v>6.083333333333333</v>
      </c>
    </row>
    <row r="29" spans="1:39" s="1086" customFormat="1" ht="9.9499999999999993" customHeight="1" x14ac:dyDescent="0.25">
      <c r="A29" s="1193" t="s">
        <v>438</v>
      </c>
      <c r="B29" s="1619"/>
      <c r="C29" s="1224" t="s">
        <v>37</v>
      </c>
      <c r="D29" s="1850"/>
      <c r="E29" s="1789"/>
      <c r="F29" s="1478"/>
      <c r="G29" s="1130"/>
      <c r="H29" s="1359"/>
      <c r="I29" s="1495"/>
      <c r="J29" s="1360"/>
      <c r="K29" s="1360"/>
      <c r="L29" s="1360"/>
      <c r="M29" s="1360"/>
      <c r="N29" s="1360"/>
      <c r="O29" s="1360"/>
      <c r="P29" s="1360"/>
      <c r="Q29" s="1360"/>
      <c r="R29" s="1360"/>
      <c r="S29" s="1360">
        <v>11</v>
      </c>
      <c r="T29" s="1360"/>
      <c r="U29" s="1735"/>
      <c r="V29" s="1984">
        <f t="shared" si="0"/>
        <v>11</v>
      </c>
      <c r="W29" s="1773">
        <f t="shared" si="1"/>
        <v>0.79999999999999993</v>
      </c>
      <c r="X29" s="1978">
        <f t="shared" si="2"/>
        <v>8.7999999999999989</v>
      </c>
      <c r="Y29" s="2018"/>
      <c r="Z29" s="2019"/>
      <c r="AA29" s="1851"/>
      <c r="AB29" s="1367"/>
      <c r="AC29" s="1368"/>
      <c r="AD29" s="1369">
        <v>2</v>
      </c>
      <c r="AE29" s="1369">
        <v>1</v>
      </c>
      <c r="AF29" s="1369"/>
      <c r="AG29" s="1369"/>
      <c r="AH29" s="1481">
        <f t="shared" si="6"/>
        <v>1</v>
      </c>
      <c r="AI29" s="1985">
        <f t="shared" si="7"/>
        <v>4</v>
      </c>
      <c r="AJ29" s="1986"/>
      <c r="AK29" s="1368">
        <v>17</v>
      </c>
      <c r="AL29" s="1369">
        <f t="shared" si="8"/>
        <v>28</v>
      </c>
      <c r="AM29" s="1852">
        <f t="shared" si="9"/>
        <v>7</v>
      </c>
    </row>
    <row r="30" spans="1:39" s="1086" customFormat="1" ht="9.9499999999999993" customHeight="1" x14ac:dyDescent="0.25">
      <c r="A30" s="1193" t="s">
        <v>439</v>
      </c>
      <c r="B30" s="1682"/>
      <c r="C30" s="1224" t="s">
        <v>167</v>
      </c>
      <c r="D30" s="1788"/>
      <c r="E30" s="1817"/>
      <c r="F30" s="1853"/>
      <c r="G30" s="1197"/>
      <c r="H30" s="1359"/>
      <c r="I30" s="1495"/>
      <c r="J30" s="1360"/>
      <c r="K30" s="1360"/>
      <c r="L30" s="1360"/>
      <c r="M30" s="1379"/>
      <c r="N30" s="1360"/>
      <c r="O30" s="1360"/>
      <c r="P30" s="1360"/>
      <c r="Q30" s="1379"/>
      <c r="R30" s="1379"/>
      <c r="S30" s="1360">
        <v>10</v>
      </c>
      <c r="T30" s="1360"/>
      <c r="U30" s="1735"/>
      <c r="V30" s="1984">
        <f t="shared" si="0"/>
        <v>10</v>
      </c>
      <c r="W30" s="1773">
        <f t="shared" si="1"/>
        <v>0.79999999999999993</v>
      </c>
      <c r="X30" s="1978">
        <f t="shared" si="2"/>
        <v>7.9999999999999991</v>
      </c>
      <c r="Y30" s="2018"/>
      <c r="Z30" s="2031"/>
      <c r="AA30" s="1774"/>
      <c r="AB30" s="1367"/>
      <c r="AC30" s="1368"/>
      <c r="AD30" s="1369"/>
      <c r="AE30" s="1369"/>
      <c r="AF30" s="1369"/>
      <c r="AG30" s="1369"/>
      <c r="AH30" s="1369">
        <f t="shared" si="6"/>
        <v>1</v>
      </c>
      <c r="AI30" s="1985">
        <f t="shared" si="7"/>
        <v>1</v>
      </c>
      <c r="AJ30" s="1986"/>
      <c r="AK30" s="1368">
        <v>0</v>
      </c>
      <c r="AL30" s="1369">
        <f t="shared" si="8"/>
        <v>10</v>
      </c>
      <c r="AM30" s="1783">
        <f t="shared" si="9"/>
        <v>10</v>
      </c>
    </row>
    <row r="31" spans="1:39" s="1086" customFormat="1" ht="9.9499999999999993" customHeight="1" x14ac:dyDescent="0.25">
      <c r="A31" s="1193" t="s">
        <v>440</v>
      </c>
      <c r="B31" s="1105"/>
      <c r="C31" s="1224" t="s">
        <v>168</v>
      </c>
      <c r="D31" s="1788"/>
      <c r="E31" s="1817"/>
      <c r="F31" s="1853"/>
      <c r="G31" s="1197"/>
      <c r="H31" s="1359"/>
      <c r="I31" s="1495"/>
      <c r="J31" s="1360"/>
      <c r="K31" s="1360"/>
      <c r="L31" s="1360"/>
      <c r="M31" s="1379"/>
      <c r="N31" s="1360"/>
      <c r="O31" s="1360"/>
      <c r="P31" s="1360"/>
      <c r="Q31" s="1379"/>
      <c r="R31" s="1379"/>
      <c r="S31" s="1360">
        <v>7</v>
      </c>
      <c r="T31" s="1360"/>
      <c r="U31" s="1735"/>
      <c r="V31" s="1984">
        <f t="shared" si="0"/>
        <v>7</v>
      </c>
      <c r="W31" s="1773">
        <f t="shared" si="1"/>
        <v>0.79999999999999993</v>
      </c>
      <c r="X31" s="1978">
        <f t="shared" si="2"/>
        <v>5.6</v>
      </c>
      <c r="Y31" s="2018"/>
      <c r="Z31" s="2031"/>
      <c r="AA31" s="1774"/>
      <c r="AB31" s="1367"/>
      <c r="AC31" s="1368"/>
      <c r="AD31" s="1369"/>
      <c r="AE31" s="1369"/>
      <c r="AF31" s="1369"/>
      <c r="AG31" s="1369"/>
      <c r="AH31" s="1369">
        <f t="shared" si="6"/>
        <v>1</v>
      </c>
      <c r="AI31" s="1985">
        <f t="shared" si="7"/>
        <v>1</v>
      </c>
      <c r="AJ31" s="1986"/>
      <c r="AK31" s="1368">
        <v>0</v>
      </c>
      <c r="AL31" s="1369">
        <f t="shared" si="8"/>
        <v>7</v>
      </c>
      <c r="AM31" s="1783">
        <f t="shared" si="9"/>
        <v>7</v>
      </c>
    </row>
    <row r="32" spans="1:39" s="1086" customFormat="1" ht="9.9499999999999993" customHeight="1" x14ac:dyDescent="0.25">
      <c r="A32" s="1193" t="s">
        <v>441</v>
      </c>
      <c r="B32" s="1105"/>
      <c r="C32" s="1224" t="s">
        <v>86</v>
      </c>
      <c r="D32" s="1788"/>
      <c r="E32" s="1817"/>
      <c r="F32" s="1854"/>
      <c r="G32" s="1197"/>
      <c r="H32" s="1359"/>
      <c r="I32" s="1495"/>
      <c r="J32" s="1360"/>
      <c r="K32" s="1360"/>
      <c r="L32" s="1360">
        <v>5</v>
      </c>
      <c r="M32" s="1379"/>
      <c r="N32" s="1360"/>
      <c r="O32" s="1360"/>
      <c r="P32" s="1360"/>
      <c r="Q32" s="1360"/>
      <c r="R32" s="1360"/>
      <c r="S32" s="1360"/>
      <c r="T32" s="1360"/>
      <c r="U32" s="1735"/>
      <c r="V32" s="1984">
        <f t="shared" si="0"/>
        <v>5</v>
      </c>
      <c r="W32" s="1773">
        <f t="shared" si="1"/>
        <v>0.79999999999999993</v>
      </c>
      <c r="X32" s="1978">
        <f t="shared" si="2"/>
        <v>3.9999999999999996</v>
      </c>
      <c r="Y32" s="2018"/>
      <c r="Z32" s="2019"/>
      <c r="AA32" s="1816"/>
      <c r="AB32" s="1367"/>
      <c r="AC32" s="1368"/>
      <c r="AD32" s="1369"/>
      <c r="AE32" s="1369"/>
      <c r="AF32" s="1369"/>
      <c r="AG32" s="1369">
        <v>3</v>
      </c>
      <c r="AH32" s="1369">
        <f t="shared" si="6"/>
        <v>1</v>
      </c>
      <c r="AI32" s="1985">
        <f t="shared" si="7"/>
        <v>4</v>
      </c>
      <c r="AJ32" s="1986"/>
      <c r="AK32" s="1368">
        <v>14</v>
      </c>
      <c r="AL32" s="1369">
        <f t="shared" si="8"/>
        <v>19</v>
      </c>
      <c r="AM32" s="1783">
        <f t="shared" si="9"/>
        <v>4.75</v>
      </c>
    </row>
    <row r="33" spans="1:40" s="995" customFormat="1" ht="9.9499999999999993" customHeight="1" x14ac:dyDescent="0.25">
      <c r="A33" s="1193" t="s">
        <v>442</v>
      </c>
      <c r="B33" s="1105"/>
      <c r="C33" s="1224" t="s">
        <v>169</v>
      </c>
      <c r="D33" s="1788"/>
      <c r="E33" s="1817"/>
      <c r="F33" s="1853"/>
      <c r="G33" s="1197"/>
      <c r="H33" s="1359"/>
      <c r="I33" s="1495"/>
      <c r="J33" s="1360"/>
      <c r="K33" s="1360"/>
      <c r="L33" s="1360"/>
      <c r="M33" s="1379"/>
      <c r="N33" s="1360"/>
      <c r="O33" s="1360"/>
      <c r="P33" s="1360"/>
      <c r="Q33" s="1379"/>
      <c r="R33" s="1379"/>
      <c r="S33" s="1360"/>
      <c r="T33" s="1360">
        <v>4</v>
      </c>
      <c r="U33" s="1735"/>
      <c r="V33" s="1984">
        <f t="shared" si="0"/>
        <v>4</v>
      </c>
      <c r="W33" s="1773">
        <f t="shared" si="1"/>
        <v>0.79999999999999993</v>
      </c>
      <c r="X33" s="1978">
        <f t="shared" si="2"/>
        <v>3.1999999999999997</v>
      </c>
      <c r="Y33" s="2018"/>
      <c r="Z33" s="2031"/>
      <c r="AA33" s="1774"/>
      <c r="AB33" s="1367"/>
      <c r="AC33" s="1368"/>
      <c r="AD33" s="1369"/>
      <c r="AE33" s="1369"/>
      <c r="AF33" s="1369"/>
      <c r="AG33" s="1369"/>
      <c r="AH33" s="1369">
        <f t="shared" si="6"/>
        <v>1</v>
      </c>
      <c r="AI33" s="1985">
        <f t="shared" si="7"/>
        <v>1</v>
      </c>
      <c r="AJ33" s="1986"/>
      <c r="AK33" s="1368">
        <v>0</v>
      </c>
      <c r="AL33" s="1369">
        <f t="shared" si="8"/>
        <v>4</v>
      </c>
      <c r="AM33" s="1783">
        <f t="shared" si="9"/>
        <v>4</v>
      </c>
      <c r="AN33" s="1143"/>
    </row>
    <row r="34" spans="1:40" s="995" customFormat="1" ht="9.9499999999999993" customHeight="1" x14ac:dyDescent="0.25">
      <c r="A34" s="1193" t="s">
        <v>472</v>
      </c>
      <c r="B34" s="1619"/>
      <c r="C34" s="1214" t="s">
        <v>430</v>
      </c>
      <c r="D34" s="1791"/>
      <c r="E34" s="1855"/>
      <c r="F34" s="1854"/>
      <c r="G34" s="1197"/>
      <c r="H34" s="1359"/>
      <c r="I34" s="1495"/>
      <c r="J34" s="1360"/>
      <c r="K34" s="1360"/>
      <c r="L34" s="1360"/>
      <c r="M34" s="1379"/>
      <c r="N34" s="1360"/>
      <c r="O34" s="1360"/>
      <c r="P34" s="1360"/>
      <c r="Q34" s="1360"/>
      <c r="R34" s="1360"/>
      <c r="S34" s="1360">
        <v>3</v>
      </c>
      <c r="T34" s="1360"/>
      <c r="U34" s="1735"/>
      <c r="V34" s="1984">
        <f t="shared" si="0"/>
        <v>3</v>
      </c>
      <c r="W34" s="1773">
        <f t="shared" si="1"/>
        <v>0.79999999999999993</v>
      </c>
      <c r="X34" s="1978">
        <f t="shared" si="2"/>
        <v>2.4</v>
      </c>
      <c r="Y34" s="2018"/>
      <c r="Z34" s="2019"/>
      <c r="AA34" s="1816"/>
      <c r="AB34" s="1367"/>
      <c r="AC34" s="1368">
        <v>4</v>
      </c>
      <c r="AD34" s="1369"/>
      <c r="AE34" s="1369">
        <v>1</v>
      </c>
      <c r="AF34" s="1369">
        <v>2</v>
      </c>
      <c r="AG34" s="1369"/>
      <c r="AH34" s="1369">
        <f t="shared" si="6"/>
        <v>1</v>
      </c>
      <c r="AI34" s="1985">
        <f t="shared" si="7"/>
        <v>8</v>
      </c>
      <c r="AJ34" s="1986">
        <v>1</v>
      </c>
      <c r="AK34" s="1368">
        <v>47</v>
      </c>
      <c r="AL34" s="1782">
        <f t="shared" si="8"/>
        <v>50</v>
      </c>
      <c r="AM34" s="1783">
        <f t="shared" si="9"/>
        <v>6.25</v>
      </c>
    </row>
    <row r="35" spans="1:40" s="995" customFormat="1" ht="9.9499999999999993" customHeight="1" x14ac:dyDescent="0.25">
      <c r="A35" s="1193" t="s">
        <v>517</v>
      </c>
      <c r="B35" s="1682"/>
      <c r="C35" s="1224" t="s">
        <v>65</v>
      </c>
      <c r="D35" s="1788"/>
      <c r="E35" s="1817"/>
      <c r="F35" s="1854"/>
      <c r="G35" s="1197"/>
      <c r="H35" s="1359"/>
      <c r="I35" s="1495"/>
      <c r="J35" s="1360"/>
      <c r="K35" s="1360"/>
      <c r="L35" s="1360"/>
      <c r="M35" s="1379"/>
      <c r="N35" s="1360"/>
      <c r="O35" s="1360"/>
      <c r="P35" s="1360"/>
      <c r="Q35" s="1360"/>
      <c r="R35" s="1360"/>
      <c r="S35" s="1360"/>
      <c r="T35" s="1360">
        <v>0</v>
      </c>
      <c r="U35" s="1735"/>
      <c r="V35" s="1984">
        <f t="shared" si="0"/>
        <v>0</v>
      </c>
      <c r="W35" s="1773">
        <f t="shared" si="1"/>
        <v>0.79999999999999993</v>
      </c>
      <c r="X35" s="1978">
        <f t="shared" si="2"/>
        <v>0</v>
      </c>
      <c r="Y35" s="2032"/>
      <c r="Z35" s="2019"/>
      <c r="AA35" s="1816"/>
      <c r="AB35" s="1367"/>
      <c r="AC35" s="1368"/>
      <c r="AD35" s="1369"/>
      <c r="AE35" s="1368"/>
      <c r="AF35" s="1369">
        <v>1</v>
      </c>
      <c r="AG35" s="1369"/>
      <c r="AH35" s="1369">
        <f t="shared" si="6"/>
        <v>1</v>
      </c>
      <c r="AI35" s="1985">
        <f t="shared" si="7"/>
        <v>2</v>
      </c>
      <c r="AJ35" s="1986"/>
      <c r="AK35" s="1368">
        <v>10</v>
      </c>
      <c r="AL35" s="1782">
        <f t="shared" si="8"/>
        <v>10</v>
      </c>
      <c r="AM35" s="1783">
        <f t="shared" si="9"/>
        <v>5</v>
      </c>
    </row>
    <row r="36" spans="1:40" s="995" customFormat="1" ht="9.9499999999999993" customHeight="1" x14ac:dyDescent="0.25">
      <c r="A36" s="1193" t="s">
        <v>517</v>
      </c>
      <c r="B36" s="1619"/>
      <c r="C36" s="1222" t="s">
        <v>626</v>
      </c>
      <c r="D36" s="1784"/>
      <c r="E36" s="1785"/>
      <c r="F36" s="1854"/>
      <c r="G36" s="1197"/>
      <c r="H36" s="1632"/>
      <c r="I36" s="1495"/>
      <c r="J36" s="1362"/>
      <c r="K36" s="1360"/>
      <c r="L36" s="1360"/>
      <c r="M36" s="1379"/>
      <c r="N36" s="1360"/>
      <c r="O36" s="1360"/>
      <c r="P36" s="1360"/>
      <c r="Q36" s="1360"/>
      <c r="R36" s="1360"/>
      <c r="S36" s="1360">
        <v>0</v>
      </c>
      <c r="T36" s="1360"/>
      <c r="U36" s="1735"/>
      <c r="V36" s="1984">
        <f t="shared" si="0"/>
        <v>0</v>
      </c>
      <c r="W36" s="1773">
        <f t="shared" si="1"/>
        <v>0.79999999999999993</v>
      </c>
      <c r="X36" s="1978">
        <f t="shared" si="2"/>
        <v>0</v>
      </c>
      <c r="Y36" s="2018"/>
      <c r="Z36" s="2019"/>
      <c r="AA36" s="1816"/>
      <c r="AB36" s="1367"/>
      <c r="AC36" s="1368"/>
      <c r="AD36" s="1369"/>
      <c r="AE36" s="1369"/>
      <c r="AF36" s="1369"/>
      <c r="AG36" s="1369">
        <v>4</v>
      </c>
      <c r="AH36" s="1369">
        <f t="shared" si="6"/>
        <v>1</v>
      </c>
      <c r="AI36" s="1985">
        <f t="shared" si="7"/>
        <v>5</v>
      </c>
      <c r="AJ36" s="1986">
        <v>2</v>
      </c>
      <c r="AK36" s="1368">
        <v>34</v>
      </c>
      <c r="AL36" s="1782">
        <f t="shared" si="8"/>
        <v>34</v>
      </c>
      <c r="AM36" s="1783">
        <f t="shared" si="9"/>
        <v>6.8</v>
      </c>
    </row>
    <row r="37" spans="1:40" s="995" customFormat="1" ht="9.9499999999999993" customHeight="1" x14ac:dyDescent="0.25">
      <c r="A37" s="1193" t="s">
        <v>517</v>
      </c>
      <c r="B37" s="1619"/>
      <c r="C37" s="1224" t="s">
        <v>63</v>
      </c>
      <c r="D37" s="1788"/>
      <c r="E37" s="1789"/>
      <c r="F37" s="1856"/>
      <c r="G37" s="1130"/>
      <c r="H37" s="1359">
        <v>0</v>
      </c>
      <c r="I37" s="1495"/>
      <c r="J37" s="1360"/>
      <c r="K37" s="1360"/>
      <c r="L37" s="1360"/>
      <c r="M37" s="1379"/>
      <c r="N37" s="1360"/>
      <c r="O37" s="1360"/>
      <c r="P37" s="1360"/>
      <c r="Q37" s="1360"/>
      <c r="R37" s="1360"/>
      <c r="S37" s="1360"/>
      <c r="T37" s="1360"/>
      <c r="U37" s="1735"/>
      <c r="V37" s="1984">
        <f t="shared" si="0"/>
        <v>0</v>
      </c>
      <c r="W37" s="1773">
        <f t="shared" si="1"/>
        <v>0.79999999999999993</v>
      </c>
      <c r="X37" s="1978">
        <f t="shared" si="2"/>
        <v>0</v>
      </c>
      <c r="Y37" s="2018"/>
      <c r="Z37" s="2019"/>
      <c r="AA37" s="1816"/>
      <c r="AB37" s="1367"/>
      <c r="AC37" s="1368"/>
      <c r="AD37" s="1369"/>
      <c r="AE37" s="1369">
        <v>2</v>
      </c>
      <c r="AF37" s="1369">
        <v>1</v>
      </c>
      <c r="AG37" s="1369"/>
      <c r="AH37" s="1369">
        <f t="shared" si="6"/>
        <v>1</v>
      </c>
      <c r="AI37" s="1985">
        <f t="shared" si="7"/>
        <v>4</v>
      </c>
      <c r="AJ37" s="1986"/>
      <c r="AK37" s="1368">
        <v>7</v>
      </c>
      <c r="AL37" s="1782">
        <f t="shared" si="8"/>
        <v>7</v>
      </c>
      <c r="AM37" s="1783">
        <f t="shared" si="9"/>
        <v>1.75</v>
      </c>
      <c r="AN37" s="1086"/>
    </row>
    <row r="38" spans="1:40" s="1086" customFormat="1" ht="9.9499999999999993" customHeight="1" x14ac:dyDescent="0.25">
      <c r="A38" s="1193" t="s">
        <v>517</v>
      </c>
      <c r="B38" s="1619"/>
      <c r="C38" s="1228" t="s">
        <v>157</v>
      </c>
      <c r="D38" s="1805"/>
      <c r="E38" s="1807"/>
      <c r="F38" s="2033"/>
      <c r="G38" s="1130"/>
      <c r="H38" s="1406"/>
      <c r="I38" s="1673"/>
      <c r="J38" s="1407"/>
      <c r="K38" s="1407"/>
      <c r="L38" s="1407"/>
      <c r="M38" s="1674"/>
      <c r="N38" s="1407"/>
      <c r="O38" s="1407"/>
      <c r="P38" s="1407"/>
      <c r="Q38" s="1407">
        <v>0</v>
      </c>
      <c r="R38" s="1407"/>
      <c r="S38" s="1407"/>
      <c r="T38" s="1407"/>
      <c r="U38" s="1879"/>
      <c r="V38" s="1993">
        <f t="shared" si="0"/>
        <v>0</v>
      </c>
      <c r="W38" s="1808">
        <f t="shared" si="1"/>
        <v>0.79999999999999993</v>
      </c>
      <c r="X38" s="1994">
        <f t="shared" si="2"/>
        <v>0</v>
      </c>
      <c r="Y38" s="1979"/>
      <c r="Z38" s="2034"/>
      <c r="AA38" s="1875"/>
      <c r="AB38" s="1391"/>
      <c r="AC38" s="1392"/>
      <c r="AD38" s="1393"/>
      <c r="AE38" s="1393"/>
      <c r="AF38" s="1393"/>
      <c r="AG38" s="1393"/>
      <c r="AH38" s="1393">
        <f t="shared" si="6"/>
        <v>1</v>
      </c>
      <c r="AI38" s="1989">
        <f t="shared" ref="AI38:AI81" si="10">SUM(AB38:AH38)</f>
        <v>1</v>
      </c>
      <c r="AJ38" s="1990"/>
      <c r="AK38" s="1392">
        <v>0</v>
      </c>
      <c r="AL38" s="1795">
        <f t="shared" si="8"/>
        <v>0</v>
      </c>
      <c r="AM38" s="1804">
        <f t="shared" si="9"/>
        <v>0</v>
      </c>
    </row>
    <row r="39" spans="1:40" s="1086" customFormat="1" ht="9.9499999999999993" customHeight="1" thickBot="1" x14ac:dyDescent="0.3">
      <c r="A39" s="1193" t="s">
        <v>517</v>
      </c>
      <c r="B39" s="1619"/>
      <c r="C39" s="1830" t="s">
        <v>126</v>
      </c>
      <c r="D39" s="1831"/>
      <c r="E39" s="1857"/>
      <c r="F39" s="1858"/>
      <c r="G39" s="1130"/>
      <c r="H39" s="1834"/>
      <c r="I39" s="1835">
        <v>0</v>
      </c>
      <c r="J39" s="1836"/>
      <c r="K39" s="1836"/>
      <c r="L39" s="1836"/>
      <c r="M39" s="1837"/>
      <c r="N39" s="1836"/>
      <c r="O39" s="1836"/>
      <c r="P39" s="1836"/>
      <c r="Q39" s="1836"/>
      <c r="R39" s="1836"/>
      <c r="S39" s="1836"/>
      <c r="T39" s="1836"/>
      <c r="U39" s="1898"/>
      <c r="V39" s="1997">
        <f t="shared" si="0"/>
        <v>0</v>
      </c>
      <c r="W39" s="1838">
        <f t="shared" si="1"/>
        <v>0.79999999999999993</v>
      </c>
      <c r="X39" s="1998">
        <f t="shared" si="2"/>
        <v>0</v>
      </c>
      <c r="Y39" s="1999"/>
      <c r="Z39" s="2022"/>
      <c r="AA39" s="1839"/>
      <c r="AB39" s="1840"/>
      <c r="AC39" s="1841"/>
      <c r="AD39" s="1842"/>
      <c r="AE39" s="1842"/>
      <c r="AF39" s="1842"/>
      <c r="AG39" s="1842"/>
      <c r="AH39" s="1842">
        <f t="shared" si="6"/>
        <v>1</v>
      </c>
      <c r="AI39" s="2002">
        <f t="shared" si="10"/>
        <v>1</v>
      </c>
      <c r="AJ39" s="2003"/>
      <c r="AK39" s="1841">
        <v>0</v>
      </c>
      <c r="AL39" s="1859">
        <f t="shared" si="8"/>
        <v>0</v>
      </c>
      <c r="AM39" s="1843">
        <f t="shared" si="9"/>
        <v>0</v>
      </c>
    </row>
    <row r="40" spans="1:40" s="1086" customFormat="1" ht="9.9499999999999993" customHeight="1" thickTop="1" x14ac:dyDescent="0.25">
      <c r="A40" s="1193" t="s">
        <v>524</v>
      </c>
      <c r="B40" s="1682"/>
      <c r="C40" s="1860" t="s">
        <v>424</v>
      </c>
      <c r="D40" s="1861" t="s">
        <v>156</v>
      </c>
      <c r="E40" s="1862"/>
      <c r="F40" s="1863"/>
      <c r="G40" s="1197"/>
      <c r="H40" s="1457"/>
      <c r="I40" s="1704"/>
      <c r="J40" s="1361"/>
      <c r="K40" s="1361"/>
      <c r="L40" s="1361"/>
      <c r="M40" s="1715"/>
      <c r="N40" s="1361"/>
      <c r="O40" s="1361"/>
      <c r="P40" s="1361"/>
      <c r="Q40" s="1361"/>
      <c r="R40" s="1361"/>
      <c r="S40" s="1361"/>
      <c r="T40" s="1361"/>
      <c r="U40" s="1737"/>
      <c r="V40" s="2008"/>
      <c r="W40" s="1706"/>
      <c r="X40" s="2035"/>
      <c r="Y40" s="2036"/>
      <c r="Z40" s="2037"/>
      <c r="AA40" s="1864"/>
      <c r="AB40" s="1709">
        <v>2</v>
      </c>
      <c r="AC40" s="1710">
        <v>5</v>
      </c>
      <c r="AD40" s="1459">
        <v>2</v>
      </c>
      <c r="AE40" s="1459">
        <v>2</v>
      </c>
      <c r="AF40" s="1459">
        <v>1</v>
      </c>
      <c r="AG40" s="1459"/>
      <c r="AH40" s="1459"/>
      <c r="AI40" s="2014">
        <f t="shared" si="10"/>
        <v>12</v>
      </c>
      <c r="AJ40" s="2015">
        <v>3</v>
      </c>
      <c r="AK40" s="1710">
        <v>111</v>
      </c>
      <c r="AL40" s="1865">
        <f t="shared" si="8"/>
        <v>111</v>
      </c>
      <c r="AM40" s="1866">
        <f t="shared" si="9"/>
        <v>9.25</v>
      </c>
    </row>
    <row r="41" spans="1:40" s="1086" customFormat="1" ht="9.9499999999999993" customHeight="1" x14ac:dyDescent="0.25">
      <c r="A41" s="1193" t="s">
        <v>527</v>
      </c>
      <c r="B41" s="1619"/>
      <c r="C41" s="1208" t="s">
        <v>584</v>
      </c>
      <c r="D41" s="1791"/>
      <c r="E41" s="1792"/>
      <c r="F41" s="1854"/>
      <c r="G41" s="1197"/>
      <c r="H41" s="1359"/>
      <c r="I41" s="1495"/>
      <c r="J41" s="1360"/>
      <c r="K41" s="1360"/>
      <c r="L41" s="1360"/>
      <c r="M41" s="1379"/>
      <c r="N41" s="1360"/>
      <c r="O41" s="1360"/>
      <c r="P41" s="1360"/>
      <c r="Q41" s="1360"/>
      <c r="R41" s="1360"/>
      <c r="S41" s="1360"/>
      <c r="T41" s="1360"/>
      <c r="U41" s="1735"/>
      <c r="V41" s="1984"/>
      <c r="W41" s="1365"/>
      <c r="X41" s="2038"/>
      <c r="Y41" s="2018"/>
      <c r="Z41" s="2019"/>
      <c r="AA41" s="1816"/>
      <c r="AB41" s="1367"/>
      <c r="AC41" s="1368"/>
      <c r="AD41" s="1369">
        <v>3</v>
      </c>
      <c r="AE41" s="1369">
        <v>4</v>
      </c>
      <c r="AF41" s="1369">
        <v>1</v>
      </c>
      <c r="AG41" s="1369"/>
      <c r="AH41" s="1369"/>
      <c r="AI41" s="1985">
        <f t="shared" si="10"/>
        <v>8</v>
      </c>
      <c r="AJ41" s="2039">
        <v>1</v>
      </c>
      <c r="AK41" s="1368">
        <v>71</v>
      </c>
      <c r="AL41" s="1369">
        <f t="shared" si="8"/>
        <v>71</v>
      </c>
      <c r="AM41" s="1783">
        <f t="shared" si="9"/>
        <v>8.875</v>
      </c>
    </row>
    <row r="42" spans="1:40" s="1086" customFormat="1" ht="9.9499999999999993" customHeight="1" x14ac:dyDescent="0.25">
      <c r="A42" s="1193" t="s">
        <v>528</v>
      </c>
      <c r="B42" s="1619"/>
      <c r="C42" s="1208" t="s">
        <v>634</v>
      </c>
      <c r="D42" s="1791"/>
      <c r="E42" s="1792"/>
      <c r="F42" s="1856"/>
      <c r="G42" s="1130"/>
      <c r="H42" s="1359"/>
      <c r="I42" s="1495"/>
      <c r="J42" s="1360"/>
      <c r="K42" s="1360"/>
      <c r="L42" s="1360"/>
      <c r="M42" s="1362"/>
      <c r="N42" s="1360"/>
      <c r="O42" s="1360"/>
      <c r="P42" s="1360"/>
      <c r="Q42" s="1360"/>
      <c r="R42" s="1360"/>
      <c r="S42" s="1360"/>
      <c r="T42" s="1360"/>
      <c r="U42" s="1735"/>
      <c r="V42" s="1984"/>
      <c r="W42" s="1365"/>
      <c r="X42" s="2038"/>
      <c r="Y42" s="2018"/>
      <c r="Z42" s="2019"/>
      <c r="AA42" s="1816"/>
      <c r="AB42" s="1367"/>
      <c r="AC42" s="1368"/>
      <c r="AD42" s="1369"/>
      <c r="AE42" s="1369">
        <v>2</v>
      </c>
      <c r="AF42" s="1369"/>
      <c r="AG42" s="1369">
        <v>1</v>
      </c>
      <c r="AH42" s="1369"/>
      <c r="AI42" s="1985">
        <f t="shared" si="10"/>
        <v>3</v>
      </c>
      <c r="AJ42" s="2039">
        <v>1</v>
      </c>
      <c r="AK42" s="1368">
        <v>21</v>
      </c>
      <c r="AL42" s="1369">
        <f t="shared" si="8"/>
        <v>21</v>
      </c>
      <c r="AM42" s="1783">
        <f t="shared" si="9"/>
        <v>7</v>
      </c>
    </row>
    <row r="43" spans="1:40" s="1086" customFormat="1" ht="9.9499999999999993" customHeight="1" x14ac:dyDescent="0.25">
      <c r="A43" s="1193" t="s">
        <v>529</v>
      </c>
      <c r="B43" s="1619"/>
      <c r="C43" s="1214" t="s">
        <v>581</v>
      </c>
      <c r="D43" s="1867"/>
      <c r="E43" s="1855"/>
      <c r="F43" s="1854"/>
      <c r="G43" s="1197"/>
      <c r="H43" s="1359"/>
      <c r="I43" s="1495"/>
      <c r="J43" s="1360"/>
      <c r="K43" s="1360"/>
      <c r="L43" s="1407"/>
      <c r="M43" s="1379"/>
      <c r="N43" s="1360"/>
      <c r="O43" s="1360"/>
      <c r="P43" s="1360"/>
      <c r="Q43" s="1360"/>
      <c r="R43" s="1360"/>
      <c r="S43" s="1360"/>
      <c r="T43" s="1360"/>
      <c r="U43" s="1735"/>
      <c r="V43" s="1984"/>
      <c r="W43" s="1365"/>
      <c r="X43" s="2038"/>
      <c r="Y43" s="2018"/>
      <c r="Z43" s="2019"/>
      <c r="AA43" s="1816"/>
      <c r="AB43" s="1368"/>
      <c r="AC43" s="1368"/>
      <c r="AD43" s="1368"/>
      <c r="AE43" s="1368">
        <v>1</v>
      </c>
      <c r="AF43" s="1369">
        <v>1</v>
      </c>
      <c r="AG43" s="1369">
        <v>1</v>
      </c>
      <c r="AH43" s="1369"/>
      <c r="AI43" s="1985">
        <f t="shared" si="10"/>
        <v>3</v>
      </c>
      <c r="AJ43" s="2039">
        <v>1</v>
      </c>
      <c r="AK43" s="1368">
        <v>19</v>
      </c>
      <c r="AL43" s="1369">
        <f t="shared" si="8"/>
        <v>19</v>
      </c>
      <c r="AM43" s="1783">
        <f t="shared" si="9"/>
        <v>6.333333333333333</v>
      </c>
    </row>
    <row r="44" spans="1:40" s="1086" customFormat="1" ht="9.9499999999999993" customHeight="1" x14ac:dyDescent="0.25">
      <c r="A44" s="1193" t="s">
        <v>530</v>
      </c>
      <c r="B44" s="1619"/>
      <c r="C44" s="1214" t="s">
        <v>589</v>
      </c>
      <c r="D44" s="1867"/>
      <c r="E44" s="1855"/>
      <c r="F44" s="1854"/>
      <c r="G44" s="1197"/>
      <c r="H44" s="1359"/>
      <c r="I44" s="1495"/>
      <c r="J44" s="1360"/>
      <c r="K44" s="1360"/>
      <c r="L44" s="1407"/>
      <c r="M44" s="1379"/>
      <c r="N44" s="1360"/>
      <c r="O44" s="1360"/>
      <c r="P44" s="1360"/>
      <c r="Q44" s="1360"/>
      <c r="R44" s="1360"/>
      <c r="S44" s="1360"/>
      <c r="T44" s="1360"/>
      <c r="U44" s="1735"/>
      <c r="V44" s="1984"/>
      <c r="W44" s="1365"/>
      <c r="X44" s="2038"/>
      <c r="Y44" s="2018"/>
      <c r="Z44" s="2019"/>
      <c r="AA44" s="1816"/>
      <c r="AB44" s="1485">
        <v>1</v>
      </c>
      <c r="AC44" s="1368"/>
      <c r="AD44" s="1369"/>
      <c r="AE44" s="1369">
        <v>1</v>
      </c>
      <c r="AF44" s="1369">
        <v>1</v>
      </c>
      <c r="AG44" s="1369"/>
      <c r="AH44" s="1369"/>
      <c r="AI44" s="1985">
        <f t="shared" si="10"/>
        <v>3</v>
      </c>
      <c r="AJ44" s="2039">
        <v>1</v>
      </c>
      <c r="AK44" s="1369">
        <v>23</v>
      </c>
      <c r="AL44" s="1369">
        <f t="shared" si="8"/>
        <v>23</v>
      </c>
      <c r="AM44" s="1783">
        <f t="shared" si="9"/>
        <v>7.666666666666667</v>
      </c>
    </row>
    <row r="45" spans="1:40" s="1086" customFormat="1" ht="9.9499999999999993" customHeight="1" x14ac:dyDescent="0.25">
      <c r="A45" s="1193" t="s">
        <v>531</v>
      </c>
      <c r="B45" s="1619"/>
      <c r="C45" s="1208" t="s">
        <v>673</v>
      </c>
      <c r="D45" s="1791"/>
      <c r="E45" s="1792"/>
      <c r="F45" s="1856"/>
      <c r="G45" s="1130"/>
      <c r="H45" s="1359"/>
      <c r="I45" s="1495"/>
      <c r="J45" s="1360"/>
      <c r="K45" s="1360"/>
      <c r="L45" s="1407"/>
      <c r="M45" s="1379"/>
      <c r="N45" s="1360"/>
      <c r="O45" s="1360"/>
      <c r="P45" s="1360"/>
      <c r="Q45" s="1360"/>
      <c r="R45" s="1360"/>
      <c r="S45" s="1360"/>
      <c r="T45" s="1360"/>
      <c r="U45" s="1733"/>
      <c r="V45" s="1984"/>
      <c r="W45" s="1365"/>
      <c r="X45" s="2038"/>
      <c r="Y45" s="2018"/>
      <c r="Z45" s="2019"/>
      <c r="AA45" s="1816"/>
      <c r="AB45" s="1367"/>
      <c r="AC45" s="1368"/>
      <c r="AD45" s="1369"/>
      <c r="AE45" s="1369">
        <v>1</v>
      </c>
      <c r="AF45" s="1369">
        <v>1</v>
      </c>
      <c r="AG45" s="1369"/>
      <c r="AH45" s="1369"/>
      <c r="AI45" s="1985">
        <f t="shared" si="10"/>
        <v>2</v>
      </c>
      <c r="AJ45" s="2039">
        <v>1</v>
      </c>
      <c r="AK45" s="1369">
        <v>19</v>
      </c>
      <c r="AL45" s="1369">
        <f t="shared" si="8"/>
        <v>19</v>
      </c>
      <c r="AM45" s="1783">
        <f t="shared" si="9"/>
        <v>9.5</v>
      </c>
    </row>
    <row r="46" spans="1:40" s="1086" customFormat="1" ht="9.9499999999999993" customHeight="1" x14ac:dyDescent="0.25">
      <c r="A46" s="1193" t="s">
        <v>532</v>
      </c>
      <c r="B46" s="1682"/>
      <c r="C46" s="1224" t="s">
        <v>43</v>
      </c>
      <c r="D46" s="1788"/>
      <c r="E46" s="1817"/>
      <c r="F46" s="1854"/>
      <c r="G46" s="1197"/>
      <c r="H46" s="1359"/>
      <c r="I46" s="1495"/>
      <c r="J46" s="1360"/>
      <c r="K46" s="1360"/>
      <c r="L46" s="1407"/>
      <c r="M46" s="1379"/>
      <c r="N46" s="1360"/>
      <c r="O46" s="1360"/>
      <c r="P46" s="1360"/>
      <c r="Q46" s="1360"/>
      <c r="R46" s="1360"/>
      <c r="S46" s="1360"/>
      <c r="T46" s="1360"/>
      <c r="U46" s="1735"/>
      <c r="V46" s="1984"/>
      <c r="W46" s="1365"/>
      <c r="X46" s="2038"/>
      <c r="Y46" s="2018"/>
      <c r="Z46" s="2019"/>
      <c r="AA46" s="1816"/>
      <c r="AB46" s="1367"/>
      <c r="AC46" s="1368"/>
      <c r="AD46" s="1369">
        <v>3</v>
      </c>
      <c r="AE46" s="1369">
        <v>8</v>
      </c>
      <c r="AF46" s="1369">
        <v>3</v>
      </c>
      <c r="AG46" s="1369">
        <v>1</v>
      </c>
      <c r="AH46" s="1369"/>
      <c r="AI46" s="1985">
        <f t="shared" si="10"/>
        <v>15</v>
      </c>
      <c r="AJ46" s="2039"/>
      <c r="AK46" s="1369">
        <v>66</v>
      </c>
      <c r="AL46" s="1369">
        <f t="shared" si="8"/>
        <v>66</v>
      </c>
      <c r="AM46" s="1783">
        <f t="shared" si="9"/>
        <v>4.4000000000000004</v>
      </c>
    </row>
    <row r="47" spans="1:40" s="1086" customFormat="1" ht="9.9499999999999993" customHeight="1" x14ac:dyDescent="0.25">
      <c r="A47" s="1193" t="s">
        <v>533</v>
      </c>
      <c r="B47" s="1619"/>
      <c r="C47" s="1224" t="s">
        <v>2</v>
      </c>
      <c r="D47" s="1788"/>
      <c r="E47" s="1817"/>
      <c r="F47" s="1868"/>
      <c r="G47" s="1123"/>
      <c r="H47" s="1359"/>
      <c r="I47" s="1495"/>
      <c r="J47" s="1360"/>
      <c r="K47" s="1360"/>
      <c r="L47" s="1407"/>
      <c r="M47" s="1379"/>
      <c r="N47" s="1360"/>
      <c r="O47" s="1360"/>
      <c r="P47" s="1360"/>
      <c r="Q47" s="1360"/>
      <c r="R47" s="1360"/>
      <c r="S47" s="1360"/>
      <c r="T47" s="1360"/>
      <c r="U47" s="1735"/>
      <c r="V47" s="1984"/>
      <c r="W47" s="1365"/>
      <c r="X47" s="2038"/>
      <c r="Y47" s="2018"/>
      <c r="Z47" s="2019"/>
      <c r="AA47" s="1816"/>
      <c r="AB47" s="1367">
        <v>2</v>
      </c>
      <c r="AC47" s="1368">
        <v>4</v>
      </c>
      <c r="AD47" s="1369">
        <v>5</v>
      </c>
      <c r="AE47" s="1369"/>
      <c r="AF47" s="1369">
        <v>1</v>
      </c>
      <c r="AG47" s="1369"/>
      <c r="AH47" s="1369"/>
      <c r="AI47" s="1985">
        <f t="shared" si="10"/>
        <v>12</v>
      </c>
      <c r="AJ47" s="2039"/>
      <c r="AK47" s="1369">
        <v>29</v>
      </c>
      <c r="AL47" s="1369">
        <f t="shared" si="8"/>
        <v>29</v>
      </c>
      <c r="AM47" s="1783">
        <f t="shared" si="9"/>
        <v>2.4166666666666665</v>
      </c>
    </row>
    <row r="48" spans="1:40" s="1086" customFormat="1" ht="9.9499999999999993" customHeight="1" x14ac:dyDescent="0.25">
      <c r="A48" s="1193" t="s">
        <v>534</v>
      </c>
      <c r="B48" s="1619"/>
      <c r="C48" s="1224" t="s">
        <v>1</v>
      </c>
      <c r="D48" s="1788"/>
      <c r="E48" s="1817"/>
      <c r="F48" s="1853"/>
      <c r="G48" s="1178"/>
      <c r="H48" s="1359"/>
      <c r="I48" s="1495"/>
      <c r="J48" s="1360"/>
      <c r="K48" s="1360"/>
      <c r="L48" s="1407"/>
      <c r="M48" s="1379"/>
      <c r="N48" s="1360"/>
      <c r="O48" s="1360"/>
      <c r="P48" s="1360"/>
      <c r="Q48" s="1360"/>
      <c r="R48" s="1360"/>
      <c r="S48" s="1360"/>
      <c r="T48" s="1360"/>
      <c r="U48" s="1735"/>
      <c r="V48" s="1984"/>
      <c r="W48" s="1365"/>
      <c r="X48" s="2038"/>
      <c r="Y48" s="2018"/>
      <c r="Z48" s="2019"/>
      <c r="AA48" s="1816"/>
      <c r="AB48" s="1367">
        <v>2</v>
      </c>
      <c r="AC48" s="1368">
        <v>6</v>
      </c>
      <c r="AD48" s="1369"/>
      <c r="AE48" s="1369"/>
      <c r="AF48" s="1369">
        <v>1</v>
      </c>
      <c r="AG48" s="1369"/>
      <c r="AH48" s="1369"/>
      <c r="AI48" s="1985">
        <f t="shared" si="10"/>
        <v>9</v>
      </c>
      <c r="AJ48" s="2039"/>
      <c r="AK48" s="1369">
        <v>45</v>
      </c>
      <c r="AL48" s="1369">
        <f t="shared" si="8"/>
        <v>45</v>
      </c>
      <c r="AM48" s="1783">
        <f t="shared" si="9"/>
        <v>5</v>
      </c>
    </row>
    <row r="49" spans="1:40" s="1086" customFormat="1" ht="9.9499999999999993" customHeight="1" x14ac:dyDescent="0.25">
      <c r="A49" s="1193" t="s">
        <v>535</v>
      </c>
      <c r="B49" s="1682"/>
      <c r="C49" s="1224" t="s">
        <v>36</v>
      </c>
      <c r="D49" s="1788"/>
      <c r="E49" s="1817"/>
      <c r="F49" s="1868"/>
      <c r="G49" s="1123"/>
      <c r="H49" s="1495"/>
      <c r="I49" s="1495"/>
      <c r="J49" s="1360"/>
      <c r="K49" s="1497"/>
      <c r="L49" s="1407"/>
      <c r="M49" s="1731"/>
      <c r="N49" s="1497"/>
      <c r="O49" s="1497"/>
      <c r="P49" s="1360"/>
      <c r="Q49" s="1497"/>
      <c r="R49" s="1497"/>
      <c r="S49" s="1360"/>
      <c r="T49" s="1360"/>
      <c r="U49" s="1735"/>
      <c r="V49" s="1984"/>
      <c r="W49" s="1365"/>
      <c r="X49" s="2038"/>
      <c r="Y49" s="2032"/>
      <c r="Z49" s="2019"/>
      <c r="AA49" s="1816"/>
      <c r="AB49" s="1367"/>
      <c r="AC49" s="1368"/>
      <c r="AD49" s="1369">
        <v>1</v>
      </c>
      <c r="AE49" s="1369"/>
      <c r="AF49" s="1369">
        <v>3</v>
      </c>
      <c r="AG49" s="1369">
        <v>2</v>
      </c>
      <c r="AH49" s="1369"/>
      <c r="AI49" s="1985">
        <f t="shared" si="10"/>
        <v>6</v>
      </c>
      <c r="AJ49" s="2039"/>
      <c r="AK49" s="1369">
        <v>29</v>
      </c>
      <c r="AL49" s="1369">
        <f t="shared" si="8"/>
        <v>29</v>
      </c>
      <c r="AM49" s="1783">
        <f t="shared" si="9"/>
        <v>4.833333333333333</v>
      </c>
    </row>
    <row r="50" spans="1:40" s="1086" customFormat="1" ht="9.9499999999999993" customHeight="1" x14ac:dyDescent="0.25">
      <c r="A50" s="1193" t="s">
        <v>536</v>
      </c>
      <c r="B50" s="1619"/>
      <c r="C50" s="1224" t="s">
        <v>8</v>
      </c>
      <c r="D50" s="1788"/>
      <c r="E50" s="1817"/>
      <c r="F50" s="1869"/>
      <c r="G50" s="1456"/>
      <c r="H50" s="1495"/>
      <c r="I50" s="1495"/>
      <c r="J50" s="1360"/>
      <c r="K50" s="1497"/>
      <c r="L50" s="1407"/>
      <c r="M50" s="1731"/>
      <c r="N50" s="1497"/>
      <c r="O50" s="1497"/>
      <c r="P50" s="1497"/>
      <c r="Q50" s="1497"/>
      <c r="R50" s="1497"/>
      <c r="S50" s="1497"/>
      <c r="T50" s="1497"/>
      <c r="U50" s="1735"/>
      <c r="V50" s="1984"/>
      <c r="W50" s="1365"/>
      <c r="X50" s="2038"/>
      <c r="Y50" s="2032"/>
      <c r="Z50" s="2019"/>
      <c r="AA50" s="1816"/>
      <c r="AB50" s="1367"/>
      <c r="AC50" s="1368">
        <v>5</v>
      </c>
      <c r="AD50" s="1369"/>
      <c r="AE50" s="1369">
        <v>1</v>
      </c>
      <c r="AF50" s="1369">
        <v>1</v>
      </c>
      <c r="AG50" s="1369"/>
      <c r="AH50" s="1369"/>
      <c r="AI50" s="1985">
        <f t="shared" si="10"/>
        <v>7</v>
      </c>
      <c r="AJ50" s="2039"/>
      <c r="AK50" s="1369">
        <v>34</v>
      </c>
      <c r="AL50" s="1369">
        <f t="shared" si="8"/>
        <v>34</v>
      </c>
      <c r="AM50" s="1783">
        <f t="shared" si="9"/>
        <v>4.8571428571428568</v>
      </c>
    </row>
    <row r="51" spans="1:40" s="1086" customFormat="1" ht="9.9499999999999993" customHeight="1" x14ac:dyDescent="0.25">
      <c r="A51" s="1193" t="s">
        <v>537</v>
      </c>
      <c r="B51" s="1682"/>
      <c r="C51" s="1224" t="s">
        <v>57</v>
      </c>
      <c r="D51" s="1788"/>
      <c r="E51" s="1789"/>
      <c r="F51" s="1856"/>
      <c r="G51" s="1130"/>
      <c r="H51" s="1495"/>
      <c r="I51" s="1495"/>
      <c r="J51" s="1360"/>
      <c r="K51" s="1497"/>
      <c r="L51" s="1407"/>
      <c r="M51" s="1731"/>
      <c r="N51" s="1497"/>
      <c r="O51" s="1497"/>
      <c r="P51" s="1360"/>
      <c r="Q51" s="1497"/>
      <c r="R51" s="1497"/>
      <c r="S51" s="1360"/>
      <c r="T51" s="1360"/>
      <c r="U51" s="1735"/>
      <c r="V51" s="1984"/>
      <c r="W51" s="1365"/>
      <c r="X51" s="2038"/>
      <c r="Y51" s="2032"/>
      <c r="Z51" s="2019"/>
      <c r="AA51" s="1816"/>
      <c r="AB51" s="1367"/>
      <c r="AC51" s="1368"/>
      <c r="AD51" s="1369"/>
      <c r="AE51" s="1369">
        <v>2</v>
      </c>
      <c r="AF51" s="1369">
        <v>1</v>
      </c>
      <c r="AG51" s="1369">
        <v>1</v>
      </c>
      <c r="AH51" s="1369"/>
      <c r="AI51" s="1985">
        <f t="shared" si="10"/>
        <v>4</v>
      </c>
      <c r="AJ51" s="2039"/>
      <c r="AK51" s="1369">
        <v>11</v>
      </c>
      <c r="AL51" s="1369">
        <f t="shared" si="8"/>
        <v>11</v>
      </c>
      <c r="AM51" s="1783">
        <f t="shared" si="9"/>
        <v>2.75</v>
      </c>
    </row>
    <row r="52" spans="1:40" s="1086" customFormat="1" ht="9.9499999999999993" customHeight="1" x14ac:dyDescent="0.25">
      <c r="A52" s="1193" t="s">
        <v>538</v>
      </c>
      <c r="B52" s="1682"/>
      <c r="C52" s="1224" t="s">
        <v>83</v>
      </c>
      <c r="D52" s="1788"/>
      <c r="E52" s="1789"/>
      <c r="F52" s="1854"/>
      <c r="G52" s="1197"/>
      <c r="H52" s="1495"/>
      <c r="I52" s="1495"/>
      <c r="J52" s="1360"/>
      <c r="K52" s="1497"/>
      <c r="L52" s="1407"/>
      <c r="M52" s="1731"/>
      <c r="N52" s="1497"/>
      <c r="O52" s="1497"/>
      <c r="P52" s="1360"/>
      <c r="Q52" s="1497"/>
      <c r="R52" s="1497"/>
      <c r="S52" s="1360"/>
      <c r="T52" s="1360"/>
      <c r="U52" s="1735"/>
      <c r="V52" s="1984"/>
      <c r="W52" s="1365"/>
      <c r="X52" s="2038"/>
      <c r="Y52" s="2032"/>
      <c r="Z52" s="2019"/>
      <c r="AA52" s="1816"/>
      <c r="AB52" s="1367"/>
      <c r="AC52" s="1368"/>
      <c r="AD52" s="1369"/>
      <c r="AE52" s="1369"/>
      <c r="AF52" s="1369">
        <v>1</v>
      </c>
      <c r="AG52" s="1369">
        <v>1</v>
      </c>
      <c r="AH52" s="1369"/>
      <c r="AI52" s="1985">
        <f t="shared" si="10"/>
        <v>2</v>
      </c>
      <c r="AJ52" s="2040"/>
      <c r="AK52" s="1369">
        <v>7</v>
      </c>
      <c r="AL52" s="1369">
        <f t="shared" si="8"/>
        <v>7</v>
      </c>
      <c r="AM52" s="1783">
        <f t="shared" si="9"/>
        <v>3.5</v>
      </c>
    </row>
    <row r="53" spans="1:40" s="1086" customFormat="1" ht="9.9499999999999993" customHeight="1" x14ac:dyDescent="0.25">
      <c r="A53" s="1193" t="s">
        <v>539</v>
      </c>
      <c r="B53" s="1682"/>
      <c r="C53" s="1224" t="s">
        <v>31</v>
      </c>
      <c r="D53" s="1788"/>
      <c r="E53" s="1789"/>
      <c r="F53" s="1870"/>
      <c r="G53" s="1130"/>
      <c r="H53" s="1495"/>
      <c r="I53" s="1495"/>
      <c r="J53" s="1360"/>
      <c r="K53" s="1497"/>
      <c r="L53" s="1407"/>
      <c r="M53" s="1731"/>
      <c r="N53" s="1497"/>
      <c r="O53" s="1497"/>
      <c r="P53" s="1497"/>
      <c r="Q53" s="1497"/>
      <c r="R53" s="1497"/>
      <c r="S53" s="1360"/>
      <c r="T53" s="1497"/>
      <c r="U53" s="1735"/>
      <c r="V53" s="1984"/>
      <c r="W53" s="1365"/>
      <c r="X53" s="2038"/>
      <c r="Y53" s="2032"/>
      <c r="Z53" s="2019"/>
      <c r="AA53" s="1816"/>
      <c r="AB53" s="1367"/>
      <c r="AC53" s="1368">
        <v>2</v>
      </c>
      <c r="AD53" s="1369"/>
      <c r="AE53" s="1369"/>
      <c r="AF53" s="1369">
        <v>1</v>
      </c>
      <c r="AG53" s="1369"/>
      <c r="AH53" s="1369"/>
      <c r="AI53" s="1985">
        <f t="shared" si="10"/>
        <v>3</v>
      </c>
      <c r="AJ53" s="2039"/>
      <c r="AK53" s="1369">
        <v>16</v>
      </c>
      <c r="AL53" s="1369">
        <f t="shared" si="8"/>
        <v>16</v>
      </c>
      <c r="AM53" s="1783">
        <f t="shared" si="9"/>
        <v>5.333333333333333</v>
      </c>
      <c r="AN53" s="995"/>
    </row>
    <row r="54" spans="1:40" s="1086" customFormat="1" ht="9.9499999999999993" customHeight="1" x14ac:dyDescent="0.25">
      <c r="A54" s="1193" t="s">
        <v>540</v>
      </c>
      <c r="B54" s="1619"/>
      <c r="C54" s="1224" t="s">
        <v>118</v>
      </c>
      <c r="D54" s="1788"/>
      <c r="E54" s="1817"/>
      <c r="F54" s="1863"/>
      <c r="G54" s="1130"/>
      <c r="H54" s="1704"/>
      <c r="I54" s="1360"/>
      <c r="J54" s="1360"/>
      <c r="K54" s="1736"/>
      <c r="L54" s="1407"/>
      <c r="M54" s="1363"/>
      <c r="N54" s="1361"/>
      <c r="O54" s="1736"/>
      <c r="P54" s="1736"/>
      <c r="Q54" s="1736"/>
      <c r="R54" s="1736"/>
      <c r="S54" s="1736"/>
      <c r="T54" s="1736"/>
      <c r="U54" s="1737"/>
      <c r="V54" s="1984"/>
      <c r="W54" s="1365"/>
      <c r="X54" s="2038"/>
      <c r="Y54" s="2032"/>
      <c r="Z54" s="2019"/>
      <c r="AA54" s="1816"/>
      <c r="AB54" s="1709"/>
      <c r="AC54" s="1710"/>
      <c r="AD54" s="1459"/>
      <c r="AE54" s="1369"/>
      <c r="AF54" s="1369"/>
      <c r="AG54" s="1369">
        <v>1</v>
      </c>
      <c r="AH54" s="1369"/>
      <c r="AI54" s="1985">
        <f t="shared" si="10"/>
        <v>1</v>
      </c>
      <c r="AJ54" s="2041"/>
      <c r="AK54" s="1369">
        <v>5</v>
      </c>
      <c r="AL54" s="1369">
        <f t="shared" si="8"/>
        <v>5</v>
      </c>
      <c r="AM54" s="1783">
        <f t="shared" si="9"/>
        <v>5</v>
      </c>
    </row>
    <row r="55" spans="1:40" s="995" customFormat="1" ht="9.9499999999999993" customHeight="1" x14ac:dyDescent="0.25">
      <c r="A55" s="1193" t="s">
        <v>541</v>
      </c>
      <c r="B55" s="1619"/>
      <c r="C55" s="1228" t="s">
        <v>117</v>
      </c>
      <c r="D55" s="1805"/>
      <c r="E55" s="1806"/>
      <c r="F55" s="2033"/>
      <c r="G55" s="1130"/>
      <c r="H55" s="1872"/>
      <c r="I55" s="1407"/>
      <c r="J55" s="1407"/>
      <c r="K55" s="1873"/>
      <c r="L55" s="1407"/>
      <c r="M55" s="1799"/>
      <c r="N55" s="1435"/>
      <c r="O55" s="1873"/>
      <c r="P55" s="1873"/>
      <c r="Q55" s="1873"/>
      <c r="R55" s="1873"/>
      <c r="S55" s="1873"/>
      <c r="T55" s="1873"/>
      <c r="U55" s="1874"/>
      <c r="V55" s="1993"/>
      <c r="W55" s="1402"/>
      <c r="X55" s="2042"/>
      <c r="Y55" s="2043"/>
      <c r="Z55" s="2034"/>
      <c r="AA55" s="1875"/>
      <c r="AB55" s="1391"/>
      <c r="AC55" s="1392"/>
      <c r="AD55" s="1392"/>
      <c r="AE55" s="1392"/>
      <c r="AF55" s="1392"/>
      <c r="AG55" s="1393">
        <v>1</v>
      </c>
      <c r="AH55" s="1393"/>
      <c r="AI55" s="1989">
        <f t="shared" si="10"/>
        <v>1</v>
      </c>
      <c r="AJ55" s="2044"/>
      <c r="AK55" s="1393">
        <v>2</v>
      </c>
      <c r="AL55" s="1393">
        <f t="shared" si="8"/>
        <v>2</v>
      </c>
      <c r="AM55" s="1783">
        <f t="shared" si="9"/>
        <v>2</v>
      </c>
    </row>
    <row r="56" spans="1:40" s="995" customFormat="1" ht="9.9499999999999993" customHeight="1" x14ac:dyDescent="0.25">
      <c r="A56" s="1193" t="s">
        <v>542</v>
      </c>
      <c r="B56" s="1682"/>
      <c r="C56" s="1228" t="s">
        <v>80</v>
      </c>
      <c r="D56" s="1805"/>
      <c r="E56" s="1807"/>
      <c r="F56" s="1871"/>
      <c r="G56" s="1123"/>
      <c r="H56" s="1673"/>
      <c r="I56" s="1407"/>
      <c r="J56" s="1407"/>
      <c r="K56" s="1877"/>
      <c r="L56" s="1877"/>
      <c r="M56" s="1878"/>
      <c r="N56" s="1877"/>
      <c r="O56" s="1877"/>
      <c r="P56" s="1877"/>
      <c r="Q56" s="1877"/>
      <c r="R56" s="1877"/>
      <c r="S56" s="1877"/>
      <c r="T56" s="1877"/>
      <c r="U56" s="1879"/>
      <c r="V56" s="1993"/>
      <c r="W56" s="1402"/>
      <c r="X56" s="2042"/>
      <c r="Y56" s="2043"/>
      <c r="Z56" s="2034"/>
      <c r="AA56" s="1875"/>
      <c r="AB56" s="1391"/>
      <c r="AC56" s="1392"/>
      <c r="AD56" s="1393"/>
      <c r="AE56" s="1393"/>
      <c r="AF56" s="1393">
        <v>1</v>
      </c>
      <c r="AG56" s="1393"/>
      <c r="AH56" s="1393"/>
      <c r="AI56" s="1989">
        <f t="shared" si="10"/>
        <v>1</v>
      </c>
      <c r="AJ56" s="2044"/>
      <c r="AK56" s="1393">
        <v>5</v>
      </c>
      <c r="AL56" s="1393">
        <f t="shared" si="8"/>
        <v>5</v>
      </c>
      <c r="AM56" s="1783">
        <f t="shared" si="9"/>
        <v>5</v>
      </c>
    </row>
    <row r="57" spans="1:40" s="995" customFormat="1" ht="9.9499999999999993" customHeight="1" x14ac:dyDescent="0.25">
      <c r="A57" s="1193" t="s">
        <v>543</v>
      </c>
      <c r="B57" s="1682"/>
      <c r="C57" s="1880" t="s">
        <v>82</v>
      </c>
      <c r="D57" s="1881"/>
      <c r="E57" s="1882"/>
      <c r="F57" s="1883"/>
      <c r="G57" s="1197"/>
      <c r="H57" s="1884"/>
      <c r="I57" s="1885"/>
      <c r="J57" s="1885"/>
      <c r="K57" s="1886"/>
      <c r="L57" s="1886"/>
      <c r="M57" s="1887"/>
      <c r="N57" s="1886"/>
      <c r="O57" s="1886"/>
      <c r="P57" s="1886"/>
      <c r="Q57" s="1886"/>
      <c r="R57" s="1886"/>
      <c r="S57" s="1886"/>
      <c r="T57" s="1886"/>
      <c r="U57" s="1888"/>
      <c r="V57" s="2045"/>
      <c r="W57" s="1889"/>
      <c r="X57" s="2046"/>
      <c r="Y57" s="2047"/>
      <c r="Z57" s="2048"/>
      <c r="AA57" s="1891"/>
      <c r="AB57" s="1892"/>
      <c r="AC57" s="1893"/>
      <c r="AD57" s="1894"/>
      <c r="AE57" s="1894"/>
      <c r="AF57" s="1894">
        <v>1</v>
      </c>
      <c r="AG57" s="1894"/>
      <c r="AH57" s="1894"/>
      <c r="AI57" s="2049">
        <f t="shared" si="10"/>
        <v>1</v>
      </c>
      <c r="AJ57" s="2050"/>
      <c r="AK57" s="1894">
        <v>2</v>
      </c>
      <c r="AL57" s="1894">
        <f t="shared" si="8"/>
        <v>2</v>
      </c>
      <c r="AM57" s="1804">
        <f t="shared" si="9"/>
        <v>2</v>
      </c>
    </row>
    <row r="58" spans="1:40" s="995" customFormat="1" ht="9.9499999999999993" customHeight="1" thickBot="1" x14ac:dyDescent="0.3">
      <c r="A58" s="1193" t="s">
        <v>544</v>
      </c>
      <c r="B58" s="1682"/>
      <c r="C58" s="1830" t="s">
        <v>587</v>
      </c>
      <c r="D58" s="1831"/>
      <c r="E58" s="1857"/>
      <c r="F58" s="1895"/>
      <c r="G58" s="1197"/>
      <c r="H58" s="1835"/>
      <c r="I58" s="1836"/>
      <c r="J58" s="1836"/>
      <c r="K58" s="1896"/>
      <c r="L58" s="1896"/>
      <c r="M58" s="1897"/>
      <c r="N58" s="1896"/>
      <c r="O58" s="1896"/>
      <c r="P58" s="1896"/>
      <c r="Q58" s="1896"/>
      <c r="R58" s="1896"/>
      <c r="S58" s="1896"/>
      <c r="T58" s="1896"/>
      <c r="U58" s="1898"/>
      <c r="V58" s="1997"/>
      <c r="W58" s="1899"/>
      <c r="X58" s="2051"/>
      <c r="Y58" s="2052"/>
      <c r="Z58" s="2022"/>
      <c r="AA58" s="1839"/>
      <c r="AB58" s="1840"/>
      <c r="AC58" s="1841"/>
      <c r="AD58" s="1842"/>
      <c r="AE58" s="1842"/>
      <c r="AF58" s="1842">
        <v>1</v>
      </c>
      <c r="AG58" s="1842"/>
      <c r="AH58" s="1842"/>
      <c r="AI58" s="2002">
        <f t="shared" si="10"/>
        <v>1</v>
      </c>
      <c r="AJ58" s="2053"/>
      <c r="AK58" s="1842">
        <v>1</v>
      </c>
      <c r="AL58" s="1842">
        <f t="shared" si="8"/>
        <v>1</v>
      </c>
      <c r="AM58" s="1843">
        <f t="shared" si="9"/>
        <v>1</v>
      </c>
    </row>
    <row r="59" spans="1:40" s="995" customFormat="1" ht="9.9499999999999993" customHeight="1" thickTop="1" x14ac:dyDescent="0.25">
      <c r="A59" s="1193" t="s">
        <v>545</v>
      </c>
      <c r="B59" s="1682"/>
      <c r="C59" s="1901" t="s">
        <v>7</v>
      </c>
      <c r="D59" s="1902"/>
      <c r="E59" s="1903"/>
      <c r="F59" s="1515"/>
      <c r="G59" s="1130"/>
      <c r="H59" s="1516"/>
      <c r="I59" s="1519"/>
      <c r="J59" s="1519"/>
      <c r="K59" s="1518"/>
      <c r="L59" s="1518"/>
      <c r="M59" s="1518"/>
      <c r="N59" s="1518"/>
      <c r="O59" s="1518"/>
      <c r="P59" s="1518"/>
      <c r="Q59" s="1518"/>
      <c r="R59" s="1518"/>
      <c r="S59" s="1518"/>
      <c r="T59" s="1518"/>
      <c r="U59" s="1518"/>
      <c r="V59" s="2054"/>
      <c r="W59" s="1904"/>
      <c r="X59" s="2055"/>
      <c r="Y59" s="2056"/>
      <c r="Z59" s="2057"/>
      <c r="AA59" s="1905"/>
      <c r="AB59" s="1285"/>
      <c r="AC59" s="1286">
        <v>7</v>
      </c>
      <c r="AD59" s="1287">
        <v>3</v>
      </c>
      <c r="AE59" s="1287"/>
      <c r="AF59" s="1287"/>
      <c r="AG59" s="1287"/>
      <c r="AH59" s="1287"/>
      <c r="AI59" s="2058">
        <f t="shared" si="10"/>
        <v>10</v>
      </c>
      <c r="AJ59" s="2059"/>
      <c r="AK59" s="1287">
        <f>54</f>
        <v>54</v>
      </c>
      <c r="AL59" s="1287">
        <f t="shared" si="8"/>
        <v>54</v>
      </c>
      <c r="AM59" s="1906">
        <f t="shared" si="9"/>
        <v>5.4</v>
      </c>
    </row>
    <row r="60" spans="1:40" s="995" customFormat="1" ht="9.9499999999999993" customHeight="1" x14ac:dyDescent="0.25">
      <c r="A60" s="1193" t="s">
        <v>546</v>
      </c>
      <c r="B60" s="1682"/>
      <c r="C60" s="1531" t="s">
        <v>11</v>
      </c>
      <c r="D60" s="1850"/>
      <c r="E60" s="1789"/>
      <c r="F60" s="1478"/>
      <c r="G60" s="1130"/>
      <c r="H60" s="1527"/>
      <c r="I60" s="1538"/>
      <c r="J60" s="1538"/>
      <c r="K60" s="1529"/>
      <c r="L60" s="1529"/>
      <c r="M60" s="1529"/>
      <c r="N60" s="1529"/>
      <c r="O60" s="1529"/>
      <c r="P60" s="1529"/>
      <c r="Q60" s="1529"/>
      <c r="R60" s="1529"/>
      <c r="S60" s="1529"/>
      <c r="T60" s="1529"/>
      <c r="U60" s="1529"/>
      <c r="V60" s="2060"/>
      <c r="W60" s="1521"/>
      <c r="X60" s="2061"/>
      <c r="Y60" s="2062"/>
      <c r="Z60" s="2019"/>
      <c r="AA60" s="1851"/>
      <c r="AB60" s="1034">
        <v>3</v>
      </c>
      <c r="AC60" s="1035">
        <v>2</v>
      </c>
      <c r="AD60" s="1128">
        <v>3</v>
      </c>
      <c r="AE60" s="1128"/>
      <c r="AF60" s="1128"/>
      <c r="AG60" s="1128"/>
      <c r="AH60" s="1128"/>
      <c r="AI60" s="2063">
        <f t="shared" si="10"/>
        <v>8</v>
      </c>
      <c r="AJ60" s="2064"/>
      <c r="AK60" s="1128">
        <f>61</f>
        <v>61</v>
      </c>
      <c r="AL60" s="1128">
        <f t="shared" si="8"/>
        <v>61</v>
      </c>
      <c r="AM60" s="1852">
        <f t="shared" si="9"/>
        <v>7.625</v>
      </c>
    </row>
    <row r="61" spans="1:40" s="995" customFormat="1" ht="9.9499999999999993" customHeight="1" x14ac:dyDescent="0.25">
      <c r="A61" s="1193" t="s">
        <v>599</v>
      </c>
      <c r="B61" s="1682"/>
      <c r="C61" s="1743" t="s">
        <v>426</v>
      </c>
      <c r="D61" s="1907"/>
      <c r="E61" s="1908" t="s">
        <v>156</v>
      </c>
      <c r="F61" s="1478"/>
      <c r="G61" s="1130"/>
      <c r="H61" s="1527"/>
      <c r="I61" s="1538"/>
      <c r="J61" s="1538"/>
      <c r="K61" s="1529"/>
      <c r="L61" s="1533"/>
      <c r="M61" s="1529"/>
      <c r="N61" s="1529"/>
      <c r="O61" s="1529"/>
      <c r="P61" s="1529"/>
      <c r="Q61" s="1529"/>
      <c r="R61" s="1529"/>
      <c r="S61" s="1529"/>
      <c r="T61" s="1529"/>
      <c r="U61" s="1529"/>
      <c r="V61" s="2060"/>
      <c r="W61" s="1521"/>
      <c r="X61" s="2061"/>
      <c r="Y61" s="2062"/>
      <c r="Z61" s="2019"/>
      <c r="AA61" s="1851"/>
      <c r="AB61" s="1034">
        <v>1</v>
      </c>
      <c r="AC61" s="1035">
        <v>4</v>
      </c>
      <c r="AD61" s="1128">
        <v>2</v>
      </c>
      <c r="AE61" s="1128">
        <v>1</v>
      </c>
      <c r="AF61" s="1128"/>
      <c r="AG61" s="1128"/>
      <c r="AH61" s="1128"/>
      <c r="AI61" s="2063">
        <f t="shared" si="10"/>
        <v>8</v>
      </c>
      <c r="AJ61" s="2064">
        <v>1</v>
      </c>
      <c r="AK61" s="1128">
        <v>52</v>
      </c>
      <c r="AL61" s="1128">
        <f t="shared" si="8"/>
        <v>52</v>
      </c>
      <c r="AM61" s="1852">
        <f t="shared" si="9"/>
        <v>6.5</v>
      </c>
    </row>
    <row r="62" spans="1:40" s="995" customFormat="1" ht="9.9499999999999993" customHeight="1" x14ac:dyDescent="0.25">
      <c r="A62" s="1193" t="s">
        <v>600</v>
      </c>
      <c r="B62" s="1682"/>
      <c r="C62" s="1534" t="s">
        <v>428</v>
      </c>
      <c r="D62" s="1909"/>
      <c r="E62" s="1910"/>
      <c r="F62" s="1297"/>
      <c r="G62" s="1130"/>
      <c r="H62" s="1527"/>
      <c r="I62" s="1538"/>
      <c r="J62" s="1538"/>
      <c r="K62" s="1529"/>
      <c r="L62" s="1529"/>
      <c r="M62" s="1529"/>
      <c r="N62" s="1529"/>
      <c r="O62" s="1529"/>
      <c r="P62" s="1529"/>
      <c r="Q62" s="1529"/>
      <c r="R62" s="1533"/>
      <c r="S62" s="1533"/>
      <c r="T62" s="1533"/>
      <c r="U62" s="1533"/>
      <c r="V62" s="2060"/>
      <c r="W62" s="1521"/>
      <c r="X62" s="2061"/>
      <c r="Y62" s="2062"/>
      <c r="Z62" s="2019"/>
      <c r="AA62" s="1851"/>
      <c r="AB62" s="1034">
        <v>3</v>
      </c>
      <c r="AC62" s="1035">
        <v>5</v>
      </c>
      <c r="AD62" s="1128"/>
      <c r="AE62" s="1128"/>
      <c r="AF62" s="1128"/>
      <c r="AG62" s="1128"/>
      <c r="AH62" s="1128"/>
      <c r="AI62" s="2063">
        <f t="shared" si="10"/>
        <v>8</v>
      </c>
      <c r="AJ62" s="2064">
        <v>1</v>
      </c>
      <c r="AK62" s="1299">
        <f>61</f>
        <v>61</v>
      </c>
      <c r="AL62" s="1128">
        <f t="shared" si="8"/>
        <v>61</v>
      </c>
      <c r="AM62" s="1852">
        <f t="shared" si="9"/>
        <v>7.625</v>
      </c>
    </row>
    <row r="63" spans="1:40" s="995" customFormat="1" ht="9.9499999999999993" customHeight="1" x14ac:dyDescent="0.25">
      <c r="A63" s="1193" t="s">
        <v>601</v>
      </c>
      <c r="B63" s="1682"/>
      <c r="C63" s="1525" t="s">
        <v>593</v>
      </c>
      <c r="D63" s="1911"/>
      <c r="E63" s="1912"/>
      <c r="F63" s="1478"/>
      <c r="G63" s="1130"/>
      <c r="H63" s="1527"/>
      <c r="I63" s="1538"/>
      <c r="J63" s="1538"/>
      <c r="K63" s="1529"/>
      <c r="L63" s="1529"/>
      <c r="M63" s="1533"/>
      <c r="N63" s="1529"/>
      <c r="O63" s="1529"/>
      <c r="P63" s="1529"/>
      <c r="Q63" s="1529"/>
      <c r="R63" s="1529"/>
      <c r="S63" s="1529"/>
      <c r="T63" s="1529"/>
      <c r="U63" s="1529"/>
      <c r="V63" s="2060"/>
      <c r="W63" s="1521"/>
      <c r="X63" s="2061"/>
      <c r="Y63" s="2062"/>
      <c r="Z63" s="2019"/>
      <c r="AA63" s="1851"/>
      <c r="AB63" s="1034"/>
      <c r="AC63" s="1035"/>
      <c r="AD63" s="1128">
        <v>2</v>
      </c>
      <c r="AE63" s="1128">
        <v>4</v>
      </c>
      <c r="AF63" s="1128"/>
      <c r="AG63" s="1128"/>
      <c r="AH63" s="1128"/>
      <c r="AI63" s="2063">
        <f t="shared" si="10"/>
        <v>6</v>
      </c>
      <c r="AJ63" s="2064">
        <v>1</v>
      </c>
      <c r="AK63" s="1128">
        <v>41</v>
      </c>
      <c r="AL63" s="1128">
        <f t="shared" si="8"/>
        <v>41</v>
      </c>
      <c r="AM63" s="1852">
        <f t="shared" si="9"/>
        <v>6.833333333333333</v>
      </c>
    </row>
    <row r="64" spans="1:40" s="995" customFormat="1" ht="9.9499999999999993" customHeight="1" x14ac:dyDescent="0.25">
      <c r="A64" s="1193" t="s">
        <v>602</v>
      </c>
      <c r="B64" s="1682"/>
      <c r="C64" s="1531" t="s">
        <v>6</v>
      </c>
      <c r="D64" s="1850"/>
      <c r="E64" s="1789"/>
      <c r="F64" s="1297"/>
      <c r="G64" s="1130"/>
      <c r="H64" s="1527"/>
      <c r="I64" s="1538"/>
      <c r="J64" s="1538"/>
      <c r="K64" s="1529"/>
      <c r="L64" s="1529"/>
      <c r="M64" s="1529"/>
      <c r="N64" s="1529"/>
      <c r="O64" s="1529"/>
      <c r="P64" s="1529"/>
      <c r="Q64" s="1529"/>
      <c r="R64" s="1529"/>
      <c r="S64" s="1529"/>
      <c r="T64" s="1529"/>
      <c r="U64" s="1529"/>
      <c r="V64" s="2060"/>
      <c r="W64" s="1521"/>
      <c r="X64" s="2061"/>
      <c r="Y64" s="2062"/>
      <c r="Z64" s="2019"/>
      <c r="AA64" s="1851"/>
      <c r="AB64" s="1034"/>
      <c r="AC64" s="1035">
        <v>5</v>
      </c>
      <c r="AD64" s="1128"/>
      <c r="AE64" s="1128"/>
      <c r="AF64" s="1128"/>
      <c r="AG64" s="1128"/>
      <c r="AH64" s="1128"/>
      <c r="AI64" s="2063">
        <f t="shared" si="10"/>
        <v>5</v>
      </c>
      <c r="AJ64" s="2064"/>
      <c r="AK64" s="1128">
        <f>14</f>
        <v>14</v>
      </c>
      <c r="AL64" s="1128">
        <f t="shared" si="8"/>
        <v>14</v>
      </c>
      <c r="AM64" s="1852">
        <f t="shared" si="9"/>
        <v>2.8</v>
      </c>
    </row>
    <row r="65" spans="1:40" s="995" customFormat="1" ht="9.9499999999999993" customHeight="1" x14ac:dyDescent="0.25">
      <c r="A65" s="1193" t="s">
        <v>603</v>
      </c>
      <c r="B65" s="1682"/>
      <c r="C65" s="1531" t="s">
        <v>60</v>
      </c>
      <c r="D65" s="1850"/>
      <c r="E65" s="1789"/>
      <c r="F65" s="1478"/>
      <c r="G65" s="1130"/>
      <c r="H65" s="1527"/>
      <c r="I65" s="1538"/>
      <c r="J65" s="1538"/>
      <c r="K65" s="1529"/>
      <c r="L65" s="1529"/>
      <c r="M65" s="1529"/>
      <c r="N65" s="1529"/>
      <c r="O65" s="1529"/>
      <c r="P65" s="1529"/>
      <c r="Q65" s="1529"/>
      <c r="R65" s="1529"/>
      <c r="S65" s="1529"/>
      <c r="T65" s="1529"/>
      <c r="U65" s="1529"/>
      <c r="V65" s="2060"/>
      <c r="W65" s="1521"/>
      <c r="X65" s="2061"/>
      <c r="Y65" s="2062"/>
      <c r="Z65" s="2019"/>
      <c r="AA65" s="1851"/>
      <c r="AB65" s="1034"/>
      <c r="AC65" s="1035"/>
      <c r="AD65" s="1128"/>
      <c r="AE65" s="1128">
        <v>3</v>
      </c>
      <c r="AF65" s="1128"/>
      <c r="AG65" s="1128"/>
      <c r="AH65" s="1128"/>
      <c r="AI65" s="2063">
        <f t="shared" si="10"/>
        <v>3</v>
      </c>
      <c r="AJ65" s="2064"/>
      <c r="AK65" s="1128">
        <v>11</v>
      </c>
      <c r="AL65" s="1128">
        <f t="shared" si="8"/>
        <v>11</v>
      </c>
      <c r="AM65" s="1852">
        <f t="shared" si="9"/>
        <v>3.6666666666666665</v>
      </c>
    </row>
    <row r="66" spans="1:40" s="995" customFormat="1" ht="9.9499999999999993" customHeight="1" x14ac:dyDescent="0.25">
      <c r="A66" s="1193" t="s">
        <v>635</v>
      </c>
      <c r="B66" s="1682"/>
      <c r="C66" s="1531" t="s">
        <v>5</v>
      </c>
      <c r="D66" s="1850"/>
      <c r="E66" s="1789"/>
      <c r="F66" s="1297"/>
      <c r="G66" s="1130"/>
      <c r="H66" s="1527"/>
      <c r="I66" s="1538"/>
      <c r="J66" s="1538"/>
      <c r="K66" s="1529"/>
      <c r="L66" s="1538"/>
      <c r="M66" s="1529"/>
      <c r="N66" s="1529"/>
      <c r="O66" s="1529"/>
      <c r="P66" s="1529"/>
      <c r="Q66" s="1529"/>
      <c r="R66" s="1529"/>
      <c r="S66" s="1529"/>
      <c r="T66" s="1529"/>
      <c r="U66" s="1529"/>
      <c r="V66" s="2060"/>
      <c r="W66" s="1521"/>
      <c r="X66" s="2061"/>
      <c r="Y66" s="2062"/>
      <c r="Z66" s="2019"/>
      <c r="AA66" s="1851"/>
      <c r="AB66" s="1034">
        <v>1</v>
      </c>
      <c r="AC66" s="1035">
        <v>2</v>
      </c>
      <c r="AD66" s="1128"/>
      <c r="AE66" s="1128"/>
      <c r="AF66" s="1128"/>
      <c r="AG66" s="1128"/>
      <c r="AH66" s="1128"/>
      <c r="AI66" s="2063">
        <f t="shared" si="10"/>
        <v>3</v>
      </c>
      <c r="AJ66" s="2064"/>
      <c r="AK66" s="1128">
        <f>8</f>
        <v>8</v>
      </c>
      <c r="AL66" s="1128">
        <f t="shared" si="8"/>
        <v>8</v>
      </c>
      <c r="AM66" s="1852">
        <f t="shared" si="9"/>
        <v>2.6666666666666665</v>
      </c>
    </row>
    <row r="67" spans="1:40" ht="9.9499999999999993" customHeight="1" x14ac:dyDescent="0.25">
      <c r="A67" s="1193" t="s">
        <v>636</v>
      </c>
      <c r="B67" s="1682"/>
      <c r="C67" s="1531" t="s">
        <v>55</v>
      </c>
      <c r="D67" s="1850"/>
      <c r="E67" s="1789"/>
      <c r="F67" s="1478"/>
      <c r="G67" s="1130"/>
      <c r="H67" s="1527"/>
      <c r="I67" s="1538"/>
      <c r="J67" s="1538"/>
      <c r="K67" s="1529"/>
      <c r="L67" s="1533"/>
      <c r="M67" s="1529"/>
      <c r="N67" s="1529"/>
      <c r="O67" s="1529"/>
      <c r="P67" s="1529"/>
      <c r="Q67" s="1529"/>
      <c r="R67" s="1529"/>
      <c r="S67" s="1529"/>
      <c r="T67" s="1529"/>
      <c r="U67" s="1529"/>
      <c r="V67" s="2060"/>
      <c r="W67" s="1521"/>
      <c r="X67" s="2061"/>
      <c r="Y67" s="2062"/>
      <c r="Z67" s="2019"/>
      <c r="AA67" s="1851"/>
      <c r="AB67" s="1034"/>
      <c r="AC67" s="1035"/>
      <c r="AD67" s="1128"/>
      <c r="AE67" s="1128">
        <v>2</v>
      </c>
      <c r="AF67" s="1128"/>
      <c r="AG67" s="1128"/>
      <c r="AH67" s="1128"/>
      <c r="AI67" s="2063">
        <f t="shared" si="10"/>
        <v>2</v>
      </c>
      <c r="AJ67" s="2064"/>
      <c r="AK67" s="1128">
        <v>8</v>
      </c>
      <c r="AL67" s="1128">
        <f t="shared" si="8"/>
        <v>8</v>
      </c>
      <c r="AM67" s="1852">
        <f t="shared" si="9"/>
        <v>4</v>
      </c>
      <c r="AN67" s="993"/>
    </row>
    <row r="68" spans="1:40" s="995" customFormat="1" ht="9.9499999999999993" customHeight="1" x14ac:dyDescent="0.25">
      <c r="A68" s="1193" t="s">
        <v>637</v>
      </c>
      <c r="B68" s="1682"/>
      <c r="C68" s="1531" t="s">
        <v>51</v>
      </c>
      <c r="D68" s="1850"/>
      <c r="E68" s="1789"/>
      <c r="F68" s="1297"/>
      <c r="G68" s="1130"/>
      <c r="H68" s="1527"/>
      <c r="I68" s="1538"/>
      <c r="J68" s="1538"/>
      <c r="K68" s="1529"/>
      <c r="L68" s="1529"/>
      <c r="M68" s="1529"/>
      <c r="N68" s="1529"/>
      <c r="O68" s="1529"/>
      <c r="P68" s="1529"/>
      <c r="Q68" s="1529"/>
      <c r="R68" s="1529"/>
      <c r="S68" s="1529"/>
      <c r="T68" s="1529"/>
      <c r="U68" s="1529"/>
      <c r="V68" s="2060"/>
      <c r="W68" s="1521"/>
      <c r="X68" s="2061"/>
      <c r="Y68" s="2062"/>
      <c r="Z68" s="2019"/>
      <c r="AA68" s="1851"/>
      <c r="AB68" s="1034">
        <v>2</v>
      </c>
      <c r="AC68" s="1035"/>
      <c r="AD68" s="1128"/>
      <c r="AE68" s="1128"/>
      <c r="AF68" s="1128"/>
      <c r="AG68" s="1128"/>
      <c r="AH68" s="1128"/>
      <c r="AI68" s="2063">
        <f t="shared" si="10"/>
        <v>2</v>
      </c>
      <c r="AJ68" s="2064"/>
      <c r="AK68" s="1128">
        <f>8</f>
        <v>8</v>
      </c>
      <c r="AL68" s="1128">
        <f t="shared" si="8"/>
        <v>8</v>
      </c>
      <c r="AM68" s="1852">
        <f t="shared" si="9"/>
        <v>4</v>
      </c>
    </row>
    <row r="69" spans="1:40" s="995" customFormat="1" ht="9.9499999999999993" customHeight="1" x14ac:dyDescent="0.25">
      <c r="A69" s="1193" t="s">
        <v>638</v>
      </c>
      <c r="B69" s="1682"/>
      <c r="C69" s="1534" t="s">
        <v>469</v>
      </c>
      <c r="D69" s="1909"/>
      <c r="E69" s="1910"/>
      <c r="F69" s="1478"/>
      <c r="G69" s="1130"/>
      <c r="H69" s="1527"/>
      <c r="I69" s="1538"/>
      <c r="J69" s="1538"/>
      <c r="K69" s="1529"/>
      <c r="L69" s="1529"/>
      <c r="M69" s="1533"/>
      <c r="N69" s="1533"/>
      <c r="O69" s="1533"/>
      <c r="P69" s="1529"/>
      <c r="Q69" s="1529"/>
      <c r="R69" s="1529"/>
      <c r="S69" s="1529"/>
      <c r="T69" s="1529"/>
      <c r="U69" s="1529"/>
      <c r="V69" s="2060"/>
      <c r="W69" s="1521"/>
      <c r="X69" s="2061"/>
      <c r="Y69" s="2062"/>
      <c r="Z69" s="2019"/>
      <c r="AA69" s="1851"/>
      <c r="AB69" s="1034"/>
      <c r="AC69" s="1035"/>
      <c r="AD69" s="1128">
        <v>1</v>
      </c>
      <c r="AE69" s="1128"/>
      <c r="AF69" s="1128"/>
      <c r="AG69" s="1128"/>
      <c r="AH69" s="1128"/>
      <c r="AI69" s="2063">
        <f t="shared" si="10"/>
        <v>1</v>
      </c>
      <c r="AJ69" s="2064">
        <v>1</v>
      </c>
      <c r="AK69" s="1128">
        <f>13</f>
        <v>13</v>
      </c>
      <c r="AL69" s="1128">
        <f t="shared" si="8"/>
        <v>13</v>
      </c>
      <c r="AM69" s="1852">
        <f t="shared" si="9"/>
        <v>13</v>
      </c>
    </row>
    <row r="70" spans="1:40" s="995" customFormat="1" ht="9.9499999999999993" customHeight="1" x14ac:dyDescent="0.25">
      <c r="A70" s="1193" t="s">
        <v>639</v>
      </c>
      <c r="B70" s="1682"/>
      <c r="C70" s="1534" t="s">
        <v>471</v>
      </c>
      <c r="D70" s="1909"/>
      <c r="E70" s="1910"/>
      <c r="F70" s="1478"/>
      <c r="G70" s="1130"/>
      <c r="H70" s="1527"/>
      <c r="I70" s="1538"/>
      <c r="J70" s="1538"/>
      <c r="K70" s="1529"/>
      <c r="L70" s="1529"/>
      <c r="M70" s="1529"/>
      <c r="N70" s="1529"/>
      <c r="O70" s="1529"/>
      <c r="P70" s="1533"/>
      <c r="Q70" s="1533"/>
      <c r="R70" s="1529"/>
      <c r="S70" s="1529"/>
      <c r="T70" s="1529"/>
      <c r="U70" s="1529"/>
      <c r="V70" s="2060"/>
      <c r="W70" s="1521"/>
      <c r="X70" s="2061"/>
      <c r="Y70" s="2062"/>
      <c r="Z70" s="2019"/>
      <c r="AA70" s="1851"/>
      <c r="AB70" s="1034"/>
      <c r="AC70" s="1035"/>
      <c r="AD70" s="1128">
        <v>1</v>
      </c>
      <c r="AE70" s="1128"/>
      <c r="AF70" s="1128"/>
      <c r="AG70" s="1128"/>
      <c r="AH70" s="1128"/>
      <c r="AI70" s="2063">
        <f t="shared" si="10"/>
        <v>1</v>
      </c>
      <c r="AJ70" s="2064">
        <v>1</v>
      </c>
      <c r="AK70" s="1128">
        <f>13</f>
        <v>13</v>
      </c>
      <c r="AL70" s="1128">
        <f t="shared" ref="AL70:AL81" si="11">AK70+V70</f>
        <v>13</v>
      </c>
      <c r="AM70" s="1852">
        <f t="shared" ref="AM70:AM81" si="12">AL70/AI70</f>
        <v>13</v>
      </c>
    </row>
    <row r="71" spans="1:40" ht="9.9499999999999993" customHeight="1" x14ac:dyDescent="0.25">
      <c r="A71" s="1193" t="s">
        <v>674</v>
      </c>
      <c r="B71" s="1682"/>
      <c r="C71" s="1531" t="s">
        <v>35</v>
      </c>
      <c r="D71" s="1850"/>
      <c r="E71" s="1789"/>
      <c r="F71" s="1478"/>
      <c r="G71" s="1130"/>
      <c r="H71" s="1527"/>
      <c r="I71" s="1538"/>
      <c r="J71" s="1538"/>
      <c r="K71" s="1529"/>
      <c r="L71" s="1529"/>
      <c r="M71" s="1529"/>
      <c r="N71" s="1529"/>
      <c r="O71" s="1529"/>
      <c r="P71" s="1529"/>
      <c r="Q71" s="1529"/>
      <c r="R71" s="1529"/>
      <c r="S71" s="1529"/>
      <c r="T71" s="1529"/>
      <c r="U71" s="1529"/>
      <c r="V71" s="2060"/>
      <c r="W71" s="1521"/>
      <c r="X71" s="2061"/>
      <c r="Y71" s="2062"/>
      <c r="Z71" s="2019"/>
      <c r="AA71" s="1851"/>
      <c r="AB71" s="1034"/>
      <c r="AC71" s="1035">
        <v>1</v>
      </c>
      <c r="AD71" s="1128"/>
      <c r="AE71" s="1128"/>
      <c r="AF71" s="1128"/>
      <c r="AG71" s="1128"/>
      <c r="AH71" s="1128"/>
      <c r="AI71" s="2063">
        <f t="shared" si="10"/>
        <v>1</v>
      </c>
      <c r="AJ71" s="2064"/>
      <c r="AK71" s="1128">
        <f>12</f>
        <v>12</v>
      </c>
      <c r="AL71" s="1128">
        <f t="shared" si="11"/>
        <v>12</v>
      </c>
      <c r="AM71" s="1852">
        <f t="shared" si="12"/>
        <v>12</v>
      </c>
      <c r="AN71" s="993"/>
    </row>
    <row r="72" spans="1:40" s="1086" customFormat="1" ht="9.9499999999999993" customHeight="1" x14ac:dyDescent="0.25">
      <c r="A72" s="1193" t="s">
        <v>675</v>
      </c>
      <c r="B72" s="1682"/>
      <c r="C72" s="1531" t="s">
        <v>46</v>
      </c>
      <c r="D72" s="1850"/>
      <c r="E72" s="1789"/>
      <c r="F72" s="1478"/>
      <c r="G72" s="1130"/>
      <c r="H72" s="1527"/>
      <c r="I72" s="1538"/>
      <c r="J72" s="1538"/>
      <c r="K72" s="1529"/>
      <c r="L72" s="1529"/>
      <c r="M72" s="1529"/>
      <c r="N72" s="1529"/>
      <c r="O72" s="1529"/>
      <c r="P72" s="1529"/>
      <c r="Q72" s="1529"/>
      <c r="R72" s="1529"/>
      <c r="S72" s="1529"/>
      <c r="T72" s="1529"/>
      <c r="U72" s="1529"/>
      <c r="V72" s="2060"/>
      <c r="W72" s="1521"/>
      <c r="X72" s="2061"/>
      <c r="Y72" s="2062"/>
      <c r="Z72" s="2019"/>
      <c r="AA72" s="1851"/>
      <c r="AB72" s="1034"/>
      <c r="AC72" s="1035"/>
      <c r="AD72" s="1128">
        <v>1</v>
      </c>
      <c r="AE72" s="1128"/>
      <c r="AF72" s="1128"/>
      <c r="AG72" s="1128"/>
      <c r="AH72" s="1128"/>
      <c r="AI72" s="2063">
        <f t="shared" si="10"/>
        <v>1</v>
      </c>
      <c r="AJ72" s="2064"/>
      <c r="AK72" s="1128">
        <f>10</f>
        <v>10</v>
      </c>
      <c r="AL72" s="1128">
        <f t="shared" si="11"/>
        <v>10</v>
      </c>
      <c r="AM72" s="1852">
        <f t="shared" si="12"/>
        <v>10</v>
      </c>
      <c r="AN72" s="999"/>
    </row>
    <row r="73" spans="1:40" s="998" customFormat="1" ht="9.9499999999999993" customHeight="1" x14ac:dyDescent="0.25">
      <c r="A73" s="1193" t="s">
        <v>676</v>
      </c>
      <c r="B73" s="1682"/>
      <c r="C73" s="1531" t="s">
        <v>53</v>
      </c>
      <c r="D73" s="1850"/>
      <c r="E73" s="1789"/>
      <c r="F73" s="1478"/>
      <c r="G73" s="1130"/>
      <c r="H73" s="1527"/>
      <c r="I73" s="1538"/>
      <c r="J73" s="1538"/>
      <c r="K73" s="1529"/>
      <c r="L73" s="1529"/>
      <c r="M73" s="1529"/>
      <c r="N73" s="1529"/>
      <c r="O73" s="1529"/>
      <c r="P73" s="1529"/>
      <c r="Q73" s="1529"/>
      <c r="R73" s="1529"/>
      <c r="S73" s="1529"/>
      <c r="T73" s="1529"/>
      <c r="U73" s="1529"/>
      <c r="V73" s="2060"/>
      <c r="W73" s="1521"/>
      <c r="X73" s="2061"/>
      <c r="Y73" s="2062"/>
      <c r="Z73" s="2019"/>
      <c r="AA73" s="1851"/>
      <c r="AB73" s="1034">
        <v>1</v>
      </c>
      <c r="AC73" s="1035"/>
      <c r="AD73" s="1128"/>
      <c r="AE73" s="1128"/>
      <c r="AF73" s="1128"/>
      <c r="AG73" s="1128"/>
      <c r="AH73" s="1128"/>
      <c r="AI73" s="2063">
        <f t="shared" si="10"/>
        <v>1</v>
      </c>
      <c r="AJ73" s="2064"/>
      <c r="AK73" s="1128">
        <f>6</f>
        <v>6</v>
      </c>
      <c r="AL73" s="1128">
        <f t="shared" si="11"/>
        <v>6</v>
      </c>
      <c r="AM73" s="1852">
        <f t="shared" si="12"/>
        <v>6</v>
      </c>
      <c r="AN73" s="999"/>
    </row>
    <row r="74" spans="1:40" ht="9.9499999999999993" customHeight="1" x14ac:dyDescent="0.25">
      <c r="A74" s="1193" t="s">
        <v>677</v>
      </c>
      <c r="B74" s="1682"/>
      <c r="C74" s="1539" t="s">
        <v>47</v>
      </c>
      <c r="D74" s="1913"/>
      <c r="E74" s="1807"/>
      <c r="F74" s="1478"/>
      <c r="G74" s="1130"/>
      <c r="H74" s="1527"/>
      <c r="I74" s="1538"/>
      <c r="J74" s="1538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2060"/>
      <c r="W74" s="1521"/>
      <c r="X74" s="2061"/>
      <c r="Y74" s="2062"/>
      <c r="Z74" s="2019"/>
      <c r="AA74" s="1851"/>
      <c r="AB74" s="1034"/>
      <c r="AC74" s="1035"/>
      <c r="AD74" s="1128">
        <v>1</v>
      </c>
      <c r="AE74" s="1128"/>
      <c r="AF74" s="1128"/>
      <c r="AG74" s="1128"/>
      <c r="AH74" s="1128"/>
      <c r="AI74" s="2063">
        <f t="shared" si="10"/>
        <v>1</v>
      </c>
      <c r="AJ74" s="2064"/>
      <c r="AK74" s="1128">
        <f>4</f>
        <v>4</v>
      </c>
      <c r="AL74" s="1128">
        <f t="shared" si="11"/>
        <v>4</v>
      </c>
      <c r="AM74" s="1852">
        <f t="shared" si="12"/>
        <v>4</v>
      </c>
      <c r="AN74" s="999"/>
    </row>
    <row r="75" spans="1:40" s="2" customFormat="1" ht="9.9499999999999993" customHeight="1" x14ac:dyDescent="0.25">
      <c r="A75" s="1193" t="s">
        <v>678</v>
      </c>
      <c r="B75" s="1682"/>
      <c r="C75" s="1531" t="s">
        <v>15</v>
      </c>
      <c r="D75" s="1850"/>
      <c r="E75" s="1789"/>
      <c r="F75" s="1478"/>
      <c r="G75" s="1130"/>
      <c r="H75" s="1527"/>
      <c r="I75" s="1538"/>
      <c r="J75" s="1538"/>
      <c r="K75" s="1529"/>
      <c r="L75" s="1529"/>
      <c r="M75" s="1529"/>
      <c r="N75" s="1529"/>
      <c r="O75" s="1529"/>
      <c r="P75" s="1529"/>
      <c r="Q75" s="1529"/>
      <c r="R75" s="1529"/>
      <c r="S75" s="1529"/>
      <c r="T75" s="1529"/>
      <c r="U75" s="1529"/>
      <c r="V75" s="2060"/>
      <c r="W75" s="1521"/>
      <c r="X75" s="2061"/>
      <c r="Y75" s="2062"/>
      <c r="Z75" s="2019"/>
      <c r="AA75" s="1851"/>
      <c r="AB75" s="1034"/>
      <c r="AC75" s="1035">
        <v>1</v>
      </c>
      <c r="AD75" s="1128"/>
      <c r="AE75" s="1128"/>
      <c r="AF75" s="1128"/>
      <c r="AG75" s="1128"/>
      <c r="AH75" s="1128"/>
      <c r="AI75" s="2063">
        <f t="shared" si="10"/>
        <v>1</v>
      </c>
      <c r="AJ75" s="2064"/>
      <c r="AK75" s="1128">
        <f>4</f>
        <v>4</v>
      </c>
      <c r="AL75" s="1128">
        <f t="shared" si="11"/>
        <v>4</v>
      </c>
      <c r="AM75" s="1852">
        <f t="shared" si="12"/>
        <v>4</v>
      </c>
      <c r="AN75" s="999"/>
    </row>
    <row r="76" spans="1:40" s="2" customFormat="1" ht="9.9499999999999993" customHeight="1" x14ac:dyDescent="0.25">
      <c r="A76" s="1193" t="s">
        <v>679</v>
      </c>
      <c r="B76" s="1682"/>
      <c r="C76" s="1531" t="s">
        <v>54</v>
      </c>
      <c r="D76" s="1850"/>
      <c r="E76" s="1789"/>
      <c r="F76" s="1478"/>
      <c r="G76" s="1130"/>
      <c r="H76" s="1527"/>
      <c r="I76" s="1538"/>
      <c r="J76" s="1538"/>
      <c r="K76" s="1529"/>
      <c r="L76" s="1529"/>
      <c r="M76" s="1529"/>
      <c r="N76" s="1529"/>
      <c r="O76" s="1529"/>
      <c r="P76" s="1529"/>
      <c r="Q76" s="1529"/>
      <c r="R76" s="1529"/>
      <c r="S76" s="1529"/>
      <c r="T76" s="1529"/>
      <c r="U76" s="1529"/>
      <c r="V76" s="2060"/>
      <c r="W76" s="1521"/>
      <c r="X76" s="2061"/>
      <c r="Y76" s="2062"/>
      <c r="Z76" s="2019"/>
      <c r="AA76" s="1851"/>
      <c r="AB76" s="1034">
        <v>1</v>
      </c>
      <c r="AC76" s="1035"/>
      <c r="AD76" s="1128"/>
      <c r="AE76" s="1128"/>
      <c r="AF76" s="1128"/>
      <c r="AG76" s="1128"/>
      <c r="AH76" s="1128"/>
      <c r="AI76" s="2063">
        <f t="shared" si="10"/>
        <v>1</v>
      </c>
      <c r="AJ76" s="2064"/>
      <c r="AK76" s="1128">
        <f>3</f>
        <v>3</v>
      </c>
      <c r="AL76" s="1128">
        <f t="shared" si="11"/>
        <v>3</v>
      </c>
      <c r="AM76" s="1852">
        <f t="shared" si="12"/>
        <v>3</v>
      </c>
      <c r="AN76" s="999"/>
    </row>
    <row r="77" spans="1:40" ht="9.9499999999999993" customHeight="1" x14ac:dyDescent="0.25">
      <c r="A77" s="1193" t="s">
        <v>680</v>
      </c>
      <c r="B77" s="1682"/>
      <c r="C77" s="1531" t="s">
        <v>52</v>
      </c>
      <c r="D77" s="1850"/>
      <c r="E77" s="1789"/>
      <c r="F77" s="1478"/>
      <c r="G77" s="1130"/>
      <c r="H77" s="1516"/>
      <c r="I77" s="1538"/>
      <c r="J77" s="1538"/>
      <c r="K77" s="1518"/>
      <c r="L77" s="1529"/>
      <c r="M77" s="1529"/>
      <c r="N77" s="1529"/>
      <c r="O77" s="1529"/>
      <c r="P77" s="1529"/>
      <c r="Q77" s="1529"/>
      <c r="R77" s="1529"/>
      <c r="S77" s="1529"/>
      <c r="T77" s="1529"/>
      <c r="U77" s="1529"/>
      <c r="V77" s="2060"/>
      <c r="W77" s="1521"/>
      <c r="X77" s="2061"/>
      <c r="Y77" s="2062"/>
      <c r="Z77" s="2019"/>
      <c r="AA77" s="1851"/>
      <c r="AB77" s="1034">
        <v>1</v>
      </c>
      <c r="AC77" s="1035"/>
      <c r="AD77" s="1128"/>
      <c r="AE77" s="1128"/>
      <c r="AF77" s="1128"/>
      <c r="AG77" s="1128"/>
      <c r="AH77" s="1128"/>
      <c r="AI77" s="2063">
        <f t="shared" si="10"/>
        <v>1</v>
      </c>
      <c r="AJ77" s="2064"/>
      <c r="AK77" s="1128">
        <f>1</f>
        <v>1</v>
      </c>
      <c r="AL77" s="1128">
        <f t="shared" si="11"/>
        <v>1</v>
      </c>
      <c r="AM77" s="1852">
        <f t="shared" si="12"/>
        <v>1</v>
      </c>
      <c r="AN77" s="999"/>
    </row>
    <row r="78" spans="1:40" ht="9.9499999999999993" customHeight="1" x14ac:dyDescent="0.25">
      <c r="A78" s="1193" t="s">
        <v>681</v>
      </c>
      <c r="B78" s="1682"/>
      <c r="C78" s="1531" t="s">
        <v>66</v>
      </c>
      <c r="D78" s="1850"/>
      <c r="E78" s="1789"/>
      <c r="F78" s="1297"/>
      <c r="G78" s="1130"/>
      <c r="H78" s="1516"/>
      <c r="I78" s="1538"/>
      <c r="J78" s="1538"/>
      <c r="K78" s="1518"/>
      <c r="L78" s="1529"/>
      <c r="M78" s="1529"/>
      <c r="N78" s="1529"/>
      <c r="O78" s="1529"/>
      <c r="P78" s="1529"/>
      <c r="Q78" s="1529"/>
      <c r="R78" s="1529"/>
      <c r="S78" s="1529"/>
      <c r="T78" s="1529"/>
      <c r="U78" s="1529"/>
      <c r="V78" s="2060"/>
      <c r="W78" s="1521"/>
      <c r="X78" s="2061"/>
      <c r="Y78" s="2062"/>
      <c r="Z78" s="2019"/>
      <c r="AA78" s="1851"/>
      <c r="AB78" s="1034"/>
      <c r="AC78" s="1035">
        <v>1</v>
      </c>
      <c r="AD78" s="1128"/>
      <c r="AE78" s="1128"/>
      <c r="AF78" s="1128"/>
      <c r="AG78" s="1128"/>
      <c r="AH78" s="1128"/>
      <c r="AI78" s="2063">
        <f t="shared" si="10"/>
        <v>1</v>
      </c>
      <c r="AJ78" s="2064"/>
      <c r="AK78" s="1128">
        <f>0</f>
        <v>0</v>
      </c>
      <c r="AL78" s="1128">
        <f t="shared" si="11"/>
        <v>0</v>
      </c>
      <c r="AM78" s="1852">
        <f t="shared" si="12"/>
        <v>0</v>
      </c>
      <c r="AN78" s="993"/>
    </row>
    <row r="79" spans="1:40" ht="9.9499999999999993" customHeight="1" x14ac:dyDescent="0.25">
      <c r="A79" s="1193" t="s">
        <v>682</v>
      </c>
      <c r="B79" s="1682"/>
      <c r="C79" s="1531" t="s">
        <v>67</v>
      </c>
      <c r="D79" s="1850"/>
      <c r="E79" s="1789"/>
      <c r="F79" s="1478"/>
      <c r="G79" s="1130"/>
      <c r="H79" s="1516"/>
      <c r="I79" s="1538"/>
      <c r="J79" s="1538"/>
      <c r="K79" s="1518"/>
      <c r="L79" s="1529"/>
      <c r="M79" s="1529"/>
      <c r="N79" s="1529"/>
      <c r="O79" s="1529"/>
      <c r="P79" s="1529"/>
      <c r="Q79" s="1529"/>
      <c r="R79" s="1529"/>
      <c r="S79" s="1529"/>
      <c r="T79" s="1529"/>
      <c r="U79" s="1529"/>
      <c r="V79" s="2060"/>
      <c r="W79" s="1521"/>
      <c r="X79" s="2061"/>
      <c r="Y79" s="2062"/>
      <c r="Z79" s="2019"/>
      <c r="AA79" s="1851"/>
      <c r="AB79" s="1034">
        <v>1</v>
      </c>
      <c r="AC79" s="1035"/>
      <c r="AD79" s="1128"/>
      <c r="AE79" s="1128"/>
      <c r="AF79" s="1128"/>
      <c r="AG79" s="1128"/>
      <c r="AH79" s="1128"/>
      <c r="AI79" s="2063">
        <f t="shared" si="10"/>
        <v>1</v>
      </c>
      <c r="AJ79" s="2064"/>
      <c r="AK79" s="1128">
        <f>0</f>
        <v>0</v>
      </c>
      <c r="AL79" s="1128">
        <f t="shared" si="11"/>
        <v>0</v>
      </c>
      <c r="AM79" s="1852">
        <f t="shared" si="12"/>
        <v>0</v>
      </c>
      <c r="AN79" s="993"/>
    </row>
    <row r="80" spans="1:40" ht="9.9499999999999993" customHeight="1" x14ac:dyDescent="0.25">
      <c r="A80" s="1193" t="s">
        <v>683</v>
      </c>
      <c r="B80" s="1682"/>
      <c r="C80" s="1531" t="s">
        <v>40</v>
      </c>
      <c r="D80" s="1850"/>
      <c r="E80" s="1789"/>
      <c r="F80" s="1478"/>
      <c r="G80" s="1130"/>
      <c r="H80" s="1516"/>
      <c r="I80" s="1538"/>
      <c r="J80" s="1538"/>
      <c r="K80" s="1518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2060"/>
      <c r="W80" s="1521"/>
      <c r="X80" s="2061"/>
      <c r="Y80" s="2062"/>
      <c r="Z80" s="2019"/>
      <c r="AA80" s="1851"/>
      <c r="AB80" s="1034"/>
      <c r="AC80" s="1035"/>
      <c r="AD80" s="1128">
        <v>1</v>
      </c>
      <c r="AE80" s="1128"/>
      <c r="AF80" s="1128"/>
      <c r="AG80" s="1128"/>
      <c r="AH80" s="1128"/>
      <c r="AI80" s="2063">
        <f t="shared" si="10"/>
        <v>1</v>
      </c>
      <c r="AJ80" s="2064"/>
      <c r="AK80" s="1128">
        <f>0</f>
        <v>0</v>
      </c>
      <c r="AL80" s="1128">
        <f t="shared" si="11"/>
        <v>0</v>
      </c>
      <c r="AM80" s="1852">
        <f t="shared" si="12"/>
        <v>0</v>
      </c>
      <c r="AN80" s="993"/>
    </row>
    <row r="81" spans="1:71" ht="9.9499999999999993" customHeight="1" thickBot="1" x14ac:dyDescent="0.3">
      <c r="A81" s="1193" t="s">
        <v>693</v>
      </c>
      <c r="B81" s="1914"/>
      <c r="C81" s="1915" t="s">
        <v>42</v>
      </c>
      <c r="D81" s="1916"/>
      <c r="E81" s="1857"/>
      <c r="F81" s="1917"/>
      <c r="G81" s="1918"/>
      <c r="H81" s="1919"/>
      <c r="I81" s="1920"/>
      <c r="J81" s="1920"/>
      <c r="K81" s="1921"/>
      <c r="L81" s="1922"/>
      <c r="M81" s="1922"/>
      <c r="N81" s="1922"/>
      <c r="O81" s="1922"/>
      <c r="P81" s="1922"/>
      <c r="Q81" s="1922"/>
      <c r="R81" s="1922"/>
      <c r="S81" s="1922"/>
      <c r="T81" s="1922"/>
      <c r="U81" s="1922"/>
      <c r="V81" s="2065"/>
      <c r="W81" s="1923"/>
      <c r="X81" s="2066"/>
      <c r="Y81" s="2067"/>
      <c r="Z81" s="2022"/>
      <c r="AA81" s="1925"/>
      <c r="AB81" s="1926"/>
      <c r="AC81" s="1927"/>
      <c r="AD81" s="1928">
        <v>1</v>
      </c>
      <c r="AE81" s="1928"/>
      <c r="AF81" s="1928"/>
      <c r="AG81" s="1928"/>
      <c r="AH81" s="1928"/>
      <c r="AI81" s="2068">
        <f t="shared" si="10"/>
        <v>1</v>
      </c>
      <c r="AJ81" s="2069"/>
      <c r="AK81" s="1928">
        <f>0</f>
        <v>0</v>
      </c>
      <c r="AL81" s="1928">
        <f t="shared" si="11"/>
        <v>0</v>
      </c>
      <c r="AM81" s="1929">
        <f t="shared" si="12"/>
        <v>0</v>
      </c>
      <c r="AN81" s="993"/>
    </row>
    <row r="82" spans="1:71" ht="9.9499999999999993" customHeight="1" thickTop="1" x14ac:dyDescent="0.25">
      <c r="A82" s="1312"/>
      <c r="C82" s="1002"/>
      <c r="D82" s="1930"/>
      <c r="E82" s="1930"/>
      <c r="F82" s="1088"/>
      <c r="G82" s="1088"/>
      <c r="H82" s="1931"/>
      <c r="I82" s="1931"/>
      <c r="J82" s="1931"/>
      <c r="K82" s="1931"/>
      <c r="L82" s="1930"/>
      <c r="M82" s="1930"/>
      <c r="N82" s="1930"/>
      <c r="O82" s="1930"/>
      <c r="P82" s="1930"/>
      <c r="Q82" s="1930"/>
      <c r="R82" s="11"/>
      <c r="S82" s="11"/>
      <c r="T82" s="11"/>
      <c r="U82" s="11"/>
      <c r="V82" s="484"/>
      <c r="W82" s="484"/>
      <c r="X82" s="1932"/>
      <c r="Y82" s="484"/>
      <c r="Z82" s="1933"/>
      <c r="AA82" s="1934"/>
      <c r="AB82" s="1313"/>
      <c r="AD82" s="1935"/>
      <c r="AE82" s="1935"/>
      <c r="AF82" s="1935"/>
      <c r="AG82" s="1935"/>
      <c r="AH82" s="1935"/>
      <c r="AJ82" s="2070"/>
      <c r="AK82" s="2071"/>
      <c r="AL82" s="2071"/>
      <c r="AM82" s="1315"/>
      <c r="AN82" s="1315"/>
    </row>
    <row r="83" spans="1:71" ht="9.9499999999999993" customHeight="1" x14ac:dyDescent="0.25">
      <c r="C83" s="1598" t="s">
        <v>14</v>
      </c>
      <c r="D83" s="1930"/>
      <c r="E83" s="1930"/>
      <c r="F83" s="1183"/>
      <c r="G83" s="1184"/>
      <c r="H83" s="1549">
        <f t="shared" ref="H83:U83" si="13">COUNTIF(H6:H81,"&gt;=0")</f>
        <v>10</v>
      </c>
      <c r="I83" s="1549">
        <f t="shared" si="13"/>
        <v>8</v>
      </c>
      <c r="J83" s="1549">
        <f t="shared" si="13"/>
        <v>12</v>
      </c>
      <c r="K83" s="1549">
        <f t="shared" si="13"/>
        <v>8</v>
      </c>
      <c r="L83" s="1550">
        <f t="shared" si="13"/>
        <v>12</v>
      </c>
      <c r="M83" s="1550">
        <f t="shared" si="13"/>
        <v>10</v>
      </c>
      <c r="N83" s="1550">
        <f t="shared" si="13"/>
        <v>10</v>
      </c>
      <c r="O83" s="1550">
        <f t="shared" si="13"/>
        <v>8</v>
      </c>
      <c r="P83" s="1550">
        <f t="shared" si="13"/>
        <v>11</v>
      </c>
      <c r="Q83" s="1550">
        <f t="shared" si="13"/>
        <v>11</v>
      </c>
      <c r="R83" s="1550">
        <f t="shared" si="13"/>
        <v>14</v>
      </c>
      <c r="S83" s="1550">
        <f t="shared" si="13"/>
        <v>17</v>
      </c>
      <c r="T83" s="1550">
        <f t="shared" si="13"/>
        <v>14</v>
      </c>
      <c r="U83" s="1550">
        <f t="shared" si="13"/>
        <v>0</v>
      </c>
      <c r="V83" s="4211" t="s">
        <v>50</v>
      </c>
      <c r="W83" s="4212"/>
      <c r="X83" s="4212"/>
      <c r="Y83" s="1598"/>
      <c r="Z83" s="1936"/>
      <c r="AA83" s="1937"/>
      <c r="AB83" s="1551"/>
      <c r="AC83" s="1551"/>
      <c r="AD83" s="1551"/>
      <c r="AE83" s="4305" t="s">
        <v>684</v>
      </c>
      <c r="AF83" s="4305"/>
      <c r="AG83" s="4305"/>
      <c r="AH83" s="4305"/>
      <c r="AI83" s="2072">
        <f>SUM(AI6:AI81)</f>
        <v>689</v>
      </c>
      <c r="AJ83" s="2073">
        <f>COUNTIF(AJ6:AJ81,"&gt;=0")</f>
        <v>28</v>
      </c>
      <c r="AK83" s="1319"/>
      <c r="AL83" s="1319"/>
      <c r="AM83" s="1319"/>
      <c r="AN83" s="1319"/>
    </row>
    <row r="84" spans="1:71" ht="9.9499999999999993" customHeight="1" x14ac:dyDescent="0.25">
      <c r="C84" s="1552"/>
      <c r="D84" s="405"/>
      <c r="V84" s="1554">
        <f>SUM(H83:U83)/COUNTIF(H83:U83,"&gt;0")</f>
        <v>11.153846153846153</v>
      </c>
      <c r="W84" s="4218" t="s">
        <v>81</v>
      </c>
      <c r="X84" s="4218"/>
      <c r="Y84" s="1598"/>
      <c r="Z84" s="1936"/>
      <c r="AA84" s="1938"/>
      <c r="AB84" s="3"/>
      <c r="AD84" s="1939"/>
      <c r="AE84" s="4284" t="s">
        <v>685</v>
      </c>
      <c r="AF84" s="4284"/>
      <c r="AG84" s="4284"/>
      <c r="AH84" s="4284"/>
      <c r="AI84" s="2074">
        <f>AVERAGE(AI6:AI81)</f>
        <v>9.0657894736842106</v>
      </c>
      <c r="AJ84" s="4285" t="s">
        <v>59</v>
      </c>
      <c r="AK84" s="4286"/>
      <c r="AL84" s="4286"/>
      <c r="AM84" s="1940"/>
      <c r="AN84" s="1555"/>
    </row>
    <row r="85" spans="1:71" ht="9.9499999999999993" customHeight="1" x14ac:dyDescent="0.25">
      <c r="C85" s="1552"/>
      <c r="D85" s="405"/>
      <c r="V85" s="1941"/>
      <c r="W85" s="1598"/>
      <c r="X85" s="1598"/>
      <c r="Y85" s="1598"/>
      <c r="Z85" s="1936"/>
      <c r="AA85" s="1938"/>
      <c r="AB85" s="3"/>
      <c r="AD85" s="1942"/>
      <c r="AE85" s="1943"/>
      <c r="AF85" s="1943"/>
      <c r="AG85" s="1943"/>
      <c r="AH85" s="1943"/>
      <c r="AI85" s="1944"/>
      <c r="AJ85" s="1945"/>
      <c r="AK85" s="1945"/>
      <c r="AL85" s="1945"/>
      <c r="AM85" s="1945"/>
      <c r="AN85" s="1555"/>
    </row>
    <row r="86" spans="1:71" ht="9.9499999999999993" customHeight="1" thickBot="1" x14ac:dyDescent="0.3">
      <c r="C86" s="1552"/>
      <c r="D86" s="405"/>
      <c r="V86" s="1941"/>
      <c r="W86" s="1598"/>
      <c r="X86" s="1598"/>
      <c r="Y86" s="1598"/>
      <c r="Z86" s="1936"/>
      <c r="AA86" s="1938"/>
      <c r="AB86" s="3"/>
      <c r="AD86" s="1942"/>
      <c r="AE86" s="1943"/>
      <c r="AF86" s="1943"/>
      <c r="AG86" s="1943"/>
      <c r="AH86" s="1943"/>
      <c r="AI86" s="1944"/>
      <c r="AJ86" s="1945"/>
      <c r="AK86" s="1945"/>
      <c r="AL86" s="1945"/>
      <c r="AM86" s="1945"/>
      <c r="AN86" s="1555"/>
    </row>
    <row r="87" spans="1:71" ht="9.9499999999999993" customHeight="1" thickTop="1" x14ac:dyDescent="0.25">
      <c r="A87" s="1946"/>
      <c r="B87" s="1947"/>
      <c r="C87" s="1948"/>
      <c r="D87" s="1949"/>
      <c r="E87" s="1949"/>
      <c r="F87" s="1950"/>
      <c r="G87" s="1950"/>
      <c r="H87" s="1947"/>
      <c r="I87" s="1947"/>
      <c r="J87" s="1947"/>
      <c r="K87" s="1947"/>
      <c r="L87" s="1947"/>
      <c r="M87" s="1947"/>
      <c r="N87" s="1951"/>
      <c r="O87" s="1951"/>
      <c r="P87" s="1947"/>
      <c r="Q87" s="1947"/>
      <c r="R87" s="1948"/>
      <c r="S87" s="1948"/>
      <c r="T87" s="1948"/>
      <c r="U87" s="1948"/>
      <c r="V87" s="1947"/>
      <c r="W87" s="1952"/>
      <c r="X87" s="1952"/>
      <c r="Y87" s="1952"/>
      <c r="Z87" s="1953"/>
      <c r="AA87" s="1954"/>
      <c r="AB87" s="1952"/>
      <c r="AC87" s="1952"/>
      <c r="AD87" s="1952"/>
      <c r="AE87" s="1952"/>
      <c r="AF87" s="1952"/>
      <c r="AG87" s="1952"/>
      <c r="AH87" s="1952"/>
      <c r="AI87" s="1952"/>
      <c r="AJ87" s="1952"/>
      <c r="AK87" s="1955"/>
      <c r="AL87" s="1955"/>
      <c r="AM87" s="1955"/>
      <c r="AN87" s="1955"/>
    </row>
    <row r="88" spans="1:71" ht="9.9499999999999993" customHeight="1" thickBot="1" x14ac:dyDescent="0.3">
      <c r="D88" s="4187" t="s">
        <v>162</v>
      </c>
      <c r="E88" s="4187"/>
      <c r="F88" s="4187"/>
      <c r="G88" s="4187"/>
      <c r="Z88" s="1"/>
      <c r="AA88" s="1"/>
      <c r="AI88" s="4"/>
      <c r="AJ88" s="4"/>
      <c r="AL88" s="1555"/>
      <c r="AM88" s="1189"/>
      <c r="AN88" s="1189"/>
      <c r="AS88" s="1746"/>
      <c r="AT88" s="1746"/>
      <c r="AY88" s="1"/>
      <c r="AZ88" s="1"/>
      <c r="BR88" s="993"/>
      <c r="BS88" s="993"/>
    </row>
    <row r="89" spans="1:71" ht="9.9499999999999993" customHeight="1" x14ac:dyDescent="0.25">
      <c r="D89" s="4187"/>
      <c r="E89" s="4187"/>
      <c r="F89" s="4187"/>
      <c r="G89" s="4187"/>
      <c r="H89" s="1601" t="s">
        <v>39</v>
      </c>
      <c r="I89" s="1601" t="s">
        <v>38</v>
      </c>
      <c r="J89" s="1601" t="s">
        <v>445</v>
      </c>
      <c r="K89" s="1602" t="s">
        <v>9</v>
      </c>
      <c r="L89" s="1601" t="s">
        <v>13</v>
      </c>
      <c r="M89" s="1601" t="s">
        <v>12</v>
      </c>
      <c r="N89" s="1601" t="s">
        <v>10</v>
      </c>
      <c r="O89" s="1601" t="s">
        <v>163</v>
      </c>
      <c r="P89" s="1601" t="s">
        <v>164</v>
      </c>
      <c r="Q89" s="1601" t="s">
        <v>165</v>
      </c>
      <c r="R89" s="1601" t="s">
        <v>166</v>
      </c>
      <c r="S89" s="993"/>
      <c r="T89" s="4188" t="s">
        <v>79</v>
      </c>
      <c r="U89" s="4189"/>
      <c r="V89" s="4189"/>
      <c r="W89" s="4189"/>
      <c r="X89" s="4189"/>
      <c r="Y89" s="4189"/>
      <c r="Z89" s="4189"/>
      <c r="AA89" s="4190"/>
      <c r="AC89" s="4194" t="s">
        <v>78</v>
      </c>
      <c r="AD89" s="4195"/>
      <c r="AE89" s="4195"/>
      <c r="AF89" s="4195"/>
      <c r="AG89" s="4195"/>
      <c r="AH89" s="4195"/>
      <c r="AI89" s="4195"/>
      <c r="AJ89" s="4195"/>
      <c r="AK89" s="4195"/>
      <c r="AL89" s="4196"/>
      <c r="AM89" s="1748"/>
      <c r="AN89" s="1555"/>
    </row>
    <row r="90" spans="1:71" ht="12" customHeight="1" thickBot="1" x14ac:dyDescent="0.3">
      <c r="E90" s="1354" t="s">
        <v>4</v>
      </c>
      <c r="F90" s="1059"/>
      <c r="H90" s="1355">
        <v>11</v>
      </c>
      <c r="I90" s="1356">
        <v>12</v>
      </c>
      <c r="J90" s="1355">
        <v>13</v>
      </c>
      <c r="K90" s="1356">
        <v>14</v>
      </c>
      <c r="L90" s="1355">
        <v>15</v>
      </c>
      <c r="M90" s="1356">
        <v>16</v>
      </c>
      <c r="N90" s="1355">
        <v>17</v>
      </c>
      <c r="O90" s="1355">
        <v>18</v>
      </c>
      <c r="P90" s="1355">
        <v>19</v>
      </c>
      <c r="Q90" s="1355">
        <v>20</v>
      </c>
      <c r="R90" s="1355">
        <v>21</v>
      </c>
      <c r="S90" s="993"/>
      <c r="T90" s="4191"/>
      <c r="U90" s="4192"/>
      <c r="V90" s="4192"/>
      <c r="W90" s="4192"/>
      <c r="X90" s="4192"/>
      <c r="Y90" s="4192"/>
      <c r="Z90" s="4192"/>
      <c r="AA90" s="4193"/>
      <c r="AB90" s="993"/>
      <c r="AC90" s="4197"/>
      <c r="AD90" s="4198"/>
      <c r="AE90" s="4198"/>
      <c r="AF90" s="4198"/>
      <c r="AG90" s="4198"/>
      <c r="AH90" s="4198"/>
      <c r="AI90" s="4198"/>
      <c r="AJ90" s="4198"/>
      <c r="AK90" s="4198"/>
      <c r="AL90" s="4199"/>
      <c r="AM90" s="1748"/>
      <c r="AZ90" s="1"/>
    </row>
    <row r="91" spans="1:71" ht="9.9499999999999993" customHeight="1" x14ac:dyDescent="0.25">
      <c r="E91" s="1373" t="s">
        <v>16</v>
      </c>
      <c r="F91" s="1059"/>
      <c r="H91" s="1374">
        <v>8</v>
      </c>
      <c r="I91" s="1375">
        <v>9</v>
      </c>
      <c r="J91" s="1374">
        <v>10</v>
      </c>
      <c r="K91" s="1375">
        <v>11</v>
      </c>
      <c r="L91" s="1374">
        <v>12</v>
      </c>
      <c r="M91" s="1375">
        <v>13</v>
      </c>
      <c r="N91" s="1374">
        <v>14</v>
      </c>
      <c r="O91" s="1374">
        <v>15</v>
      </c>
      <c r="P91" s="1374">
        <v>16</v>
      </c>
      <c r="Q91" s="1374">
        <v>17</v>
      </c>
      <c r="R91" s="1374">
        <v>18</v>
      </c>
      <c r="S91" s="993"/>
      <c r="T91" s="993"/>
      <c r="U91" s="993"/>
      <c r="W91" s="993"/>
      <c r="X91" s="993"/>
      <c r="Y91" s="993"/>
      <c r="Z91" s="993"/>
      <c r="AC91" s="4200" t="s">
        <v>4</v>
      </c>
      <c r="AD91" s="4200"/>
      <c r="AE91" s="4202" t="s">
        <v>694</v>
      </c>
      <c r="AF91" s="4202"/>
      <c r="AG91" s="4202"/>
      <c r="AH91" s="4202"/>
      <c r="AI91" s="4202"/>
      <c r="AJ91" s="4202"/>
      <c r="AK91" s="4202"/>
      <c r="AL91" s="4202"/>
      <c r="AM91" s="1749"/>
      <c r="AZ91" s="1"/>
    </row>
    <row r="92" spans="1:71" ht="9.9499999999999993" customHeight="1" x14ac:dyDescent="0.25">
      <c r="E92" s="1354" t="s">
        <v>17</v>
      </c>
      <c r="F92" s="1059"/>
      <c r="H92" s="1355">
        <v>6</v>
      </c>
      <c r="I92" s="1356">
        <v>7</v>
      </c>
      <c r="J92" s="1355">
        <v>8</v>
      </c>
      <c r="K92" s="1356">
        <v>9</v>
      </c>
      <c r="L92" s="1355">
        <v>10</v>
      </c>
      <c r="M92" s="1356">
        <v>11</v>
      </c>
      <c r="N92" s="1355">
        <v>12</v>
      </c>
      <c r="O92" s="1355">
        <v>13</v>
      </c>
      <c r="P92" s="1355">
        <v>14</v>
      </c>
      <c r="Q92" s="1355">
        <v>15</v>
      </c>
      <c r="R92" s="1355">
        <v>16</v>
      </c>
      <c r="S92" s="993"/>
      <c r="T92" s="4203" t="s">
        <v>76</v>
      </c>
      <c r="U92" s="4203"/>
      <c r="V92" s="4203"/>
      <c r="W92" s="4203"/>
      <c r="X92" s="4204" t="s">
        <v>77</v>
      </c>
      <c r="Y92" s="4205"/>
      <c r="Z92" s="4205"/>
      <c r="AA92" s="4206"/>
      <c r="AC92" s="4201"/>
      <c r="AD92" s="4201"/>
      <c r="AE92" s="4202"/>
      <c r="AF92" s="4202"/>
      <c r="AG92" s="4202"/>
      <c r="AH92" s="4202"/>
      <c r="AI92" s="4202"/>
      <c r="AJ92" s="4202"/>
      <c r="AK92" s="4202"/>
      <c r="AL92" s="4202"/>
      <c r="AM92" s="1749"/>
      <c r="AZ92" s="1"/>
    </row>
    <row r="93" spans="1:71" ht="9.9499999999999993" customHeight="1" x14ac:dyDescent="0.25">
      <c r="E93" s="1373" t="s">
        <v>18</v>
      </c>
      <c r="F93" s="1059"/>
      <c r="H93" s="1374">
        <v>4</v>
      </c>
      <c r="I93" s="1375">
        <v>5</v>
      </c>
      <c r="J93" s="1374">
        <v>6</v>
      </c>
      <c r="K93" s="1375">
        <v>7</v>
      </c>
      <c r="L93" s="1374">
        <v>8</v>
      </c>
      <c r="M93" s="1375">
        <v>9</v>
      </c>
      <c r="N93" s="1374">
        <v>10</v>
      </c>
      <c r="O93" s="1374">
        <v>11</v>
      </c>
      <c r="P93" s="1374">
        <v>12</v>
      </c>
      <c r="Q93" s="1374">
        <v>13</v>
      </c>
      <c r="R93" s="1374">
        <v>14</v>
      </c>
      <c r="S93" s="993"/>
      <c r="T93" s="4203"/>
      <c r="U93" s="4203"/>
      <c r="V93" s="4203"/>
      <c r="W93" s="4203"/>
      <c r="X93" s="4207"/>
      <c r="Y93" s="4208"/>
      <c r="Z93" s="4208"/>
      <c r="AA93" s="4209"/>
      <c r="AC93" s="4176" t="s">
        <v>17</v>
      </c>
      <c r="AD93" s="4177"/>
      <c r="AE93" s="4202" t="s">
        <v>695</v>
      </c>
      <c r="AF93" s="4202"/>
      <c r="AG93" s="4202"/>
      <c r="AH93" s="4202"/>
      <c r="AI93" s="4202"/>
      <c r="AJ93" s="4202"/>
      <c r="AK93" s="4202"/>
      <c r="AL93" s="4202"/>
      <c r="AM93" s="1749"/>
      <c r="AZ93" s="1"/>
    </row>
    <row r="94" spans="1:71" ht="9.9499999999999993" customHeight="1" x14ac:dyDescent="0.25">
      <c r="E94" s="1354" t="s">
        <v>19</v>
      </c>
      <c r="F94" s="1059"/>
      <c r="H94" s="1355">
        <v>3</v>
      </c>
      <c r="I94" s="1356">
        <v>4</v>
      </c>
      <c r="J94" s="1355">
        <v>5</v>
      </c>
      <c r="K94" s="1356">
        <v>6</v>
      </c>
      <c r="L94" s="1355">
        <v>7</v>
      </c>
      <c r="M94" s="1356">
        <v>8</v>
      </c>
      <c r="N94" s="1355">
        <v>9</v>
      </c>
      <c r="O94" s="1355">
        <v>10</v>
      </c>
      <c r="P94" s="1355">
        <v>11</v>
      </c>
      <c r="Q94" s="1355">
        <v>12</v>
      </c>
      <c r="R94" s="1355">
        <v>13</v>
      </c>
      <c r="S94" s="993"/>
      <c r="T94" s="4186" t="s">
        <v>74</v>
      </c>
      <c r="U94" s="4186"/>
      <c r="V94" s="4186"/>
      <c r="W94" s="4186"/>
      <c r="X94" s="4164" t="s">
        <v>75</v>
      </c>
      <c r="Y94" s="4165"/>
      <c r="Z94" s="4165"/>
      <c r="AA94" s="4166"/>
      <c r="AC94" s="4178"/>
      <c r="AD94" s="4179"/>
      <c r="AE94" s="4202"/>
      <c r="AF94" s="4202"/>
      <c r="AG94" s="4202"/>
      <c r="AH94" s="4202"/>
      <c r="AI94" s="4202"/>
      <c r="AJ94" s="4202"/>
      <c r="AK94" s="4202"/>
      <c r="AL94" s="4202"/>
      <c r="AM94" s="1749"/>
      <c r="AZ94" s="1"/>
    </row>
    <row r="95" spans="1:71" ht="9.9499999999999993" customHeight="1" x14ac:dyDescent="0.25">
      <c r="E95" s="1373" t="s">
        <v>20</v>
      </c>
      <c r="F95" s="1059"/>
      <c r="H95" s="1374">
        <v>2</v>
      </c>
      <c r="I95" s="1375">
        <v>3</v>
      </c>
      <c r="J95" s="1374">
        <v>4</v>
      </c>
      <c r="K95" s="1375">
        <v>5</v>
      </c>
      <c r="L95" s="1374">
        <v>6</v>
      </c>
      <c r="M95" s="1375">
        <v>7</v>
      </c>
      <c r="N95" s="1374">
        <v>8</v>
      </c>
      <c r="O95" s="1374">
        <v>9</v>
      </c>
      <c r="P95" s="1355">
        <v>10</v>
      </c>
      <c r="Q95" s="1374">
        <v>11</v>
      </c>
      <c r="R95" s="1374">
        <v>12</v>
      </c>
      <c r="S95" s="993"/>
      <c r="T95" s="4186"/>
      <c r="U95" s="4186"/>
      <c r="V95" s="4186"/>
      <c r="W95" s="4186"/>
      <c r="X95" s="4167"/>
      <c r="Y95" s="4168"/>
      <c r="Z95" s="4168"/>
      <c r="AA95" s="4169"/>
      <c r="AC95" s="4176" t="s">
        <v>19</v>
      </c>
      <c r="AD95" s="4177"/>
      <c r="AE95" s="4278" t="s">
        <v>686</v>
      </c>
      <c r="AF95" s="4279"/>
      <c r="AG95" s="4279"/>
      <c r="AH95" s="4279"/>
      <c r="AI95" s="4279"/>
      <c r="AJ95" s="4279"/>
      <c r="AK95" s="4279"/>
      <c r="AL95" s="4280"/>
      <c r="AM95" s="1749"/>
      <c r="AZ95" s="1"/>
    </row>
    <row r="96" spans="1:71" ht="9.9499999999999993" customHeight="1" x14ac:dyDescent="0.25">
      <c r="E96" s="1354" t="s">
        <v>21</v>
      </c>
      <c r="F96" s="1059"/>
      <c r="H96" s="1355">
        <v>1</v>
      </c>
      <c r="I96" s="1356">
        <v>2</v>
      </c>
      <c r="J96" s="1355">
        <v>3</v>
      </c>
      <c r="K96" s="1356">
        <v>4</v>
      </c>
      <c r="L96" s="1355">
        <v>5</v>
      </c>
      <c r="M96" s="1356">
        <v>6</v>
      </c>
      <c r="N96" s="1355">
        <v>7</v>
      </c>
      <c r="O96" s="1355">
        <v>8</v>
      </c>
      <c r="P96" s="1374">
        <v>9</v>
      </c>
      <c r="Q96" s="1355">
        <v>10</v>
      </c>
      <c r="R96" s="1355">
        <v>11</v>
      </c>
      <c r="S96" s="993"/>
      <c r="T96" s="4186" t="s">
        <v>72</v>
      </c>
      <c r="U96" s="4186"/>
      <c r="V96" s="4186"/>
      <c r="W96" s="4186"/>
      <c r="X96" s="4164" t="s">
        <v>73</v>
      </c>
      <c r="Y96" s="4165"/>
      <c r="Z96" s="4165"/>
      <c r="AA96" s="4166"/>
      <c r="AC96" s="4178"/>
      <c r="AD96" s="4179"/>
      <c r="AE96" s="4281"/>
      <c r="AF96" s="4282"/>
      <c r="AG96" s="4282"/>
      <c r="AH96" s="4282"/>
      <c r="AI96" s="4282"/>
      <c r="AJ96" s="4282"/>
      <c r="AK96" s="4282"/>
      <c r="AL96" s="4283"/>
      <c r="AM96" s="1749"/>
      <c r="AZ96" s="1"/>
    </row>
    <row r="97" spans="5:71" ht="9.9499999999999993" customHeight="1" x14ac:dyDescent="0.25">
      <c r="E97" s="1373" t="s">
        <v>41</v>
      </c>
      <c r="F97" s="1059"/>
      <c r="H97" s="1374">
        <v>0</v>
      </c>
      <c r="I97" s="1375">
        <v>1</v>
      </c>
      <c r="J97" s="1374">
        <v>2</v>
      </c>
      <c r="K97" s="1375">
        <v>3</v>
      </c>
      <c r="L97" s="1374">
        <v>4</v>
      </c>
      <c r="M97" s="1375">
        <v>5</v>
      </c>
      <c r="N97" s="1374">
        <v>6</v>
      </c>
      <c r="O97" s="1355">
        <v>7</v>
      </c>
      <c r="P97" s="1355">
        <v>8</v>
      </c>
      <c r="Q97" s="1374">
        <v>9</v>
      </c>
      <c r="R97" s="1355">
        <v>10</v>
      </c>
      <c r="S97" s="993"/>
      <c r="T97" s="4186"/>
      <c r="U97" s="4186"/>
      <c r="V97" s="4186"/>
      <c r="W97" s="4186"/>
      <c r="X97" s="4167"/>
      <c r="Y97" s="4168"/>
      <c r="Z97" s="4168"/>
      <c r="AA97" s="4169"/>
      <c r="AC97" s="4176" t="s">
        <v>41</v>
      </c>
      <c r="AD97" s="4177"/>
      <c r="AE97" s="1750"/>
      <c r="AF97" s="4180">
        <f>COUNTIF(AJ$6:AJ$81,"=3")</f>
        <v>2</v>
      </c>
      <c r="AG97" s="1599"/>
      <c r="AH97" s="4182" t="s">
        <v>110</v>
      </c>
      <c r="AI97" s="4182"/>
      <c r="AJ97" s="4182"/>
      <c r="AK97" s="4182"/>
      <c r="AL97" s="4183"/>
      <c r="AM97" s="1751"/>
      <c r="AZ97" s="1"/>
    </row>
    <row r="98" spans="5:71" ht="9.75" customHeight="1" x14ac:dyDescent="0.25">
      <c r="E98" s="1354" t="s">
        <v>22</v>
      </c>
      <c r="F98" s="1059"/>
      <c r="H98" s="1355" t="s">
        <v>0</v>
      </c>
      <c r="I98" s="1356">
        <v>0</v>
      </c>
      <c r="J98" s="1355">
        <v>1</v>
      </c>
      <c r="K98" s="1356">
        <v>2</v>
      </c>
      <c r="L98" s="1355">
        <v>3</v>
      </c>
      <c r="M98" s="1356">
        <v>4</v>
      </c>
      <c r="N98" s="1355">
        <v>5</v>
      </c>
      <c r="O98" s="1374">
        <v>6</v>
      </c>
      <c r="P98" s="1355">
        <v>7</v>
      </c>
      <c r="Q98" s="1355">
        <v>8</v>
      </c>
      <c r="R98" s="1374">
        <v>9</v>
      </c>
      <c r="S98" s="993"/>
      <c r="T98" s="4186" t="s">
        <v>71</v>
      </c>
      <c r="U98" s="4186"/>
      <c r="V98" s="4186"/>
      <c r="W98" s="4186"/>
      <c r="X98" s="4164" t="s">
        <v>70</v>
      </c>
      <c r="Y98" s="4165"/>
      <c r="Z98" s="4165"/>
      <c r="AA98" s="4166"/>
      <c r="AC98" s="4178"/>
      <c r="AD98" s="4179"/>
      <c r="AE98" s="1752"/>
      <c r="AF98" s="4181"/>
      <c r="AG98" s="1600"/>
      <c r="AH98" s="4184"/>
      <c r="AI98" s="4184"/>
      <c r="AJ98" s="4184"/>
      <c r="AK98" s="4184"/>
      <c r="AL98" s="4185"/>
      <c r="AM98" s="1751"/>
      <c r="AZ98" s="1"/>
    </row>
    <row r="99" spans="5:71" ht="9.9499999999999993" customHeight="1" x14ac:dyDescent="0.25">
      <c r="E99" s="1373" t="s">
        <v>23</v>
      </c>
      <c r="F99" s="1059"/>
      <c r="H99" s="1374" t="s">
        <v>0</v>
      </c>
      <c r="I99" s="1375" t="s">
        <v>0</v>
      </c>
      <c r="J99" s="1374">
        <v>0</v>
      </c>
      <c r="K99" s="1375">
        <v>1</v>
      </c>
      <c r="L99" s="1374">
        <v>2</v>
      </c>
      <c r="M99" s="1375">
        <v>3</v>
      </c>
      <c r="N99" s="1374">
        <v>4</v>
      </c>
      <c r="O99" s="1355">
        <v>5</v>
      </c>
      <c r="P99" s="1374">
        <v>6</v>
      </c>
      <c r="Q99" s="1355">
        <v>7</v>
      </c>
      <c r="R99" s="1355">
        <v>8</v>
      </c>
      <c r="S99" s="993"/>
      <c r="T99" s="4186"/>
      <c r="U99" s="4186"/>
      <c r="V99" s="4186"/>
      <c r="W99" s="4186"/>
      <c r="X99" s="4167"/>
      <c r="Y99" s="4168"/>
      <c r="Z99" s="4168"/>
      <c r="AA99" s="4169"/>
      <c r="AC99" s="4176" t="s">
        <v>22</v>
      </c>
      <c r="AD99" s="4177"/>
      <c r="AE99" s="1750"/>
      <c r="AF99" s="4180">
        <f>COUNTIF(AJ$6:AJ$81,"=2")</f>
        <v>4</v>
      </c>
      <c r="AG99" s="1599"/>
      <c r="AH99" s="4182" t="s">
        <v>111</v>
      </c>
      <c r="AI99" s="4182"/>
      <c r="AJ99" s="4182"/>
      <c r="AK99" s="4182"/>
      <c r="AL99" s="4183"/>
      <c r="AM99" s="1751"/>
      <c r="AZ99" s="1"/>
    </row>
    <row r="100" spans="5:71" ht="9.9499999999999993" customHeight="1" x14ac:dyDescent="0.25">
      <c r="E100" s="1354" t="s">
        <v>24</v>
      </c>
      <c r="F100" s="1059"/>
      <c r="H100" s="1355" t="s">
        <v>0</v>
      </c>
      <c r="I100" s="1356" t="s">
        <v>0</v>
      </c>
      <c r="J100" s="1355" t="s">
        <v>0</v>
      </c>
      <c r="K100" s="1356">
        <v>0</v>
      </c>
      <c r="L100" s="1355">
        <v>1</v>
      </c>
      <c r="M100" s="1356">
        <v>2</v>
      </c>
      <c r="N100" s="1355">
        <v>3</v>
      </c>
      <c r="O100" s="1374">
        <v>4</v>
      </c>
      <c r="P100" s="1355">
        <v>5</v>
      </c>
      <c r="Q100" s="1374">
        <v>6</v>
      </c>
      <c r="R100" s="1355">
        <v>7</v>
      </c>
      <c r="S100" s="993"/>
      <c r="T100" s="4186" t="s">
        <v>68</v>
      </c>
      <c r="U100" s="4186"/>
      <c r="V100" s="4186"/>
      <c r="W100" s="4186"/>
      <c r="X100" s="4164" t="s">
        <v>69</v>
      </c>
      <c r="Y100" s="4165"/>
      <c r="Z100" s="4165"/>
      <c r="AA100" s="4166"/>
      <c r="AC100" s="4178"/>
      <c r="AD100" s="4179"/>
      <c r="AE100" s="1752"/>
      <c r="AF100" s="4181"/>
      <c r="AG100" s="1600"/>
      <c r="AH100" s="4184"/>
      <c r="AI100" s="4184"/>
      <c r="AJ100" s="4184"/>
      <c r="AK100" s="4184"/>
      <c r="AL100" s="4185"/>
      <c r="AM100" s="1751"/>
      <c r="AZ100" s="1"/>
    </row>
    <row r="101" spans="5:71" ht="9.9499999999999993" customHeight="1" x14ac:dyDescent="0.25">
      <c r="E101" s="1373" t="s">
        <v>29</v>
      </c>
      <c r="F101" s="1059"/>
      <c r="H101" s="1374" t="s">
        <v>0</v>
      </c>
      <c r="I101" s="1375" t="s">
        <v>0</v>
      </c>
      <c r="J101" s="1374" t="s">
        <v>0</v>
      </c>
      <c r="K101" s="1375" t="s">
        <v>0</v>
      </c>
      <c r="L101" s="1374">
        <v>0</v>
      </c>
      <c r="M101" s="1375">
        <v>1</v>
      </c>
      <c r="N101" s="1374">
        <v>2</v>
      </c>
      <c r="O101" s="1355">
        <v>3</v>
      </c>
      <c r="P101" s="1374">
        <v>4</v>
      </c>
      <c r="Q101" s="1355">
        <v>5</v>
      </c>
      <c r="R101" s="1374">
        <v>6</v>
      </c>
      <c r="S101" s="993"/>
      <c r="T101" s="4186"/>
      <c r="U101" s="4186"/>
      <c r="V101" s="4186"/>
      <c r="W101" s="4186"/>
      <c r="X101" s="4167"/>
      <c r="Y101" s="4168"/>
      <c r="Z101" s="4168"/>
      <c r="AA101" s="4169"/>
      <c r="AB101" s="4"/>
      <c r="AC101" s="4176" t="s">
        <v>33</v>
      </c>
      <c r="AD101" s="4177"/>
      <c r="AE101" s="1750"/>
      <c r="AF101" s="4180">
        <f>COUNTIF(AJ$6:AJ$81,"=1")</f>
        <v>15</v>
      </c>
      <c r="AG101" s="1599"/>
      <c r="AH101" s="4182" t="s">
        <v>641</v>
      </c>
      <c r="AI101" s="4182"/>
      <c r="AJ101" s="4182"/>
      <c r="AK101" s="4182"/>
      <c r="AL101" s="4183"/>
      <c r="AM101" s="17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54" t="s">
        <v>30</v>
      </c>
      <c r="F102" s="1059"/>
      <c r="H102" s="1355" t="s">
        <v>0</v>
      </c>
      <c r="I102" s="1356" t="s">
        <v>0</v>
      </c>
      <c r="J102" s="1355" t="s">
        <v>0</v>
      </c>
      <c r="K102" s="1356" t="s">
        <v>0</v>
      </c>
      <c r="L102" s="1355" t="s">
        <v>0</v>
      </c>
      <c r="M102" s="1356">
        <v>0</v>
      </c>
      <c r="N102" s="1355">
        <v>1</v>
      </c>
      <c r="O102" s="1374">
        <v>2</v>
      </c>
      <c r="P102" s="1355">
        <v>3</v>
      </c>
      <c r="Q102" s="1374">
        <v>4</v>
      </c>
      <c r="R102" s="1355">
        <v>5</v>
      </c>
      <c r="S102" s="993"/>
      <c r="T102" s="4186" t="s">
        <v>85</v>
      </c>
      <c r="U102" s="4186"/>
      <c r="V102" s="4186"/>
      <c r="W102" s="4186"/>
      <c r="X102" s="4164" t="s">
        <v>84</v>
      </c>
      <c r="Y102" s="4165"/>
      <c r="Z102" s="4165"/>
      <c r="AA102" s="4166"/>
      <c r="AB102" s="4"/>
      <c r="AC102" s="4178"/>
      <c r="AD102" s="4179"/>
      <c r="AE102" s="1752"/>
      <c r="AF102" s="4181"/>
      <c r="AG102" s="1600"/>
      <c r="AH102" s="4184"/>
      <c r="AI102" s="4184"/>
      <c r="AJ102" s="4184"/>
      <c r="AK102" s="4184"/>
      <c r="AL102" s="4185"/>
      <c r="AM102" s="175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54" t="s">
        <v>33</v>
      </c>
      <c r="F103" s="1059"/>
      <c r="H103" s="1355" t="s">
        <v>0</v>
      </c>
      <c r="I103" s="1356" t="s">
        <v>0</v>
      </c>
      <c r="J103" s="1355" t="s">
        <v>0</v>
      </c>
      <c r="K103" s="1356" t="s">
        <v>0</v>
      </c>
      <c r="L103" s="1355" t="s">
        <v>0</v>
      </c>
      <c r="M103" s="1356" t="s">
        <v>0</v>
      </c>
      <c r="N103" s="1355">
        <v>0</v>
      </c>
      <c r="O103" s="1355">
        <v>1</v>
      </c>
      <c r="P103" s="1374">
        <v>2</v>
      </c>
      <c r="Q103" s="1355">
        <v>3</v>
      </c>
      <c r="R103" s="1374">
        <v>4</v>
      </c>
      <c r="S103" s="993"/>
      <c r="T103" s="4186"/>
      <c r="U103" s="4186"/>
      <c r="V103" s="4186"/>
      <c r="W103" s="4186"/>
      <c r="X103" s="4167"/>
      <c r="Y103" s="4168"/>
      <c r="Z103" s="4168"/>
      <c r="AA103" s="4169"/>
      <c r="AB103" s="4"/>
      <c r="AC103" s="4"/>
      <c r="AD103" s="4"/>
      <c r="AE103" s="1189"/>
      <c r="AF103" s="1189"/>
      <c r="AG103" s="1189"/>
      <c r="AH103" s="1189"/>
      <c r="AI103" s="999"/>
      <c r="AJ103" s="999"/>
      <c r="AK103" s="999"/>
      <c r="AL103" s="993"/>
      <c r="AM103" s="993"/>
      <c r="AN103" s="99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54" t="s">
        <v>56</v>
      </c>
      <c r="H104" s="1355" t="s">
        <v>0</v>
      </c>
      <c r="I104" s="1356" t="s">
        <v>0</v>
      </c>
      <c r="J104" s="1355" t="s">
        <v>0</v>
      </c>
      <c r="K104" s="1356" t="s">
        <v>0</v>
      </c>
      <c r="L104" s="1355" t="s">
        <v>0</v>
      </c>
      <c r="M104" s="1356" t="s">
        <v>0</v>
      </c>
      <c r="N104" s="1356" t="s">
        <v>0</v>
      </c>
      <c r="O104" s="1355">
        <v>0</v>
      </c>
      <c r="P104" s="1355">
        <v>1</v>
      </c>
      <c r="Q104" s="1374">
        <v>2</v>
      </c>
      <c r="R104" s="1355">
        <v>3</v>
      </c>
      <c r="S104" s="993"/>
      <c r="T104" s="4170" t="s">
        <v>121</v>
      </c>
      <c r="U104" s="4171"/>
      <c r="V104" s="4171"/>
      <c r="W104" s="4172"/>
      <c r="X104" s="4164" t="s">
        <v>122</v>
      </c>
      <c r="Y104" s="4165"/>
      <c r="Z104" s="4165"/>
      <c r="AA104" s="4166"/>
      <c r="AB104" s="4"/>
      <c r="AE104" s="995"/>
      <c r="AM104" s="993"/>
      <c r="AN104" s="99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54" t="s">
        <v>48</v>
      </c>
      <c r="H105" s="1355" t="s">
        <v>0</v>
      </c>
      <c r="I105" s="1356" t="s">
        <v>0</v>
      </c>
      <c r="J105" s="1355" t="s">
        <v>0</v>
      </c>
      <c r="K105" s="1356" t="s">
        <v>0</v>
      </c>
      <c r="L105" s="1355" t="s">
        <v>0</v>
      </c>
      <c r="M105" s="1356" t="s">
        <v>0</v>
      </c>
      <c r="N105" s="1356" t="s">
        <v>0</v>
      </c>
      <c r="O105" s="1356" t="s">
        <v>0</v>
      </c>
      <c r="P105" s="1355">
        <v>0</v>
      </c>
      <c r="Q105" s="1355">
        <v>1</v>
      </c>
      <c r="R105" s="1374">
        <v>2</v>
      </c>
      <c r="S105" s="993"/>
      <c r="T105" s="4173"/>
      <c r="U105" s="4174"/>
      <c r="V105" s="4174"/>
      <c r="W105" s="4175"/>
      <c r="X105" s="4167"/>
      <c r="Y105" s="4168"/>
      <c r="Z105" s="4168"/>
      <c r="AA105" s="4169"/>
      <c r="AB105" s="4"/>
      <c r="AJ105" s="999"/>
      <c r="AK105" s="993"/>
      <c r="AL105" s="993"/>
      <c r="AM105" s="993"/>
      <c r="AN105" s="993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54" t="s">
        <v>62</v>
      </c>
      <c r="H106" s="1355" t="s">
        <v>0</v>
      </c>
      <c r="I106" s="1356" t="s">
        <v>0</v>
      </c>
      <c r="J106" s="1355" t="s">
        <v>0</v>
      </c>
      <c r="K106" s="1356" t="s">
        <v>0</v>
      </c>
      <c r="L106" s="1355" t="s">
        <v>0</v>
      </c>
      <c r="M106" s="1356" t="s">
        <v>0</v>
      </c>
      <c r="N106" s="1356" t="s">
        <v>0</v>
      </c>
      <c r="O106" s="1356" t="s">
        <v>0</v>
      </c>
      <c r="P106" s="1356" t="s">
        <v>0</v>
      </c>
      <c r="Q106" s="1355">
        <v>0</v>
      </c>
      <c r="R106" s="1355">
        <v>1</v>
      </c>
      <c r="S106" s="993"/>
      <c r="T106" s="4170" t="s">
        <v>687</v>
      </c>
      <c r="U106" s="4171"/>
      <c r="V106" s="4171"/>
      <c r="W106" s="4172"/>
      <c r="X106" s="4164" t="s">
        <v>176</v>
      </c>
      <c r="Y106" s="4165"/>
      <c r="Z106" s="4165"/>
      <c r="AA106" s="4166"/>
      <c r="AJ106" s="999"/>
      <c r="AK106" s="993"/>
      <c r="AL106" s="993"/>
      <c r="AN106" s="993"/>
    </row>
    <row r="107" spans="5:71" ht="9.9499999999999993" customHeight="1" x14ac:dyDescent="0.25">
      <c r="E107" s="1354" t="s">
        <v>130</v>
      </c>
      <c r="H107" s="1355" t="s">
        <v>0</v>
      </c>
      <c r="I107" s="1356" t="s">
        <v>0</v>
      </c>
      <c r="J107" s="1355" t="s">
        <v>0</v>
      </c>
      <c r="K107" s="1356" t="s">
        <v>0</v>
      </c>
      <c r="L107" s="1355" t="s">
        <v>0</v>
      </c>
      <c r="M107" s="1356" t="s">
        <v>0</v>
      </c>
      <c r="N107" s="1356" t="s">
        <v>0</v>
      </c>
      <c r="O107" s="1356" t="s">
        <v>0</v>
      </c>
      <c r="P107" s="1356" t="s">
        <v>0</v>
      </c>
      <c r="Q107" s="1356" t="s">
        <v>0</v>
      </c>
      <c r="R107" s="1355">
        <v>0</v>
      </c>
      <c r="S107" s="993"/>
      <c r="T107" s="4173"/>
      <c r="U107" s="4174"/>
      <c r="V107" s="4174"/>
      <c r="W107" s="4175"/>
      <c r="X107" s="4167"/>
      <c r="Y107" s="4168"/>
      <c r="Z107" s="4168"/>
      <c r="AA107" s="4169"/>
      <c r="AJ107" s="999"/>
      <c r="AK107" s="993"/>
      <c r="AL107" s="993"/>
      <c r="AM107" s="993"/>
      <c r="AN107" s="99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94"/>
      <c r="P108" s="994"/>
      <c r="Z108" s="1"/>
      <c r="AA108" s="4"/>
      <c r="AB108" s="1189"/>
      <c r="AC108" s="1189"/>
      <c r="AD108" s="1189"/>
      <c r="AE108" s="1189"/>
      <c r="AF108" s="999"/>
      <c r="AG108" s="999"/>
      <c r="AH108" s="999"/>
      <c r="AI108" s="993"/>
      <c r="AJ108" s="993"/>
      <c r="AK108" s="9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93"/>
      <c r="BS108" s="993"/>
    </row>
    <row r="109" spans="5:71" ht="9.9499999999999993" customHeight="1" x14ac:dyDescent="0.25">
      <c r="E109" s="1957" t="s">
        <v>688</v>
      </c>
      <c r="F109" s="1957"/>
      <c r="G109" s="993"/>
      <c r="O109" s="994"/>
      <c r="P109" s="994"/>
      <c r="Z109" s="1956"/>
      <c r="AA109" s="1"/>
      <c r="AB109" s="4"/>
      <c r="AC109" s="1189"/>
      <c r="AD109" s="1189"/>
      <c r="AE109" s="1189"/>
      <c r="AF109" s="999"/>
      <c r="AG109" s="999"/>
      <c r="AH109" s="999"/>
      <c r="AI109" s="993"/>
      <c r="AJ109" s="993"/>
      <c r="AK109" s="993"/>
      <c r="AL109" s="9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93"/>
      <c r="BS109" s="993"/>
    </row>
    <row r="110" spans="5:71" ht="9.9499999999999993" customHeight="1" x14ac:dyDescent="0.25">
      <c r="E110" s="1290"/>
      <c r="F110" s="1290"/>
      <c r="G110" s="993"/>
      <c r="P110" s="994"/>
      <c r="Q110" s="994"/>
      <c r="R110" s="1086"/>
      <c r="S110" s="1"/>
      <c r="T110" s="1958"/>
      <c r="U110" s="1958"/>
      <c r="V110" s="1958"/>
      <c r="W110" s="1959"/>
      <c r="X110" s="1960"/>
      <c r="Y110" s="1960"/>
      <c r="Z110" s="1324"/>
      <c r="AA110" s="1324"/>
      <c r="AB110" s="1961"/>
      <c r="AC110" s="1961"/>
      <c r="AD110" s="1961"/>
      <c r="AE110" s="1961"/>
      <c r="AF110" s="999"/>
      <c r="AG110" s="999"/>
      <c r="AH110" s="993"/>
      <c r="AI110" s="993"/>
      <c r="AJ110" s="993"/>
      <c r="AK110" s="993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93"/>
      <c r="BR110" s="993"/>
      <c r="BS110" s="993"/>
    </row>
    <row r="111" spans="5:71" ht="9.9499999999999993" customHeight="1" x14ac:dyDescent="0.25">
      <c r="E111" s="1753"/>
      <c r="F111" s="1462"/>
      <c r="G111" s="1462"/>
      <c r="H111" s="4145" t="s">
        <v>508</v>
      </c>
      <c r="I111" s="4145"/>
      <c r="J111" s="4145"/>
      <c r="K111" s="4145"/>
      <c r="L111" s="4145"/>
      <c r="M111" s="4145"/>
      <c r="N111" s="4146"/>
      <c r="P111" s="994"/>
      <c r="Q111" s="1086"/>
      <c r="R111" s="4151" t="s">
        <v>598</v>
      </c>
      <c r="S111" s="4152"/>
      <c r="T111" s="4152"/>
      <c r="U111" s="4152"/>
      <c r="V111" s="4152"/>
      <c r="W111" s="4152"/>
      <c r="X111" s="4152"/>
      <c r="Y111" s="4152"/>
      <c r="Z111" s="4152"/>
      <c r="AA111" s="4152"/>
      <c r="AB111" s="4152"/>
      <c r="AC111" s="4152"/>
      <c r="AD111" s="4152"/>
      <c r="AE111" s="4153"/>
      <c r="AF111" s="999"/>
      <c r="AG111" s="993"/>
      <c r="AH111" s="993"/>
      <c r="AI111" s="993"/>
      <c r="AJ111" s="993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93"/>
      <c r="BQ111" s="993"/>
      <c r="BR111" s="993"/>
      <c r="BS111" s="993"/>
    </row>
    <row r="112" spans="5:71" ht="9.9499999999999993" customHeight="1" x14ac:dyDescent="0.25">
      <c r="E112" s="1470"/>
      <c r="F112" s="1471"/>
      <c r="G112" s="1471"/>
      <c r="H112" s="4147"/>
      <c r="I112" s="4147"/>
      <c r="J112" s="4147"/>
      <c r="K112" s="4147"/>
      <c r="L112" s="4147"/>
      <c r="M112" s="4147"/>
      <c r="N112" s="4148"/>
      <c r="P112" s="994"/>
      <c r="R112" s="4154"/>
      <c r="S112" s="4155"/>
      <c r="T112" s="4155"/>
      <c r="U112" s="4155"/>
      <c r="V112" s="4155"/>
      <c r="W112" s="4155"/>
      <c r="X112" s="4155"/>
      <c r="Y112" s="4155"/>
      <c r="Z112" s="4155"/>
      <c r="AA112" s="4155"/>
      <c r="AB112" s="4155"/>
      <c r="AC112" s="4155"/>
      <c r="AD112" s="4155"/>
      <c r="AE112" s="4156"/>
      <c r="AF112" s="999"/>
      <c r="AG112" s="999"/>
      <c r="AH112" s="993"/>
      <c r="AI112" s="993"/>
      <c r="AJ112" s="993"/>
      <c r="AK112" s="993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93"/>
      <c r="BR112" s="993"/>
      <c r="BS112" s="993"/>
    </row>
    <row r="113" spans="3:71" ht="9.9499999999999993" customHeight="1" x14ac:dyDescent="0.25">
      <c r="E113" s="1470"/>
      <c r="F113" s="1471"/>
      <c r="G113" s="1471"/>
      <c r="H113" s="4147"/>
      <c r="I113" s="4147"/>
      <c r="J113" s="4147"/>
      <c r="K113" s="4147"/>
      <c r="L113" s="4147"/>
      <c r="M113" s="4147"/>
      <c r="N113" s="4148"/>
      <c r="P113" s="994"/>
      <c r="Q113" s="995"/>
      <c r="R113" s="4154"/>
      <c r="S113" s="4155"/>
      <c r="T113" s="4155"/>
      <c r="U113" s="4155"/>
      <c r="V113" s="4155"/>
      <c r="W113" s="4155"/>
      <c r="X113" s="4155"/>
      <c r="Y113" s="4155"/>
      <c r="Z113" s="4155"/>
      <c r="AA113" s="4155"/>
      <c r="AB113" s="4155"/>
      <c r="AC113" s="4155"/>
      <c r="AD113" s="4155"/>
      <c r="AE113" s="4156"/>
      <c r="AF113" s="999"/>
      <c r="AG113" s="999"/>
      <c r="AH113" s="993"/>
      <c r="AI113" s="993"/>
      <c r="AJ113" s="993"/>
      <c r="AK113" s="993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93"/>
      <c r="BR113" s="993"/>
      <c r="BS113" s="993"/>
    </row>
    <row r="114" spans="3:71" ht="9.9499999999999993" customHeight="1" x14ac:dyDescent="0.2">
      <c r="E114" s="1473"/>
      <c r="F114" s="1474"/>
      <c r="G114" s="1474"/>
      <c r="H114" s="4149"/>
      <c r="I114" s="4149"/>
      <c r="J114" s="4149"/>
      <c r="K114" s="4149"/>
      <c r="L114" s="4149"/>
      <c r="M114" s="4149"/>
      <c r="N114" s="4150"/>
      <c r="P114" s="994"/>
      <c r="Q114" s="1246"/>
      <c r="R114" s="4154"/>
      <c r="S114" s="4155"/>
      <c r="T114" s="4155"/>
      <c r="U114" s="4155"/>
      <c r="V114" s="4155"/>
      <c r="W114" s="4155"/>
      <c r="X114" s="4155"/>
      <c r="Y114" s="4155"/>
      <c r="Z114" s="4155"/>
      <c r="AA114" s="4155"/>
      <c r="AB114" s="4155"/>
      <c r="AC114" s="4155"/>
      <c r="AD114" s="4155"/>
      <c r="AE114" s="4156"/>
      <c r="AF114" s="999"/>
      <c r="AG114" s="999"/>
      <c r="AH114" s="993"/>
      <c r="AI114" s="993"/>
      <c r="AJ114" s="993"/>
      <c r="AK114" s="993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93"/>
      <c r="BR114" s="993"/>
      <c r="BS114" s="993"/>
    </row>
    <row r="115" spans="3:71" ht="9.9499999999999993" customHeight="1" x14ac:dyDescent="0.25">
      <c r="E115" s="1086"/>
      <c r="F115" s="1086"/>
      <c r="G115" s="1086"/>
      <c r="H115" s="1477"/>
      <c r="I115" s="1477"/>
      <c r="J115" s="1477"/>
      <c r="K115" s="1477"/>
      <c r="L115" s="1477"/>
      <c r="M115" s="1477"/>
      <c r="N115" s="1477"/>
      <c r="P115" s="994"/>
      <c r="Q115" s="1160"/>
      <c r="R115" s="4154"/>
      <c r="S115" s="4155"/>
      <c r="T115" s="4155"/>
      <c r="U115" s="4155"/>
      <c r="V115" s="4155"/>
      <c r="W115" s="4155"/>
      <c r="X115" s="4155"/>
      <c r="Y115" s="4155"/>
      <c r="Z115" s="4155"/>
      <c r="AA115" s="4155"/>
      <c r="AB115" s="4155"/>
      <c r="AC115" s="4155"/>
      <c r="AD115" s="4155"/>
      <c r="AE115" s="4156"/>
      <c r="AF115" s="999"/>
      <c r="AG115" s="999"/>
      <c r="AH115" s="993"/>
      <c r="AI115" s="993"/>
      <c r="AJ115" s="993"/>
      <c r="AK115" s="993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93"/>
      <c r="BR115" s="993"/>
      <c r="BS115" s="993"/>
    </row>
    <row r="116" spans="3:71" ht="9.9499999999999993" customHeight="1" x14ac:dyDescent="0.25">
      <c r="E116" s="1482"/>
      <c r="F116" s="1462"/>
      <c r="G116" s="1462"/>
      <c r="H116" s="4145" t="s">
        <v>511</v>
      </c>
      <c r="I116" s="4145"/>
      <c r="J116" s="4145"/>
      <c r="K116" s="4145"/>
      <c r="L116" s="4145"/>
      <c r="M116" s="4145"/>
      <c r="N116" s="4146"/>
      <c r="P116" s="994"/>
      <c r="Q116" s="1086"/>
      <c r="R116" s="4157"/>
      <c r="S116" s="4158"/>
      <c r="T116" s="4158"/>
      <c r="U116" s="4158"/>
      <c r="V116" s="4158"/>
      <c r="W116" s="4158"/>
      <c r="X116" s="4158"/>
      <c r="Y116" s="4158"/>
      <c r="Z116" s="4158"/>
      <c r="AA116" s="4158"/>
      <c r="AB116" s="4158"/>
      <c r="AC116" s="4158"/>
      <c r="AD116" s="4158"/>
      <c r="AE116" s="4159"/>
      <c r="AF116" s="999"/>
      <c r="AG116" s="999"/>
      <c r="AH116" s="993"/>
      <c r="AI116" s="993"/>
      <c r="AJ116" s="993"/>
      <c r="AK116" s="993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93"/>
      <c r="BR116" s="993"/>
      <c r="BS116" s="993"/>
    </row>
    <row r="117" spans="3:71" ht="9.9499999999999993" customHeight="1" x14ac:dyDescent="0.25">
      <c r="E117" s="1486"/>
      <c r="F117" s="1487"/>
      <c r="G117" s="1487"/>
      <c r="H117" s="4147"/>
      <c r="I117" s="4147"/>
      <c r="J117" s="4147"/>
      <c r="K117" s="4147"/>
      <c r="L117" s="4147"/>
      <c r="M117" s="4147"/>
      <c r="N117" s="4148"/>
      <c r="P117" s="994"/>
      <c r="Q117" s="1261"/>
      <c r="R117" s="1173"/>
      <c r="S117" s="1173"/>
      <c r="T117" s="1173"/>
      <c r="U117" s="1173"/>
      <c r="V117" s="1962"/>
      <c r="W117" s="1963"/>
      <c r="X117" s="1173"/>
      <c r="Y117" s="1173"/>
      <c r="Z117" s="995"/>
      <c r="AA117" s="995"/>
      <c r="AB117" s="993"/>
      <c r="AF117" s="1964"/>
      <c r="AG117" s="999"/>
      <c r="AH117" s="993"/>
      <c r="AI117" s="993"/>
      <c r="AJ117" s="993"/>
      <c r="AK117" s="993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93"/>
      <c r="BR117" s="993"/>
      <c r="BS117" s="993"/>
    </row>
    <row r="118" spans="3:71" ht="9.9499999999999993" customHeight="1" x14ac:dyDescent="0.25">
      <c r="E118" s="1490"/>
      <c r="F118" s="1491"/>
      <c r="G118" s="1491"/>
      <c r="H118" s="4147"/>
      <c r="I118" s="4147"/>
      <c r="J118" s="4147"/>
      <c r="K118" s="4147"/>
      <c r="L118" s="4147"/>
      <c r="M118" s="4147"/>
      <c r="N118" s="4148"/>
      <c r="P118" s="994"/>
      <c r="Q118" s="994"/>
      <c r="R118" s="1261"/>
      <c r="S118" s="1173"/>
      <c r="T118" s="1173"/>
      <c r="U118" s="1173"/>
      <c r="V118" s="1173"/>
      <c r="W118" s="1962"/>
      <c r="X118" s="1963"/>
      <c r="Y118" s="1963"/>
      <c r="Z118" s="1173"/>
      <c r="AA118" s="995"/>
      <c r="AB118" s="995"/>
      <c r="AC118" s="995"/>
      <c r="AG118" s="1964"/>
      <c r="AI118" s="4"/>
      <c r="AJ118" s="4"/>
      <c r="AK118" s="993"/>
      <c r="AL118" s="993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93"/>
      <c r="BS118" s="993"/>
    </row>
    <row r="119" spans="3:71" ht="9.9499999999999993" customHeight="1" x14ac:dyDescent="0.25">
      <c r="E119" s="1490"/>
      <c r="F119" s="1491"/>
      <c r="G119" s="1491"/>
      <c r="H119" s="4149"/>
      <c r="I119" s="4149"/>
      <c r="J119" s="4149"/>
      <c r="K119" s="4149"/>
      <c r="L119" s="4149"/>
      <c r="M119" s="4149"/>
      <c r="N119" s="4150"/>
      <c r="P119" s="994"/>
      <c r="Q119" s="994"/>
      <c r="R119" s="993"/>
      <c r="S119" s="1536"/>
      <c r="T119" s="1536"/>
      <c r="U119" s="995"/>
      <c r="V119" s="995"/>
      <c r="W119" s="1965"/>
      <c r="X119" s="1966"/>
      <c r="Y119" s="1966"/>
      <c r="Z119" s="995"/>
      <c r="AA119" s="993"/>
      <c r="AB119" s="993"/>
      <c r="AC119" s="995"/>
      <c r="AG119" s="4"/>
      <c r="AH119" s="4"/>
      <c r="AI119" s="993"/>
      <c r="AJ119" s="993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93"/>
      <c r="BQ119" s="993"/>
      <c r="BR119" s="993"/>
      <c r="BS119" s="993"/>
    </row>
    <row r="120" spans="3:71" ht="9.9499999999999993" customHeight="1" x14ac:dyDescent="0.25">
      <c r="E120" s="1092"/>
      <c r="F120" s="1092"/>
      <c r="G120" s="1092"/>
      <c r="H120" s="1494"/>
      <c r="I120" s="1494"/>
      <c r="J120" s="1494"/>
      <c r="K120" s="1494"/>
      <c r="L120" s="1494"/>
      <c r="M120" s="1494"/>
      <c r="N120" s="1494"/>
      <c r="P120" s="994"/>
      <c r="Q120" s="994"/>
      <c r="R120" s="1261"/>
      <c r="S120" s="1536"/>
      <c r="T120" s="1536"/>
      <c r="U120" s="995"/>
      <c r="V120" s="995"/>
      <c r="W120" s="1965"/>
      <c r="X120" s="1966"/>
      <c r="Y120" s="1966"/>
      <c r="Z120" s="995"/>
      <c r="AA120" s="1086"/>
      <c r="AB120" s="1086"/>
      <c r="AC120" s="993"/>
      <c r="AI120" s="4"/>
      <c r="AJ120" s="993"/>
      <c r="AK120" s="1189"/>
      <c r="AL120" s="1189"/>
      <c r="AM120" s="1189"/>
      <c r="AN120" s="1189"/>
      <c r="AQ120" s="1746"/>
      <c r="AR120" s="1746"/>
      <c r="AS120" s="1746"/>
      <c r="AT120" s="1746"/>
      <c r="AW120" s="1"/>
      <c r="AX120" s="1"/>
      <c r="AY120" s="1"/>
      <c r="AZ120" s="1"/>
      <c r="BP120" s="993"/>
      <c r="BQ120" s="993"/>
      <c r="BR120" s="993"/>
      <c r="BS120" s="993"/>
    </row>
    <row r="121" spans="3:71" ht="9.9499999999999993" customHeight="1" x14ac:dyDescent="0.25">
      <c r="E121" s="1170"/>
      <c r="F121" s="1462"/>
      <c r="G121" s="1462"/>
      <c r="H121" s="4145" t="s">
        <v>514</v>
      </c>
      <c r="I121" s="4145"/>
      <c r="J121" s="4145"/>
      <c r="K121" s="4145"/>
      <c r="L121" s="4145"/>
      <c r="M121" s="4145"/>
      <c r="N121" s="4146"/>
      <c r="P121" s="994"/>
      <c r="Q121" s="994"/>
      <c r="R121" s="1261"/>
      <c r="S121" s="1536"/>
      <c r="T121" s="1536"/>
      <c r="U121" s="993"/>
      <c r="W121" s="1967"/>
      <c r="X121" s="1956"/>
      <c r="Y121" s="1956"/>
      <c r="Z121" s="993"/>
      <c r="AA121" s="998"/>
      <c r="AB121" s="998"/>
      <c r="AC121" s="1086"/>
      <c r="AI121" s="4"/>
      <c r="AJ121" s="99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93"/>
      <c r="AV121" s="993"/>
      <c r="AW121" s="993"/>
      <c r="AX121" s="993"/>
      <c r="AY121" s="993"/>
      <c r="AZ121" s="993"/>
      <c r="BA121" s="993"/>
      <c r="BB121" s="993"/>
      <c r="BC121" s="993"/>
      <c r="BD121" s="993"/>
      <c r="BE121" s="993"/>
      <c r="BF121" s="993"/>
      <c r="BG121" s="993"/>
      <c r="BH121" s="993"/>
      <c r="BI121" s="993"/>
      <c r="BJ121" s="993"/>
      <c r="BK121" s="993"/>
      <c r="BL121" s="993"/>
      <c r="BM121" s="993"/>
      <c r="BN121" s="993"/>
      <c r="BO121" s="993"/>
      <c r="BP121" s="993"/>
      <c r="BQ121" s="993"/>
      <c r="BR121" s="993"/>
      <c r="BS121" s="993"/>
    </row>
    <row r="122" spans="3:71" ht="9.9499999999999993" customHeight="1" x14ac:dyDescent="0.25">
      <c r="D122" s="4"/>
      <c r="E122" s="1470"/>
      <c r="F122" s="1471"/>
      <c r="G122" s="1471"/>
      <c r="H122" s="4147"/>
      <c r="I122" s="4147"/>
      <c r="J122" s="4147"/>
      <c r="K122" s="4147"/>
      <c r="L122" s="4147"/>
      <c r="M122" s="4147"/>
      <c r="N122" s="4148"/>
      <c r="P122" s="994"/>
      <c r="Q122" s="994"/>
      <c r="R122" s="1261"/>
      <c r="S122" s="1086"/>
      <c r="T122" s="1086"/>
      <c r="U122" s="1086"/>
      <c r="V122" s="1086"/>
      <c r="W122" s="1968"/>
      <c r="X122" s="1969"/>
      <c r="Y122" s="1969"/>
      <c r="Z122" s="1086"/>
      <c r="AA122" s="993"/>
      <c r="AB122" s="993"/>
      <c r="AC122" s="998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93"/>
      <c r="AV122" s="993"/>
      <c r="AW122" s="993"/>
      <c r="AX122" s="993"/>
      <c r="AY122" s="993"/>
      <c r="AZ122" s="993"/>
      <c r="BA122" s="993"/>
      <c r="BB122" s="993"/>
      <c r="BC122" s="993"/>
      <c r="BD122" s="993"/>
      <c r="BE122" s="993"/>
      <c r="BF122" s="993"/>
      <c r="BG122" s="993"/>
      <c r="BH122" s="993"/>
      <c r="BI122" s="993"/>
      <c r="BJ122" s="993"/>
      <c r="BK122" s="993"/>
      <c r="BL122" s="993"/>
      <c r="BM122" s="993"/>
      <c r="BN122" s="993"/>
      <c r="BO122" s="993"/>
      <c r="BP122" s="993"/>
      <c r="BQ122" s="993"/>
      <c r="BR122" s="993"/>
      <c r="BS122" s="993"/>
    </row>
    <row r="123" spans="3:71" ht="9.9499999999999993" customHeight="1" x14ac:dyDescent="0.25">
      <c r="D123" s="4"/>
      <c r="E123" s="1470"/>
      <c r="F123" s="1471"/>
      <c r="G123" s="1471"/>
      <c r="H123" s="4147"/>
      <c r="I123" s="4147"/>
      <c r="J123" s="4147"/>
      <c r="K123" s="4147"/>
      <c r="L123" s="4147"/>
      <c r="M123" s="4147"/>
      <c r="N123" s="4148"/>
      <c r="O123" s="1261"/>
      <c r="P123" s="998"/>
      <c r="Q123" s="998"/>
      <c r="R123" s="998"/>
      <c r="S123" s="998"/>
      <c r="T123" s="1970"/>
      <c r="U123" s="1971"/>
      <c r="V123" s="998"/>
      <c r="W123" s="2"/>
      <c r="X123" s="2"/>
      <c r="Y123" s="2"/>
      <c r="Z123" s="993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93"/>
      <c r="AU123" s="993"/>
      <c r="AV123" s="993"/>
      <c r="AW123" s="993"/>
      <c r="AX123" s="993"/>
      <c r="AY123" s="993"/>
      <c r="AZ123" s="993"/>
      <c r="BA123" s="993"/>
      <c r="BB123" s="993"/>
      <c r="BC123" s="993"/>
      <c r="BD123" s="993"/>
      <c r="BE123" s="993"/>
      <c r="BF123" s="993"/>
      <c r="BG123" s="993"/>
      <c r="BH123" s="993"/>
      <c r="BI123" s="993"/>
      <c r="BJ123" s="993"/>
      <c r="BK123" s="993"/>
      <c r="BL123" s="993"/>
      <c r="BM123" s="993"/>
      <c r="BN123" s="993"/>
      <c r="BO123" s="993"/>
      <c r="BP123" s="993"/>
      <c r="BQ123" s="993"/>
      <c r="BR123" s="993"/>
      <c r="BS123" s="993"/>
    </row>
    <row r="124" spans="3:71" ht="9.9499999999999993" customHeight="1" x14ac:dyDescent="0.25">
      <c r="C124" s="4"/>
      <c r="D124" s="4"/>
      <c r="E124" s="1470"/>
      <c r="F124" s="1471"/>
      <c r="G124" s="1471"/>
      <c r="H124" s="4147"/>
      <c r="I124" s="4147"/>
      <c r="J124" s="4147"/>
      <c r="K124" s="4147"/>
      <c r="L124" s="4147"/>
      <c r="M124" s="4147"/>
      <c r="N124" s="4148"/>
      <c r="O124" s="1261"/>
      <c r="R124" s="993"/>
      <c r="S124" s="993"/>
      <c r="T124" s="1967"/>
      <c r="U124" s="1956"/>
      <c r="W124" s="993"/>
      <c r="X124" s="993"/>
      <c r="Y124" s="993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93"/>
      <c r="AU124" s="993"/>
      <c r="AV124" s="993"/>
      <c r="AW124" s="993"/>
      <c r="AX124" s="993"/>
      <c r="AY124" s="993"/>
      <c r="AZ124" s="993"/>
      <c r="BA124" s="993"/>
      <c r="BB124" s="993"/>
      <c r="BC124" s="993"/>
      <c r="BD124" s="993"/>
      <c r="BE124" s="993"/>
      <c r="BF124" s="993"/>
      <c r="BG124" s="993"/>
      <c r="BH124" s="993"/>
      <c r="BI124" s="993"/>
      <c r="BJ124" s="993"/>
      <c r="BK124" s="993"/>
      <c r="BL124" s="993"/>
      <c r="BM124" s="993"/>
      <c r="BN124" s="993"/>
      <c r="BO124" s="993"/>
      <c r="BP124" s="993"/>
      <c r="BQ124" s="993"/>
      <c r="BR124" s="993"/>
      <c r="BS124" s="993"/>
    </row>
    <row r="125" spans="3:71" ht="9.9499999999999993" customHeight="1" x14ac:dyDescent="0.25">
      <c r="C125" s="4"/>
      <c r="D125" s="4"/>
      <c r="E125" s="1473"/>
      <c r="F125" s="1474"/>
      <c r="G125" s="1474"/>
      <c r="H125" s="4149"/>
      <c r="I125" s="4149"/>
      <c r="J125" s="4149"/>
      <c r="K125" s="4149"/>
      <c r="L125" s="4149"/>
      <c r="M125" s="4149"/>
      <c r="N125" s="4150"/>
      <c r="O125" s="1"/>
      <c r="P125" s="2"/>
      <c r="Q125" s="2"/>
      <c r="R125" s="2"/>
      <c r="S125" s="2"/>
      <c r="T125" s="1967"/>
      <c r="U125" s="1938"/>
      <c r="V125" s="2"/>
      <c r="W125" s="993"/>
      <c r="X125" s="993"/>
      <c r="Y125" s="993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93"/>
      <c r="AU125" s="993"/>
      <c r="AV125" s="993"/>
      <c r="AW125" s="993"/>
      <c r="AX125" s="993"/>
      <c r="AY125" s="993"/>
      <c r="AZ125" s="993"/>
      <c r="BA125" s="993"/>
      <c r="BB125" s="993"/>
      <c r="BC125" s="993"/>
      <c r="BD125" s="993"/>
      <c r="BE125" s="993"/>
      <c r="BF125" s="993"/>
      <c r="BG125" s="993"/>
      <c r="BH125" s="993"/>
      <c r="BI125" s="993"/>
      <c r="BJ125" s="993"/>
      <c r="BK125" s="993"/>
      <c r="BL125" s="993"/>
      <c r="BM125" s="993"/>
      <c r="BN125" s="993"/>
      <c r="BO125" s="993"/>
      <c r="BP125" s="993"/>
      <c r="BQ125" s="993"/>
      <c r="BR125" s="993"/>
      <c r="BS125" s="993"/>
    </row>
    <row r="126" spans="3:71" ht="9.9499999999999993" customHeight="1" x14ac:dyDescent="0.25">
      <c r="C126" s="4"/>
      <c r="D126" s="4"/>
      <c r="E126" s="4"/>
      <c r="O126" s="1511"/>
      <c r="P126" s="1511"/>
      <c r="Q126" s="1"/>
      <c r="R126" s="993"/>
      <c r="S126" s="993"/>
      <c r="T126" s="993"/>
      <c r="U126" s="993"/>
      <c r="V126" s="1967"/>
      <c r="W126" s="1956"/>
      <c r="X126" s="993"/>
      <c r="Y126" s="993"/>
      <c r="Z126" s="993"/>
      <c r="AA126" s="993"/>
      <c r="AB126" s="993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93"/>
      <c r="AW126" s="993"/>
      <c r="AX126" s="993"/>
      <c r="AY126" s="993"/>
      <c r="AZ126" s="993"/>
      <c r="BA126" s="993"/>
      <c r="BB126" s="993"/>
      <c r="BC126" s="993"/>
      <c r="BD126" s="993"/>
      <c r="BE126" s="993"/>
      <c r="BF126" s="993"/>
      <c r="BG126" s="993"/>
      <c r="BH126" s="993"/>
      <c r="BI126" s="993"/>
      <c r="BJ126" s="993"/>
      <c r="BK126" s="993"/>
      <c r="BL126" s="993"/>
      <c r="BM126" s="993"/>
      <c r="BN126" s="993"/>
      <c r="BO126" s="993"/>
      <c r="BP126" s="993"/>
      <c r="BQ126" s="993"/>
      <c r="BR126" s="993"/>
      <c r="BS126" s="993"/>
    </row>
    <row r="127" spans="3:71" ht="9.9499999999999993" customHeight="1" x14ac:dyDescent="0.25">
      <c r="C127" s="4"/>
      <c r="D127" s="4"/>
      <c r="E127" s="4"/>
      <c r="U127" s="993"/>
      <c r="W127" s="993"/>
      <c r="X127" s="993"/>
      <c r="Y127" s="993"/>
      <c r="Z127" s="1967"/>
      <c r="AB127" s="993"/>
      <c r="AC127" s="993"/>
      <c r="AD127" s="993"/>
      <c r="AE127" s="993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93"/>
      <c r="AZ127" s="993"/>
      <c r="BA127" s="993"/>
      <c r="BB127" s="993"/>
      <c r="BC127" s="993"/>
      <c r="BD127" s="993"/>
      <c r="BE127" s="993"/>
      <c r="BF127" s="993"/>
      <c r="BG127" s="993"/>
      <c r="BH127" s="993"/>
      <c r="BI127" s="993"/>
      <c r="BJ127" s="993"/>
      <c r="BK127" s="993"/>
      <c r="BL127" s="993"/>
      <c r="BM127" s="993"/>
      <c r="BN127" s="993"/>
      <c r="BO127" s="993"/>
      <c r="BP127" s="993"/>
      <c r="BQ127" s="993"/>
      <c r="BR127" s="993"/>
      <c r="BS127" s="993"/>
    </row>
    <row r="128" spans="3:71" ht="9.9499999999999993" customHeight="1" x14ac:dyDescent="0.25">
      <c r="C128" s="4"/>
      <c r="D128" s="4"/>
      <c r="E128" s="4"/>
      <c r="U128" s="993"/>
      <c r="W128" s="993"/>
      <c r="X128" s="993"/>
      <c r="Y128" s="993"/>
      <c r="Z128" s="1967"/>
      <c r="AB128" s="993"/>
      <c r="AC128" s="993"/>
      <c r="AD128" s="993"/>
      <c r="AE128" s="993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9"/>
      <c r="AB129" s="1189"/>
      <c r="AC129" s="1189"/>
      <c r="AD129" s="1189"/>
      <c r="AE129" s="1189"/>
      <c r="AF129" s="1189"/>
      <c r="AG129" s="1746"/>
      <c r="AH129" s="1746"/>
      <c r="AI129" s="1746"/>
      <c r="AJ129" s="1746"/>
      <c r="AK129" s="1746"/>
      <c r="AL129" s="1746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93"/>
      <c r="BG129" s="993"/>
      <c r="BH129" s="993"/>
      <c r="BI129" s="993"/>
      <c r="BJ129" s="993"/>
      <c r="BK129" s="993"/>
      <c r="BL129" s="993"/>
      <c r="BM129" s="993"/>
      <c r="BN129" s="993"/>
      <c r="BO129" s="993"/>
      <c r="BP129" s="993"/>
      <c r="BQ129" s="993"/>
      <c r="BR129" s="993"/>
      <c r="BS129" s="993"/>
    </row>
    <row r="130" spans="3:71" ht="9.9499999999999993" customHeight="1" x14ac:dyDescent="0.25">
      <c r="C130" s="4"/>
      <c r="D130" s="4"/>
      <c r="E130" s="4"/>
      <c r="R130" s="1972"/>
      <c r="S130" s="1"/>
      <c r="T130" s="1"/>
      <c r="U130" s="1"/>
      <c r="V130" s="4"/>
      <c r="W130" s="4"/>
      <c r="X130" s="4"/>
      <c r="Y130" s="4"/>
      <c r="Z130" s="1"/>
      <c r="AA130" s="1189"/>
      <c r="AB130" s="1189"/>
      <c r="AC130" s="1189"/>
      <c r="AD130" s="1189"/>
      <c r="AE130" s="1189"/>
      <c r="AF130" s="1189"/>
      <c r="AG130" s="1746"/>
      <c r="AH130" s="1746"/>
      <c r="AI130" s="1746"/>
      <c r="AJ130" s="1746"/>
      <c r="AK130" s="1746"/>
      <c r="AL130" s="1746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93"/>
      <c r="BG130" s="993"/>
      <c r="BH130" s="993"/>
      <c r="BI130" s="993"/>
      <c r="BJ130" s="993"/>
      <c r="BK130" s="993"/>
      <c r="BL130" s="993"/>
      <c r="BM130" s="993"/>
      <c r="BN130" s="993"/>
      <c r="BO130" s="993"/>
      <c r="BP130" s="993"/>
      <c r="BQ130" s="993"/>
      <c r="BR130" s="993"/>
      <c r="BS130" s="993"/>
    </row>
    <row r="131" spans="3:71" ht="9.9499999999999993" customHeight="1" x14ac:dyDescent="0.25">
      <c r="C131" s="4"/>
      <c r="D131" s="4"/>
      <c r="E131" s="4"/>
      <c r="H131" s="1086"/>
      <c r="I131" s="1086"/>
      <c r="J131" s="1086"/>
      <c r="K131" s="1511"/>
      <c r="L131" s="1511"/>
      <c r="M131" s="1511"/>
      <c r="N131" s="1511"/>
      <c r="R131" s="1755"/>
      <c r="S131" s="1"/>
      <c r="T131" s="1"/>
      <c r="U131" s="1"/>
      <c r="V131" s="4"/>
      <c r="W131" s="4"/>
      <c r="X131" s="4"/>
      <c r="Y131" s="4"/>
      <c r="Z131" s="4"/>
      <c r="AA131" s="1189"/>
      <c r="AB131" s="1189"/>
      <c r="AC131" s="1189"/>
      <c r="AD131" s="1189"/>
      <c r="AE131" s="1189"/>
      <c r="AF131" s="1189"/>
      <c r="AG131" s="1746"/>
      <c r="AH131" s="1746"/>
      <c r="AI131" s="1746"/>
      <c r="AJ131" s="1746"/>
      <c r="AK131" s="1746"/>
      <c r="AL131" s="1746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93"/>
      <c r="BG131" s="993"/>
      <c r="BH131" s="993"/>
      <c r="BI131" s="993"/>
      <c r="BJ131" s="993"/>
      <c r="BK131" s="993"/>
      <c r="BL131" s="993"/>
      <c r="BM131" s="993"/>
      <c r="BN131" s="993"/>
      <c r="BO131" s="993"/>
      <c r="BP131" s="993"/>
      <c r="BQ131" s="993"/>
      <c r="BR131" s="993"/>
      <c r="BS131" s="993"/>
    </row>
    <row r="132" spans="3:71" ht="9.9499999999999993" customHeight="1" x14ac:dyDescent="0.25">
      <c r="C132" s="4"/>
      <c r="D132" s="4"/>
      <c r="E132" s="4"/>
      <c r="H132" s="995"/>
      <c r="I132" s="995"/>
      <c r="J132" s="995"/>
      <c r="K132" s="995"/>
      <c r="L132" s="995"/>
      <c r="M132" s="995"/>
      <c r="N132" s="995"/>
      <c r="R132" s="1755"/>
      <c r="S132" s="1"/>
      <c r="T132" s="1"/>
      <c r="U132" s="1"/>
      <c r="V132" s="4"/>
      <c r="W132" s="4"/>
      <c r="X132" s="4"/>
      <c r="Y132" s="4"/>
      <c r="Z132" s="4"/>
      <c r="AA132" s="1189"/>
      <c r="AB132" s="1189"/>
      <c r="AC132" s="1189"/>
      <c r="AD132" s="1189"/>
      <c r="AE132" s="1189"/>
      <c r="AF132" s="1189"/>
      <c r="AG132" s="1746"/>
      <c r="AH132" s="1746"/>
      <c r="AI132" s="1746"/>
      <c r="AJ132" s="1746"/>
      <c r="AK132" s="1746"/>
      <c r="AL132" s="1746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93"/>
      <c r="BG132" s="993"/>
      <c r="BH132" s="993"/>
      <c r="BI132" s="993"/>
      <c r="BJ132" s="993"/>
      <c r="BK132" s="993"/>
      <c r="BL132" s="993"/>
      <c r="BM132" s="993"/>
      <c r="BN132" s="993"/>
      <c r="BO132" s="993"/>
      <c r="BP132" s="993"/>
      <c r="BQ132" s="993"/>
      <c r="BR132" s="993"/>
      <c r="BS132" s="993"/>
    </row>
    <row r="133" spans="3:71" ht="9.9499999999999993" customHeight="1" x14ac:dyDescent="0.25">
      <c r="C133" s="4"/>
      <c r="D133" s="4"/>
      <c r="E133" s="4"/>
      <c r="O133" s="1511"/>
      <c r="P133" s="1511"/>
      <c r="Q133" s="1511"/>
      <c r="R133" s="1755"/>
      <c r="S133" s="1"/>
      <c r="T133" s="1"/>
      <c r="U133" s="1"/>
      <c r="V133" s="4"/>
      <c r="W133" s="4"/>
      <c r="X133" s="4"/>
      <c r="Y133" s="4"/>
      <c r="Z133" s="4"/>
      <c r="AA133" s="1189"/>
      <c r="AB133" s="1189"/>
      <c r="AC133" s="1189"/>
      <c r="AD133" s="1189"/>
      <c r="AE133" s="1189"/>
      <c r="AF133" s="1189"/>
      <c r="AG133" s="1746"/>
      <c r="AH133" s="1746"/>
      <c r="AI133" s="1746"/>
      <c r="AJ133" s="1746"/>
      <c r="AK133" s="1746"/>
      <c r="AL133" s="1746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93"/>
      <c r="BG133" s="993"/>
      <c r="BH133" s="993"/>
      <c r="BI133" s="993"/>
      <c r="BJ133" s="993"/>
      <c r="BK133" s="993"/>
      <c r="BL133" s="993"/>
      <c r="BM133" s="993"/>
      <c r="BN133" s="993"/>
      <c r="BO133" s="993"/>
      <c r="BP133" s="993"/>
      <c r="BQ133" s="993"/>
      <c r="BR133" s="993"/>
      <c r="BS133" s="993"/>
    </row>
    <row r="134" spans="3:71" ht="9.9499999999999993" customHeight="1" x14ac:dyDescent="0.25">
      <c r="C134" s="4"/>
      <c r="D134" s="4"/>
      <c r="E134" s="4"/>
      <c r="O134" s="995"/>
      <c r="P134" s="995"/>
      <c r="Q134" s="995"/>
      <c r="R134" s="1755"/>
      <c r="S134" s="1"/>
      <c r="T134" s="1"/>
      <c r="U134" s="1"/>
      <c r="V134" s="4"/>
      <c r="W134" s="4"/>
      <c r="X134" s="4"/>
      <c r="Y134" s="4"/>
      <c r="Z134" s="4"/>
      <c r="AA134" s="1189"/>
      <c r="AB134" s="1189"/>
      <c r="AC134" s="1189"/>
      <c r="AD134" s="1189"/>
      <c r="AE134" s="1189"/>
      <c r="AF134" s="1189"/>
      <c r="AG134" s="1746"/>
      <c r="AH134" s="1746"/>
      <c r="AI134" s="1746"/>
      <c r="AJ134" s="1746"/>
      <c r="AK134" s="1746"/>
      <c r="AL134" s="1746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93"/>
      <c r="BG134" s="993"/>
      <c r="BH134" s="993"/>
      <c r="BI134" s="993"/>
      <c r="BJ134" s="993"/>
      <c r="BK134" s="993"/>
      <c r="BL134" s="993"/>
      <c r="BM134" s="993"/>
      <c r="BN134" s="993"/>
      <c r="BO134" s="993"/>
      <c r="BP134" s="993"/>
      <c r="BQ134" s="993"/>
      <c r="BR134" s="993"/>
      <c r="BS134" s="993"/>
    </row>
    <row r="135" spans="3:71" ht="9.9499999999999993" customHeight="1" x14ac:dyDescent="0.25">
      <c r="C135" s="4"/>
      <c r="D135" s="4"/>
      <c r="E135" s="4"/>
      <c r="R135" s="1755"/>
      <c r="S135" s="1"/>
      <c r="T135" s="1"/>
      <c r="U135" s="1"/>
      <c r="V135" s="4"/>
      <c r="W135" s="4"/>
      <c r="X135" s="4"/>
      <c r="Y135" s="4"/>
      <c r="Z135" s="4"/>
      <c r="AA135" s="1189"/>
      <c r="AB135" s="1189"/>
      <c r="AC135" s="1189"/>
      <c r="AD135" s="1189"/>
      <c r="AE135" s="1189"/>
      <c r="AF135" s="1189"/>
      <c r="AG135" s="1746"/>
      <c r="AH135" s="1746"/>
      <c r="AI135" s="1746"/>
      <c r="AJ135" s="1746"/>
      <c r="AK135" s="1746"/>
      <c r="AL135" s="1746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93"/>
      <c r="BG135" s="993"/>
      <c r="BH135" s="993"/>
      <c r="BI135" s="993"/>
      <c r="BJ135" s="993"/>
      <c r="BK135" s="993"/>
      <c r="BL135" s="993"/>
      <c r="BM135" s="993"/>
      <c r="BN135" s="993"/>
      <c r="BO135" s="993"/>
      <c r="BP135" s="993"/>
      <c r="BQ135" s="993"/>
      <c r="BR135" s="993"/>
      <c r="BS135" s="993"/>
    </row>
    <row r="136" spans="3:71" ht="9.9499999999999993" customHeight="1" x14ac:dyDescent="0.25">
      <c r="C136" s="4"/>
      <c r="D136" s="4"/>
      <c r="E136" s="4"/>
      <c r="R136" s="1755"/>
      <c r="S136" s="1"/>
      <c r="T136" s="1"/>
      <c r="U136" s="1"/>
      <c r="V136" s="4"/>
      <c r="W136" s="4"/>
      <c r="X136" s="4"/>
      <c r="Y136" s="4"/>
      <c r="Z136" s="4"/>
      <c r="AA136" s="1189"/>
      <c r="AB136" s="1189"/>
      <c r="AC136" s="1189"/>
      <c r="AD136" s="1189"/>
      <c r="AE136" s="1189"/>
      <c r="AF136" s="1189"/>
      <c r="AG136" s="1746"/>
      <c r="AH136" s="1746"/>
      <c r="AI136" s="1746"/>
      <c r="AJ136" s="1746"/>
      <c r="AK136" s="1746"/>
      <c r="AL136" s="1746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93"/>
      <c r="BG136" s="993"/>
      <c r="BH136" s="993"/>
      <c r="BI136" s="993"/>
      <c r="BJ136" s="993"/>
      <c r="BK136" s="993"/>
      <c r="BL136" s="993"/>
      <c r="BM136" s="993"/>
      <c r="BN136" s="993"/>
      <c r="BO136" s="993"/>
      <c r="BP136" s="993"/>
      <c r="BQ136" s="993"/>
      <c r="BR136" s="993"/>
      <c r="BS136" s="993"/>
    </row>
    <row r="137" spans="3:71" ht="9.9499999999999993" customHeight="1" x14ac:dyDescent="0.25">
      <c r="C137" s="4"/>
      <c r="D137" s="4"/>
      <c r="E137" s="4"/>
      <c r="H137" s="999"/>
      <c r="I137" s="999"/>
      <c r="J137" s="998"/>
      <c r="K137" s="998"/>
      <c r="L137" s="998"/>
      <c r="M137" s="998"/>
      <c r="N137" s="998"/>
      <c r="R137" s="1755"/>
      <c r="S137" s="1"/>
      <c r="T137" s="1"/>
      <c r="U137" s="1"/>
      <c r="V137" s="4"/>
      <c r="W137" s="4"/>
      <c r="X137" s="4"/>
      <c r="Y137" s="4"/>
      <c r="Z137" s="4"/>
      <c r="AA137" s="1189"/>
      <c r="AB137" s="1189"/>
      <c r="AC137" s="1189"/>
      <c r="AD137" s="1189"/>
      <c r="AE137" s="1189"/>
      <c r="AF137" s="1189"/>
      <c r="AG137" s="1746"/>
      <c r="AH137" s="1746"/>
      <c r="AI137" s="1746"/>
      <c r="AJ137" s="1746"/>
      <c r="AK137" s="1746"/>
      <c r="AL137" s="1746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93"/>
      <c r="BG137" s="993"/>
      <c r="BH137" s="993"/>
      <c r="BI137" s="993"/>
      <c r="BJ137" s="993"/>
      <c r="BK137" s="993"/>
      <c r="BL137" s="993"/>
      <c r="BM137" s="993"/>
      <c r="BN137" s="993"/>
      <c r="BO137" s="993"/>
      <c r="BP137" s="993"/>
      <c r="BQ137" s="993"/>
      <c r="BR137" s="993"/>
      <c r="BS137" s="993"/>
    </row>
    <row r="138" spans="3:71" ht="9.9499999999999993" customHeight="1" x14ac:dyDescent="0.25">
      <c r="C138" s="4"/>
      <c r="D138" s="4"/>
      <c r="E138" s="4"/>
      <c r="H138" s="998"/>
      <c r="I138" s="998"/>
      <c r="J138" s="998"/>
      <c r="K138" s="998"/>
      <c r="L138" s="998"/>
      <c r="M138" s="998"/>
      <c r="N138" s="998"/>
      <c r="R138" s="1755"/>
      <c r="S138" s="1"/>
      <c r="T138" s="1"/>
      <c r="U138" s="1"/>
      <c r="V138" s="4"/>
      <c r="W138" s="4"/>
      <c r="X138" s="4"/>
      <c r="Y138" s="4"/>
      <c r="Z138" s="4"/>
      <c r="AA138" s="1189"/>
      <c r="AB138" s="1189"/>
      <c r="AC138" s="1189"/>
      <c r="AD138" s="1189"/>
      <c r="AE138" s="1189"/>
      <c r="AF138" s="1189"/>
      <c r="AG138" s="1746"/>
      <c r="AH138" s="1746"/>
      <c r="AI138" s="1746"/>
      <c r="AJ138" s="1746"/>
      <c r="AK138" s="1746"/>
      <c r="AL138" s="1746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93"/>
      <c r="BG138" s="993"/>
      <c r="BH138" s="993"/>
      <c r="BI138" s="993"/>
      <c r="BJ138" s="993"/>
      <c r="BK138" s="993"/>
      <c r="BL138" s="993"/>
      <c r="BM138" s="993"/>
      <c r="BN138" s="993"/>
      <c r="BO138" s="993"/>
      <c r="BP138" s="993"/>
      <c r="BQ138" s="993"/>
      <c r="BR138" s="993"/>
      <c r="BS138" s="993"/>
    </row>
    <row r="139" spans="3:71" ht="9.9499999999999993" customHeight="1" x14ac:dyDescent="0.25">
      <c r="C139" s="4"/>
      <c r="D139" s="4"/>
      <c r="E139" s="4"/>
      <c r="H139" s="1189"/>
      <c r="I139" s="1189"/>
      <c r="J139" s="1189"/>
      <c r="K139" s="999"/>
      <c r="L139" s="999"/>
      <c r="M139" s="999"/>
      <c r="O139" s="998"/>
      <c r="P139" s="998"/>
      <c r="Q139" s="998"/>
      <c r="R139" s="1755"/>
      <c r="S139" s="1"/>
      <c r="T139" s="1"/>
      <c r="U139" s="1"/>
      <c r="V139" s="4"/>
      <c r="W139" s="4"/>
      <c r="X139" s="4"/>
      <c r="Y139" s="4"/>
      <c r="Z139" s="4"/>
      <c r="AA139" s="1189"/>
      <c r="AB139" s="1189"/>
      <c r="AC139" s="1189"/>
      <c r="AD139" s="1189"/>
      <c r="AE139" s="1189"/>
      <c r="AF139" s="1189"/>
      <c r="AG139" s="1746"/>
      <c r="AH139" s="1746"/>
      <c r="AI139" s="1746"/>
      <c r="AJ139" s="1746"/>
      <c r="AK139" s="1746"/>
      <c r="AL139" s="1746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93"/>
      <c r="BG139" s="993"/>
      <c r="BH139" s="993"/>
      <c r="BI139" s="993"/>
      <c r="BJ139" s="993"/>
      <c r="BK139" s="993"/>
      <c r="BL139" s="993"/>
      <c r="BM139" s="993"/>
      <c r="BN139" s="993"/>
      <c r="BO139" s="993"/>
      <c r="BP139" s="993"/>
      <c r="BQ139" s="993"/>
      <c r="BR139" s="993"/>
      <c r="BS139" s="993"/>
    </row>
    <row r="140" spans="3:71" ht="9.9499999999999993" customHeight="1" x14ac:dyDescent="0.25">
      <c r="C140" s="4"/>
      <c r="D140" s="4"/>
      <c r="E140" s="4"/>
      <c r="O140" s="998"/>
      <c r="P140" s="998"/>
      <c r="Q140" s="998"/>
      <c r="R140" s="1755"/>
      <c r="S140" s="1"/>
      <c r="T140" s="1"/>
      <c r="U140" s="1"/>
      <c r="V140" s="4"/>
      <c r="W140" s="4"/>
      <c r="X140" s="4"/>
      <c r="Y140" s="4"/>
      <c r="Z140" s="4"/>
      <c r="AA140" s="1189"/>
      <c r="AB140" s="1189"/>
      <c r="AC140" s="1189"/>
      <c r="AD140" s="1189"/>
      <c r="AE140" s="1189"/>
      <c r="AF140" s="1189"/>
      <c r="AG140" s="1746"/>
      <c r="AH140" s="1746"/>
      <c r="AI140" s="1746"/>
      <c r="AJ140" s="1746"/>
      <c r="AK140" s="1746"/>
      <c r="AL140" s="1746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93"/>
      <c r="BG140" s="993"/>
      <c r="BH140" s="993"/>
      <c r="BI140" s="993"/>
      <c r="BJ140" s="993"/>
      <c r="BK140" s="993"/>
      <c r="BL140" s="993"/>
      <c r="BM140" s="993"/>
      <c r="BN140" s="993"/>
      <c r="BO140" s="993"/>
      <c r="BP140" s="993"/>
      <c r="BQ140" s="993"/>
      <c r="BR140" s="993"/>
      <c r="BS140" s="993"/>
    </row>
    <row r="141" spans="3:71" ht="9.9499999999999993" customHeight="1" x14ac:dyDescent="0.25">
      <c r="C141" s="4"/>
      <c r="D141" s="4"/>
      <c r="E141" s="4"/>
      <c r="R141" s="1755"/>
      <c r="S141" s="1"/>
      <c r="T141" s="1"/>
      <c r="U141" s="1"/>
      <c r="V141" s="4"/>
      <c r="W141" s="4"/>
      <c r="X141" s="4"/>
      <c r="Y141" s="4"/>
      <c r="Z141" s="4"/>
      <c r="AA141" s="1189"/>
      <c r="AB141" s="1189"/>
      <c r="AC141" s="1189"/>
      <c r="AD141" s="1189"/>
      <c r="AE141" s="1189"/>
      <c r="AF141" s="1189"/>
      <c r="AG141" s="1746"/>
      <c r="AH141" s="1746"/>
      <c r="AI141" s="1746"/>
      <c r="AJ141" s="1746"/>
      <c r="AK141" s="1746"/>
      <c r="AL141" s="1746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93"/>
      <c r="BG141" s="993"/>
      <c r="BH141" s="993"/>
      <c r="BI141" s="993"/>
      <c r="BJ141" s="993"/>
      <c r="BK141" s="993"/>
      <c r="BL141" s="993"/>
      <c r="BM141" s="993"/>
      <c r="BN141" s="993"/>
      <c r="BO141" s="993"/>
      <c r="BP141" s="993"/>
      <c r="BQ141" s="993"/>
      <c r="BR141" s="993"/>
      <c r="BS141" s="993"/>
    </row>
    <row r="142" spans="3:71" ht="9.9499999999999993" customHeight="1" x14ac:dyDescent="0.25">
      <c r="C142" s="4"/>
      <c r="D142" s="4"/>
      <c r="E142" s="4"/>
      <c r="R142" s="1755"/>
      <c r="S142" s="1"/>
      <c r="T142" s="1"/>
      <c r="U142" s="1"/>
      <c r="V142" s="4"/>
      <c r="W142" s="4"/>
      <c r="X142" s="4"/>
      <c r="Y142" s="4"/>
      <c r="Z142" s="4"/>
      <c r="AA142" s="1189"/>
      <c r="AB142" s="1189"/>
      <c r="AC142" s="1189"/>
      <c r="AD142" s="1189"/>
      <c r="AE142" s="1189"/>
      <c r="AF142" s="1189"/>
      <c r="AG142" s="1746"/>
      <c r="AH142" s="1746"/>
      <c r="AI142" s="1746"/>
      <c r="AJ142" s="1746"/>
      <c r="AK142" s="1746"/>
      <c r="AL142" s="1746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93"/>
      <c r="BG142" s="993"/>
      <c r="BH142" s="993"/>
      <c r="BI142" s="993"/>
      <c r="BJ142" s="993"/>
      <c r="BK142" s="993"/>
      <c r="BL142" s="993"/>
      <c r="BM142" s="993"/>
      <c r="BN142" s="993"/>
      <c r="BO142" s="993"/>
      <c r="BP142" s="993"/>
      <c r="BQ142" s="993"/>
      <c r="BR142" s="993"/>
      <c r="BS142" s="993"/>
    </row>
    <row r="143" spans="3:71" ht="9.9499999999999993" customHeight="1" x14ac:dyDescent="0.25">
      <c r="C143" s="4"/>
      <c r="D143" s="4"/>
      <c r="E143" s="4"/>
      <c r="R143" s="1755"/>
      <c r="S143" s="1"/>
      <c r="T143" s="1"/>
      <c r="U143" s="1"/>
      <c r="V143" s="4"/>
      <c r="W143" s="4"/>
      <c r="X143" s="4"/>
      <c r="Y143" s="4"/>
      <c r="Z143" s="4"/>
      <c r="AA143" s="1189"/>
      <c r="AB143" s="1189"/>
      <c r="AC143" s="1189"/>
      <c r="AD143" s="1189"/>
      <c r="AE143" s="1189"/>
      <c r="AF143" s="1189"/>
      <c r="AG143" s="1746"/>
      <c r="AH143" s="1746"/>
      <c r="AI143" s="1746"/>
      <c r="AJ143" s="1746"/>
      <c r="AK143" s="1746"/>
      <c r="AL143" s="1746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93"/>
      <c r="BG143" s="993"/>
      <c r="BH143" s="993"/>
      <c r="BI143" s="993"/>
      <c r="BJ143" s="993"/>
      <c r="BK143" s="993"/>
      <c r="BL143" s="993"/>
      <c r="BM143" s="993"/>
      <c r="BN143" s="993"/>
      <c r="BO143" s="993"/>
      <c r="BP143" s="993"/>
      <c r="BQ143" s="993"/>
      <c r="BR143" s="993"/>
      <c r="BS143" s="993"/>
    </row>
    <row r="144" spans="3:71" ht="9.9499999999999993" customHeight="1" x14ac:dyDescent="0.25">
      <c r="C144" s="4"/>
      <c r="D144" s="4"/>
      <c r="E144" s="4"/>
      <c r="R144" s="1755"/>
      <c r="S144" s="1"/>
      <c r="T144" s="1"/>
      <c r="U144" s="1"/>
      <c r="V144" s="4"/>
      <c r="W144" s="4"/>
      <c r="X144" s="4"/>
      <c r="Y144" s="4"/>
      <c r="Z144" s="4"/>
      <c r="AA144" s="1189"/>
      <c r="AB144" s="1189"/>
      <c r="AC144" s="1189"/>
      <c r="AD144" s="1189"/>
      <c r="AE144" s="1189"/>
      <c r="AF144" s="1189"/>
      <c r="AG144" s="1746"/>
      <c r="AH144" s="1746"/>
      <c r="AI144" s="1746"/>
      <c r="AJ144" s="1746"/>
      <c r="AK144" s="1746"/>
      <c r="AL144" s="1746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93"/>
      <c r="BG144" s="993"/>
      <c r="BH144" s="993"/>
      <c r="BI144" s="993"/>
      <c r="BJ144" s="993"/>
      <c r="BK144" s="993"/>
      <c r="BL144" s="993"/>
      <c r="BM144" s="993"/>
      <c r="BN144" s="993"/>
      <c r="BO144" s="993"/>
      <c r="BP144" s="993"/>
      <c r="BQ144" s="993"/>
      <c r="BR144" s="993"/>
      <c r="BS144" s="993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9"/>
      <c r="AB145" s="1189"/>
      <c r="AC145" s="1189"/>
      <c r="AD145" s="1189"/>
      <c r="AE145" s="1189"/>
      <c r="AF145" s="1189"/>
      <c r="AG145" s="1746"/>
      <c r="AH145" s="1746"/>
      <c r="AI145" s="1746"/>
      <c r="AJ145" s="1746"/>
      <c r="AK145" s="1746"/>
      <c r="AL145" s="1746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93"/>
      <c r="BG145" s="993"/>
      <c r="BH145" s="993"/>
      <c r="BI145" s="993"/>
      <c r="BJ145" s="993"/>
      <c r="BK145" s="993"/>
      <c r="BL145" s="993"/>
      <c r="BM145" s="993"/>
      <c r="BN145" s="993"/>
      <c r="BO145" s="993"/>
      <c r="BP145" s="993"/>
      <c r="BQ145" s="993"/>
      <c r="BR145" s="993"/>
      <c r="BS145" s="993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9"/>
      <c r="AB146" s="1189"/>
      <c r="AC146" s="1189"/>
      <c r="AD146" s="1189"/>
      <c r="AE146" s="1189"/>
      <c r="AF146" s="1189"/>
      <c r="AG146" s="1746"/>
      <c r="AH146" s="1746"/>
      <c r="AI146" s="1746"/>
      <c r="AJ146" s="1746"/>
      <c r="AK146" s="1746"/>
      <c r="AL146" s="1746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93"/>
      <c r="BG146" s="993"/>
      <c r="BH146" s="993"/>
      <c r="BI146" s="993"/>
      <c r="BJ146" s="993"/>
      <c r="BK146" s="993"/>
      <c r="BL146" s="993"/>
      <c r="BM146" s="993"/>
      <c r="BN146" s="993"/>
      <c r="BO146" s="993"/>
      <c r="BP146" s="993"/>
      <c r="BQ146" s="993"/>
      <c r="BR146" s="993"/>
      <c r="BS146" s="993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9"/>
      <c r="AB147" s="1189"/>
      <c r="AC147" s="1189"/>
      <c r="AD147" s="1189"/>
      <c r="AE147" s="1189"/>
      <c r="AF147" s="1189"/>
      <c r="AG147" s="1746"/>
      <c r="AH147" s="1746"/>
      <c r="AI147" s="1746"/>
      <c r="AJ147" s="1746"/>
      <c r="AK147" s="1746"/>
      <c r="AL147" s="1746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93"/>
      <c r="BG147" s="993"/>
      <c r="BH147" s="993"/>
      <c r="BI147" s="993"/>
      <c r="BJ147" s="993"/>
      <c r="BK147" s="993"/>
      <c r="BL147" s="993"/>
      <c r="BM147" s="993"/>
      <c r="BN147" s="993"/>
      <c r="BO147" s="993"/>
      <c r="BP147" s="993"/>
      <c r="BQ147" s="993"/>
      <c r="BR147" s="993"/>
      <c r="BS147" s="993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9"/>
      <c r="AB148" s="1189"/>
      <c r="AC148" s="1189"/>
      <c r="AD148" s="1189"/>
      <c r="AE148" s="1189"/>
      <c r="AF148" s="1189"/>
      <c r="AG148" s="1746"/>
      <c r="AH148" s="1746"/>
      <c r="AI148" s="1746"/>
      <c r="AJ148" s="1746"/>
      <c r="AK148" s="1746"/>
      <c r="AL148" s="1746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93"/>
      <c r="BG148" s="993"/>
      <c r="BH148" s="993"/>
      <c r="BI148" s="993"/>
      <c r="BJ148" s="993"/>
      <c r="BK148" s="993"/>
      <c r="BL148" s="993"/>
      <c r="BM148" s="993"/>
      <c r="BN148" s="993"/>
      <c r="BO148" s="993"/>
      <c r="BP148" s="993"/>
      <c r="BQ148" s="993"/>
      <c r="BR148" s="993"/>
      <c r="BS148" s="993"/>
    </row>
    <row r="149" spans="3:71" ht="9.9499999999999993" customHeight="1" x14ac:dyDescent="0.25">
      <c r="C149" s="4"/>
      <c r="D149" s="4"/>
      <c r="E149" s="4"/>
      <c r="T149" s="993"/>
      <c r="U149" s="993"/>
      <c r="V149" s="1"/>
      <c r="X149" s="1973"/>
      <c r="Y149" s="1973"/>
      <c r="Z149" s="1956"/>
      <c r="AA149" s="1"/>
      <c r="AJ149" s="4"/>
      <c r="AN149" s="1189"/>
      <c r="AT149" s="1746"/>
      <c r="AZ149" s="1"/>
      <c r="BS149" s="993"/>
    </row>
    <row r="150" spans="3:71" ht="9.9499999999999993" customHeight="1" x14ac:dyDescent="0.25">
      <c r="C150" s="4"/>
      <c r="D150" s="4"/>
      <c r="E150" s="4"/>
      <c r="H150" s="1316"/>
      <c r="I150" s="1316"/>
      <c r="J150" s="1316"/>
      <c r="T150" s="993"/>
      <c r="U150" s="993"/>
      <c r="V150" s="1"/>
      <c r="X150" s="1973"/>
      <c r="Y150" s="1973"/>
      <c r="Z150" s="1956"/>
      <c r="AA150" s="1"/>
      <c r="AJ150" s="4"/>
      <c r="AN150" s="1189"/>
      <c r="AT150" s="1746"/>
      <c r="AZ150" s="1"/>
      <c r="BS150" s="993"/>
    </row>
    <row r="151" spans="3:71" x14ac:dyDescent="0.25">
      <c r="C151" s="4"/>
      <c r="D151" s="4"/>
      <c r="E151" s="4"/>
      <c r="H151" s="1316"/>
      <c r="I151" s="1316"/>
      <c r="J151" s="1316"/>
      <c r="T151" s="993"/>
    </row>
    <row r="152" spans="3:71" x14ac:dyDescent="0.25">
      <c r="C152" s="4"/>
      <c r="D152" s="4"/>
      <c r="E152" s="4"/>
      <c r="R152" s="993"/>
      <c r="S152" s="993"/>
      <c r="T152" s="993"/>
    </row>
    <row r="153" spans="3:71" x14ac:dyDescent="0.25">
      <c r="C153" s="4"/>
      <c r="D153" s="4"/>
      <c r="E153" s="4"/>
      <c r="R153" s="993"/>
      <c r="S153" s="993"/>
      <c r="T153" s="993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P1" sqref="P1:T1"/>
    </sheetView>
  </sheetViews>
  <sheetFormatPr baseColWidth="10" defaultColWidth="11.42578125" defaultRowHeight="15" x14ac:dyDescent="0.25"/>
  <cols>
    <col min="1" max="1" width="3.5703125" style="1186" customWidth="1"/>
    <col min="2" max="2" width="1.7109375" style="993" customWidth="1"/>
    <col min="3" max="3" width="10" style="994" customWidth="1"/>
    <col min="4" max="4" width="8.85546875" style="1187" customWidth="1"/>
    <col min="5" max="5" width="1.7109375" style="995" customWidth="1"/>
    <col min="6" max="6" width="1.5703125" style="995" customWidth="1"/>
    <col min="7" max="14" width="5.85546875" style="993" customWidth="1"/>
    <col min="15" max="18" width="5.85546875" style="994" customWidth="1"/>
    <col min="19" max="19" width="5.85546875" style="993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83" customWidth="1"/>
    <col min="34" max="16384" width="11.42578125" style="993"/>
  </cols>
  <sheetData>
    <row r="1" spans="1:33" ht="15.75" customHeight="1" x14ac:dyDescent="0.2">
      <c r="K1" s="1188"/>
      <c r="L1" s="1188"/>
      <c r="M1" s="1188"/>
      <c r="N1" s="1188"/>
      <c r="P1" s="4306" t="s">
        <v>839</v>
      </c>
      <c r="Q1" s="4306"/>
      <c r="R1" s="4306"/>
      <c r="S1" s="4306"/>
      <c r="T1" s="4306"/>
      <c r="V1" s="4342" t="s">
        <v>548</v>
      </c>
      <c r="W1" s="4342"/>
      <c r="X1" s="4342"/>
      <c r="Y1" s="4342"/>
      <c r="Z1" s="4342"/>
      <c r="AA1" s="4342"/>
      <c r="AB1" s="4342"/>
      <c r="AC1" s="1327">
        <v>3000</v>
      </c>
      <c r="AD1" s="1328" t="s">
        <v>549</v>
      </c>
      <c r="AF1" s="1328"/>
      <c r="AG1" s="1609"/>
    </row>
    <row r="2" spans="1:33" ht="8.4499999999999993" customHeight="1" x14ac:dyDescent="0.25">
      <c r="G2" s="4328" t="s">
        <v>25</v>
      </c>
      <c r="H2" s="4329"/>
      <c r="I2" s="4330"/>
      <c r="J2" s="4330"/>
      <c r="K2" s="4330"/>
      <c r="L2" s="4330"/>
      <c r="M2" s="4330"/>
      <c r="N2" s="4330"/>
      <c r="O2" s="4330"/>
      <c r="P2" s="4330"/>
      <c r="Q2" s="4331"/>
      <c r="R2" s="4332"/>
      <c r="S2" s="4336" t="s">
        <v>50</v>
      </c>
      <c r="T2" s="4337"/>
      <c r="U2" s="4337"/>
      <c r="V2" s="4348" t="s">
        <v>550</v>
      </c>
      <c r="W2" s="4335" t="s">
        <v>49</v>
      </c>
      <c r="X2" s="4335"/>
      <c r="Y2" s="4335"/>
      <c r="Z2" s="4335"/>
      <c r="AA2" s="4335"/>
      <c r="AB2" s="4335"/>
      <c r="AC2" s="4335"/>
      <c r="AD2" s="4351" t="s">
        <v>477</v>
      </c>
      <c r="AE2" s="4352"/>
      <c r="AF2" s="4353"/>
      <c r="AG2" s="1610"/>
    </row>
    <row r="3" spans="1:33" s="1001" customFormat="1" ht="9" customHeight="1" x14ac:dyDescent="0.25">
      <c r="A3" s="1186"/>
      <c r="C3" s="1002"/>
      <c r="D3" s="3497"/>
      <c r="E3" s="4215" t="s">
        <v>44</v>
      </c>
      <c r="F3" s="1003"/>
      <c r="G3" s="1329" t="s">
        <v>87</v>
      </c>
      <c r="H3" s="1329" t="s">
        <v>26</v>
      </c>
      <c r="I3" s="1330" t="s">
        <v>27</v>
      </c>
      <c r="J3" s="1330" t="s">
        <v>28</v>
      </c>
      <c r="K3" s="1330" t="s">
        <v>406</v>
      </c>
      <c r="L3" s="1331" t="s">
        <v>407</v>
      </c>
      <c r="M3" s="1330" t="s">
        <v>446</v>
      </c>
      <c r="N3" s="1330" t="s">
        <v>32</v>
      </c>
      <c r="O3" s="1330" t="s">
        <v>408</v>
      </c>
      <c r="P3" s="1330" t="s">
        <v>34</v>
      </c>
      <c r="Q3" s="1330" t="s">
        <v>64</v>
      </c>
      <c r="R3" s="1611" t="s">
        <v>109</v>
      </c>
      <c r="S3" s="4340" t="s">
        <v>3</v>
      </c>
      <c r="T3" s="4232" t="s">
        <v>409</v>
      </c>
      <c r="U3" s="4338" t="s">
        <v>410</v>
      </c>
      <c r="V3" s="4349"/>
      <c r="W3" s="3495" t="s">
        <v>478</v>
      </c>
      <c r="X3" s="3496" t="s">
        <v>479</v>
      </c>
      <c r="Y3" s="3496" t="s">
        <v>480</v>
      </c>
      <c r="Z3" s="3496" t="s">
        <v>481</v>
      </c>
      <c r="AA3" s="3496" t="s">
        <v>551</v>
      </c>
      <c r="AB3" s="1612" t="s">
        <v>608</v>
      </c>
      <c r="AC3" s="4333" t="s">
        <v>3</v>
      </c>
      <c r="AD3" s="4346" t="s">
        <v>482</v>
      </c>
      <c r="AE3" s="4299" t="s">
        <v>609</v>
      </c>
      <c r="AF3" s="4344" t="s">
        <v>3</v>
      </c>
      <c r="AG3" s="1613"/>
    </row>
    <row r="4" spans="1:33" s="1001" customFormat="1" ht="9" customHeight="1" thickBot="1" x14ac:dyDescent="0.3">
      <c r="A4" s="1191"/>
      <c r="B4" s="1614"/>
      <c r="C4" s="1102"/>
      <c r="D4" s="3490"/>
      <c r="E4" s="4319"/>
      <c r="F4" s="1011"/>
      <c r="G4" s="1332" t="s">
        <v>610</v>
      </c>
      <c r="H4" s="1332" t="s">
        <v>611</v>
      </c>
      <c r="I4" s="1332" t="s">
        <v>612</v>
      </c>
      <c r="J4" s="1333" t="s">
        <v>613</v>
      </c>
      <c r="K4" s="1333" t="s">
        <v>614</v>
      </c>
      <c r="L4" s="1333" t="s">
        <v>615</v>
      </c>
      <c r="M4" s="1334" t="s">
        <v>616</v>
      </c>
      <c r="N4" s="1334" t="s">
        <v>617</v>
      </c>
      <c r="O4" s="1334" t="s">
        <v>618</v>
      </c>
      <c r="P4" s="1334" t="s">
        <v>619</v>
      </c>
      <c r="Q4" s="1334"/>
      <c r="R4" s="1615"/>
      <c r="S4" s="4341"/>
      <c r="T4" s="4321"/>
      <c r="U4" s="4339"/>
      <c r="V4" s="4350"/>
      <c r="W4" s="1616" t="s">
        <v>620</v>
      </c>
      <c r="X4" s="1617" t="s">
        <v>621</v>
      </c>
      <c r="Y4" s="1617" t="s">
        <v>622</v>
      </c>
      <c r="Z4" s="1617" t="s">
        <v>623</v>
      </c>
      <c r="AA4" s="1617" t="s">
        <v>624</v>
      </c>
      <c r="AB4" s="1618" t="s">
        <v>623</v>
      </c>
      <c r="AC4" s="4334"/>
      <c r="AD4" s="4347"/>
      <c r="AE4" s="4300"/>
      <c r="AF4" s="4345"/>
      <c r="AG4" s="1613"/>
    </row>
    <row r="5" spans="1:33" ht="9.9499999999999993" customHeight="1" thickTop="1" x14ac:dyDescent="0.25">
      <c r="A5" s="1193" t="s">
        <v>4</v>
      </c>
      <c r="B5" s="1619"/>
      <c r="C5" s="1620" t="s">
        <v>625</v>
      </c>
      <c r="D5" s="1621" t="s">
        <v>569</v>
      </c>
      <c r="E5" s="1622"/>
      <c r="F5" s="1197"/>
      <c r="G5" s="1338">
        <v>5</v>
      </c>
      <c r="H5" s="1623">
        <v>13</v>
      </c>
      <c r="I5" s="1339">
        <v>10</v>
      </c>
      <c r="J5" s="1339">
        <v>10</v>
      </c>
      <c r="K5" s="1341">
        <v>9</v>
      </c>
      <c r="L5" s="1341">
        <v>5</v>
      </c>
      <c r="M5" s="1339">
        <v>2</v>
      </c>
      <c r="N5" s="1339">
        <v>3</v>
      </c>
      <c r="O5" s="1339">
        <v>3</v>
      </c>
      <c r="P5" s="1339">
        <v>8</v>
      </c>
      <c r="Q5" s="1339"/>
      <c r="R5" s="1624"/>
      <c r="S5" s="1625">
        <f t="shared" ref="S5:S44" si="0">SUM(G5:R5)</f>
        <v>68</v>
      </c>
      <c r="T5" s="1626">
        <f t="shared" ref="T5:T44" si="1">COUNTIF(G5:R5,"&gt;=0")*0.1+0.9</f>
        <v>1.9</v>
      </c>
      <c r="U5" s="1346">
        <f t="shared" ref="U5:U29" si="2">S5*T5/COUNTIF(G5:R5,"&gt;=0")</f>
        <v>12.919999999999998</v>
      </c>
      <c r="V5" s="1347">
        <f t="shared" ref="V5:V20" si="3">AC$1/C$74*U5</f>
        <v>4637.4284935984733</v>
      </c>
      <c r="W5" s="1627">
        <v>3</v>
      </c>
      <c r="X5" s="1628">
        <v>7</v>
      </c>
      <c r="Y5" s="1629">
        <v>8</v>
      </c>
      <c r="Z5" s="1629">
        <v>10</v>
      </c>
      <c r="AA5" s="1629">
        <v>11</v>
      </c>
      <c r="AB5" s="1629">
        <f t="shared" ref="AB5:AB44" si="4">COUNTIF(G5:R5,"&gt;=0")</f>
        <v>10</v>
      </c>
      <c r="AC5" s="1370">
        <f t="shared" ref="AC5:AC44" si="5">SUM(W5:AB5)</f>
        <v>49</v>
      </c>
      <c r="AD5" s="1371">
        <v>3</v>
      </c>
      <c r="AE5" s="1628">
        <v>273</v>
      </c>
      <c r="AF5" s="1372">
        <f t="shared" ref="AF5:AF44" si="6">AE5+S5</f>
        <v>341</v>
      </c>
      <c r="AG5" s="1630"/>
    </row>
    <row r="6" spans="1:33" s="995" customFormat="1" ht="9.9499999999999993" customHeight="1" x14ac:dyDescent="0.25">
      <c r="A6" s="1193" t="s">
        <v>16</v>
      </c>
      <c r="B6" s="1619"/>
      <c r="C6" s="1357" t="s">
        <v>626</v>
      </c>
      <c r="D6" s="1358"/>
      <c r="E6" s="1631"/>
      <c r="F6" s="1197"/>
      <c r="G6" s="1632">
        <v>13</v>
      </c>
      <c r="H6" s="1495">
        <v>0</v>
      </c>
      <c r="I6" s="1362">
        <v>13</v>
      </c>
      <c r="J6" s="1360"/>
      <c r="K6" s="1360">
        <v>8</v>
      </c>
      <c r="L6" s="1379"/>
      <c r="M6" s="1360"/>
      <c r="N6" s="1361"/>
      <c r="O6" s="1360"/>
      <c r="P6" s="1361"/>
      <c r="Q6" s="1361"/>
      <c r="R6" s="1633"/>
      <c r="S6" s="1364">
        <f t="shared" si="0"/>
        <v>34</v>
      </c>
      <c r="T6" s="1365">
        <f t="shared" si="1"/>
        <v>1.3</v>
      </c>
      <c r="U6" s="1346">
        <f t="shared" si="2"/>
        <v>11.05</v>
      </c>
      <c r="V6" s="1366">
        <f t="shared" si="3"/>
        <v>3966.221737946064</v>
      </c>
      <c r="W6" s="1367"/>
      <c r="X6" s="1368"/>
      <c r="Y6" s="1369"/>
      <c r="Z6" s="1369"/>
      <c r="AA6" s="1369"/>
      <c r="AB6" s="1369">
        <f t="shared" si="4"/>
        <v>4</v>
      </c>
      <c r="AC6" s="1370">
        <f t="shared" si="5"/>
        <v>4</v>
      </c>
      <c r="AD6" s="1371">
        <v>2</v>
      </c>
      <c r="AE6" s="1368">
        <v>0</v>
      </c>
      <c r="AF6" s="1372">
        <f t="shared" si="6"/>
        <v>34</v>
      </c>
      <c r="AG6" s="1630"/>
    </row>
    <row r="7" spans="1:33" s="995" customFormat="1" ht="9.9499999999999993" customHeight="1" x14ac:dyDescent="0.25">
      <c r="A7" s="1193" t="s">
        <v>17</v>
      </c>
      <c r="B7" s="1105"/>
      <c r="C7" s="1208" t="s">
        <v>627</v>
      </c>
      <c r="D7" s="1209"/>
      <c r="E7" s="1631"/>
      <c r="F7" s="1197"/>
      <c r="G7" s="1359"/>
      <c r="H7" s="1495">
        <v>4</v>
      </c>
      <c r="I7" s="1360"/>
      <c r="J7" s="1360">
        <v>4</v>
      </c>
      <c r="K7" s="1360">
        <v>7</v>
      </c>
      <c r="L7" s="1379">
        <v>2</v>
      </c>
      <c r="M7" s="1360"/>
      <c r="N7" s="1360">
        <v>8</v>
      </c>
      <c r="O7" s="1362">
        <v>11</v>
      </c>
      <c r="P7" s="1360">
        <v>12</v>
      </c>
      <c r="Q7" s="1360"/>
      <c r="R7" s="1634"/>
      <c r="S7" s="1364">
        <f t="shared" si="0"/>
        <v>48</v>
      </c>
      <c r="T7" s="1365">
        <f t="shared" si="1"/>
        <v>1.6</v>
      </c>
      <c r="U7" s="1346">
        <f t="shared" si="2"/>
        <v>10.971428571428573</v>
      </c>
      <c r="V7" s="1366">
        <f t="shared" si="3"/>
        <v>3938.0197734228536</v>
      </c>
      <c r="W7" s="1367"/>
      <c r="X7" s="1368"/>
      <c r="Y7" s="1369"/>
      <c r="Z7" s="1369">
        <v>4</v>
      </c>
      <c r="AA7" s="1369">
        <v>9</v>
      </c>
      <c r="AB7" s="1369">
        <f t="shared" si="4"/>
        <v>7</v>
      </c>
      <c r="AC7" s="1370">
        <f t="shared" si="5"/>
        <v>20</v>
      </c>
      <c r="AD7" s="1371">
        <v>1</v>
      </c>
      <c r="AE7" s="1368">
        <v>53</v>
      </c>
      <c r="AF7" s="1372">
        <f t="shared" si="6"/>
        <v>101</v>
      </c>
      <c r="AG7" s="1630"/>
    </row>
    <row r="8" spans="1:33" s="995" customFormat="1" ht="9.9499999999999993" customHeight="1" x14ac:dyDescent="0.25">
      <c r="A8" s="1193" t="s">
        <v>18</v>
      </c>
      <c r="B8" s="1619"/>
      <c r="C8" s="1208" t="s">
        <v>628</v>
      </c>
      <c r="D8" s="1209"/>
      <c r="E8" s="1635"/>
      <c r="F8" s="1197"/>
      <c r="G8" s="1359">
        <v>10</v>
      </c>
      <c r="H8" s="1495"/>
      <c r="I8" s="1360">
        <v>6</v>
      </c>
      <c r="J8" s="1360">
        <v>8</v>
      </c>
      <c r="K8" s="1360"/>
      <c r="L8" s="1379">
        <v>1</v>
      </c>
      <c r="M8" s="1360"/>
      <c r="N8" s="1362">
        <v>11</v>
      </c>
      <c r="O8" s="1360"/>
      <c r="P8" s="1360">
        <v>6</v>
      </c>
      <c r="Q8" s="1360"/>
      <c r="R8" s="1634"/>
      <c r="S8" s="1364">
        <f t="shared" si="0"/>
        <v>42</v>
      </c>
      <c r="T8" s="1365">
        <f t="shared" si="1"/>
        <v>1.5</v>
      </c>
      <c r="U8" s="1346">
        <f t="shared" si="2"/>
        <v>10.5</v>
      </c>
      <c r="V8" s="1366">
        <f t="shared" si="3"/>
        <v>3768.8079862835898</v>
      </c>
      <c r="W8" s="1367"/>
      <c r="X8" s="1368"/>
      <c r="Y8" s="1369">
        <v>3</v>
      </c>
      <c r="Z8" s="1369">
        <v>7</v>
      </c>
      <c r="AA8" s="1369">
        <v>10</v>
      </c>
      <c r="AB8" s="1369">
        <f t="shared" si="4"/>
        <v>6</v>
      </c>
      <c r="AC8" s="1370">
        <f t="shared" si="5"/>
        <v>26</v>
      </c>
      <c r="AD8" s="1371">
        <v>1</v>
      </c>
      <c r="AE8" s="1368">
        <v>81</v>
      </c>
      <c r="AF8" s="1372">
        <f t="shared" si="6"/>
        <v>123</v>
      </c>
      <c r="AG8" s="1630"/>
    </row>
    <row r="9" spans="1:33" s="995" customFormat="1" ht="9.9499999999999993" customHeight="1" x14ac:dyDescent="0.25">
      <c r="A9" s="1193" t="s">
        <v>19</v>
      </c>
      <c r="B9" s="1619"/>
      <c r="C9" s="1376" t="s">
        <v>570</v>
      </c>
      <c r="D9" s="1377" t="s">
        <v>571</v>
      </c>
      <c r="E9" s="1635"/>
      <c r="F9" s="1197"/>
      <c r="G9" s="1359">
        <v>1</v>
      </c>
      <c r="H9" s="1495">
        <v>8</v>
      </c>
      <c r="I9" s="1360">
        <v>2</v>
      </c>
      <c r="J9" s="1379">
        <v>5</v>
      </c>
      <c r="K9" s="1360">
        <v>11</v>
      </c>
      <c r="L9" s="1379"/>
      <c r="M9" s="1379">
        <v>8</v>
      </c>
      <c r="N9" s="1379">
        <v>6</v>
      </c>
      <c r="O9" s="1360">
        <v>2</v>
      </c>
      <c r="P9" s="1379">
        <v>9</v>
      </c>
      <c r="Q9" s="1379"/>
      <c r="R9" s="1636"/>
      <c r="S9" s="1364">
        <f t="shared" si="0"/>
        <v>52</v>
      </c>
      <c r="T9" s="1365">
        <f t="shared" si="1"/>
        <v>1.8</v>
      </c>
      <c r="U9" s="1346">
        <f t="shared" si="2"/>
        <v>10.4</v>
      </c>
      <c r="V9" s="1366">
        <f t="shared" si="3"/>
        <v>3732.9145768904127</v>
      </c>
      <c r="W9" s="1367"/>
      <c r="X9" s="1368"/>
      <c r="Y9" s="1369">
        <v>3</v>
      </c>
      <c r="Z9" s="1369">
        <v>9</v>
      </c>
      <c r="AA9" s="1369">
        <v>11</v>
      </c>
      <c r="AB9" s="1369">
        <f t="shared" si="4"/>
        <v>9</v>
      </c>
      <c r="AC9" s="1370">
        <f t="shared" si="5"/>
        <v>32</v>
      </c>
      <c r="AD9" s="1371">
        <v>6</v>
      </c>
      <c r="AE9" s="1368">
        <v>167</v>
      </c>
      <c r="AF9" s="1372">
        <f t="shared" si="6"/>
        <v>219</v>
      </c>
      <c r="AG9" s="1630"/>
    </row>
    <row r="10" spans="1:33" s="995" customFormat="1" ht="9.9499999999999993" customHeight="1" x14ac:dyDescent="0.25">
      <c r="A10" s="1193" t="s">
        <v>20</v>
      </c>
      <c r="B10" s="1619"/>
      <c r="C10" s="1222" t="s">
        <v>629</v>
      </c>
      <c r="D10" s="1223"/>
      <c r="E10" s="1635"/>
      <c r="F10" s="1197"/>
      <c r="G10" s="1637">
        <v>0</v>
      </c>
      <c r="H10" s="1638"/>
      <c r="I10" s="1360"/>
      <c r="J10" s="1360">
        <v>0</v>
      </c>
      <c r="K10" s="1362">
        <v>16</v>
      </c>
      <c r="L10" s="1379"/>
      <c r="M10" s="1360"/>
      <c r="N10" s="1360"/>
      <c r="O10" s="1360">
        <v>1</v>
      </c>
      <c r="P10" s="1362">
        <v>17</v>
      </c>
      <c r="Q10" s="1360"/>
      <c r="R10" s="1634"/>
      <c r="S10" s="1364">
        <f t="shared" si="0"/>
        <v>34</v>
      </c>
      <c r="T10" s="1365">
        <f t="shared" si="1"/>
        <v>1.4</v>
      </c>
      <c r="U10" s="1346">
        <f t="shared" si="2"/>
        <v>9.52</v>
      </c>
      <c r="V10" s="1366">
        <f t="shared" si="3"/>
        <v>3417.0525742304549</v>
      </c>
      <c r="W10" s="1367">
        <v>2</v>
      </c>
      <c r="X10" s="1368">
        <v>4</v>
      </c>
      <c r="Y10" s="1369">
        <v>1</v>
      </c>
      <c r="Z10" s="1369">
        <v>1</v>
      </c>
      <c r="AA10" s="1369">
        <v>4</v>
      </c>
      <c r="AB10" s="1369">
        <f t="shared" si="4"/>
        <v>5</v>
      </c>
      <c r="AC10" s="1370">
        <f t="shared" si="5"/>
        <v>17</v>
      </c>
      <c r="AD10" s="1371">
        <v>4</v>
      </c>
      <c r="AE10" s="1368">
        <v>88</v>
      </c>
      <c r="AF10" s="1372">
        <f t="shared" si="6"/>
        <v>122</v>
      </c>
      <c r="AG10" s="1630"/>
    </row>
    <row r="11" spans="1:33" ht="9.9499999999999993" customHeight="1" x14ac:dyDescent="0.25">
      <c r="A11" s="1193" t="s">
        <v>21</v>
      </c>
      <c r="B11" s="1619"/>
      <c r="C11" s="1376" t="s">
        <v>630</v>
      </c>
      <c r="D11" s="1377" t="s">
        <v>576</v>
      </c>
      <c r="E11" s="1635"/>
      <c r="F11" s="1197"/>
      <c r="G11" s="1359">
        <v>8</v>
      </c>
      <c r="H11" s="1495"/>
      <c r="I11" s="1360">
        <v>0</v>
      </c>
      <c r="J11" s="1362">
        <v>13</v>
      </c>
      <c r="K11" s="1360">
        <v>5</v>
      </c>
      <c r="L11" s="1379">
        <v>11</v>
      </c>
      <c r="M11" s="1360"/>
      <c r="N11" s="1360">
        <v>0</v>
      </c>
      <c r="O11" s="1360"/>
      <c r="P11" s="1360">
        <v>3</v>
      </c>
      <c r="Q11" s="1360"/>
      <c r="R11" s="1634"/>
      <c r="S11" s="1364">
        <f t="shared" si="0"/>
        <v>40</v>
      </c>
      <c r="T11" s="1365">
        <f t="shared" si="1"/>
        <v>1.6</v>
      </c>
      <c r="U11" s="1346">
        <f t="shared" si="2"/>
        <v>9.1428571428571423</v>
      </c>
      <c r="V11" s="1366">
        <f t="shared" si="3"/>
        <v>3281.6831445190442</v>
      </c>
      <c r="W11" s="1367">
        <v>2</v>
      </c>
      <c r="X11" s="1368">
        <v>2</v>
      </c>
      <c r="Y11" s="1369">
        <v>3</v>
      </c>
      <c r="Z11" s="1369">
        <v>1</v>
      </c>
      <c r="AA11" s="1369">
        <v>3</v>
      </c>
      <c r="AB11" s="1369">
        <f t="shared" si="4"/>
        <v>7</v>
      </c>
      <c r="AC11" s="1370">
        <f t="shared" si="5"/>
        <v>18</v>
      </c>
      <c r="AD11" s="1371">
        <v>3</v>
      </c>
      <c r="AE11" s="1368">
        <v>62</v>
      </c>
      <c r="AF11" s="1372">
        <f t="shared" si="6"/>
        <v>102</v>
      </c>
      <c r="AG11" s="1630"/>
    </row>
    <row r="12" spans="1:33" s="995" customFormat="1" ht="9.9499999999999993" customHeight="1" x14ac:dyDescent="0.25">
      <c r="A12" s="1193" t="s">
        <v>41</v>
      </c>
      <c r="B12" s="1619"/>
      <c r="C12" s="1639" t="s">
        <v>458</v>
      </c>
      <c r="D12" s="1640" t="s">
        <v>590</v>
      </c>
      <c r="E12" s="1635"/>
      <c r="F12" s="1130"/>
      <c r="G12" s="1466"/>
      <c r="H12" s="1641"/>
      <c r="I12" s="1400"/>
      <c r="J12" s="1400"/>
      <c r="K12" s="1360">
        <v>2</v>
      </c>
      <c r="L12" s="1379">
        <v>7</v>
      </c>
      <c r="M12" s="1400">
        <v>6</v>
      </c>
      <c r="N12" s="1400">
        <v>2</v>
      </c>
      <c r="O12" s="1400">
        <v>4</v>
      </c>
      <c r="P12" s="1400">
        <v>14</v>
      </c>
      <c r="Q12" s="1400"/>
      <c r="R12" s="1642"/>
      <c r="S12" s="1364">
        <f t="shared" si="0"/>
        <v>35</v>
      </c>
      <c r="T12" s="1365">
        <f t="shared" si="1"/>
        <v>1.5</v>
      </c>
      <c r="U12" s="1346">
        <f t="shared" si="2"/>
        <v>8.75</v>
      </c>
      <c r="V12" s="1366">
        <f t="shared" si="3"/>
        <v>3140.6733219029916</v>
      </c>
      <c r="W12" s="1404"/>
      <c r="X12" s="1374">
        <v>2</v>
      </c>
      <c r="Y12" s="1375">
        <v>5</v>
      </c>
      <c r="Z12" s="1375">
        <v>4</v>
      </c>
      <c r="AA12" s="1375"/>
      <c r="AB12" s="1393">
        <f t="shared" si="4"/>
        <v>6</v>
      </c>
      <c r="AC12" s="1405">
        <f t="shared" si="5"/>
        <v>17</v>
      </c>
      <c r="AD12" s="1643">
        <v>1</v>
      </c>
      <c r="AE12" s="1374">
        <v>70</v>
      </c>
      <c r="AF12" s="1644">
        <f t="shared" si="6"/>
        <v>105</v>
      </c>
      <c r="AG12" s="1325"/>
    </row>
    <row r="13" spans="1:33" ht="9.9499999999999993" customHeight="1" x14ac:dyDescent="0.25">
      <c r="A13" s="1193" t="s">
        <v>22</v>
      </c>
      <c r="B13" s="1645"/>
      <c r="C13" s="1639" t="s">
        <v>567</v>
      </c>
      <c r="D13" s="1640" t="s">
        <v>631</v>
      </c>
      <c r="E13" s="1635"/>
      <c r="F13" s="1197"/>
      <c r="G13" s="1646">
        <v>6</v>
      </c>
      <c r="H13" s="1647"/>
      <c r="I13" s="1648">
        <v>8</v>
      </c>
      <c r="J13" s="1648">
        <v>3</v>
      </c>
      <c r="K13" s="1648">
        <v>1</v>
      </c>
      <c r="L13" s="1649">
        <v>9</v>
      </c>
      <c r="M13" s="1648"/>
      <c r="N13" s="1650"/>
      <c r="O13" s="1649">
        <v>6</v>
      </c>
      <c r="P13" s="1650"/>
      <c r="Q13" s="1824"/>
      <c r="R13" s="1650"/>
      <c r="S13" s="1651">
        <f t="shared" si="0"/>
        <v>33</v>
      </c>
      <c r="T13" s="1652">
        <f t="shared" si="1"/>
        <v>1.5</v>
      </c>
      <c r="U13" s="1403">
        <f t="shared" si="2"/>
        <v>8.25</v>
      </c>
      <c r="V13" s="1366">
        <f t="shared" si="3"/>
        <v>2961.2062749371062</v>
      </c>
      <c r="W13" s="1653"/>
      <c r="X13" s="1654">
        <v>2</v>
      </c>
      <c r="Y13" s="1655">
        <v>6</v>
      </c>
      <c r="Z13" s="1655">
        <v>2</v>
      </c>
      <c r="AA13" s="1655">
        <v>8</v>
      </c>
      <c r="AB13" s="1655">
        <f t="shared" si="4"/>
        <v>6</v>
      </c>
      <c r="AC13" s="1656">
        <f t="shared" si="5"/>
        <v>24</v>
      </c>
      <c r="AD13" s="1657">
        <v>3</v>
      </c>
      <c r="AE13" s="1654">
        <v>134</v>
      </c>
      <c r="AF13" s="1658">
        <f t="shared" si="6"/>
        <v>167</v>
      </c>
      <c r="AG13" s="1630"/>
    </row>
    <row r="14" spans="1:33" s="995" customFormat="1" ht="9.9499999999999993" customHeight="1" x14ac:dyDescent="0.25">
      <c r="A14" s="1193" t="s">
        <v>23</v>
      </c>
      <c r="B14" s="1659"/>
      <c r="C14" s="1410" t="s">
        <v>565</v>
      </c>
      <c r="D14" s="1411" t="s">
        <v>632</v>
      </c>
      <c r="E14" s="1635"/>
      <c r="F14" s="1197"/>
      <c r="G14" s="1660"/>
      <c r="H14" s="1661">
        <v>10</v>
      </c>
      <c r="I14" s="1662">
        <v>5</v>
      </c>
      <c r="J14" s="1662">
        <v>6</v>
      </c>
      <c r="K14" s="1662">
        <v>3</v>
      </c>
      <c r="L14" s="1663">
        <v>6</v>
      </c>
      <c r="M14" s="1662">
        <v>3</v>
      </c>
      <c r="N14" s="1663">
        <v>1</v>
      </c>
      <c r="O14" s="1663"/>
      <c r="P14" s="1663">
        <v>4</v>
      </c>
      <c r="Q14" s="1663"/>
      <c r="R14" s="1663"/>
      <c r="S14" s="1664">
        <f t="shared" si="0"/>
        <v>38</v>
      </c>
      <c r="T14" s="1665">
        <f t="shared" si="1"/>
        <v>1.7000000000000002</v>
      </c>
      <c r="U14" s="1403">
        <f t="shared" si="2"/>
        <v>8.0750000000000011</v>
      </c>
      <c r="V14" s="1408">
        <f t="shared" si="3"/>
        <v>2898.3928084990471</v>
      </c>
      <c r="W14" s="1666"/>
      <c r="X14" s="1667">
        <v>5</v>
      </c>
      <c r="Y14" s="1668">
        <v>8</v>
      </c>
      <c r="Z14" s="1668">
        <v>9</v>
      </c>
      <c r="AA14" s="1668">
        <v>10</v>
      </c>
      <c r="AB14" s="1668">
        <f t="shared" si="4"/>
        <v>8</v>
      </c>
      <c r="AC14" s="1669">
        <f t="shared" si="5"/>
        <v>40</v>
      </c>
      <c r="AD14" s="1670">
        <v>4</v>
      </c>
      <c r="AE14" s="1667">
        <v>230</v>
      </c>
      <c r="AF14" s="1671">
        <f t="shared" si="6"/>
        <v>268</v>
      </c>
      <c r="AG14" s="1630"/>
    </row>
    <row r="15" spans="1:33" s="1059" customFormat="1" ht="9.9499999999999993" customHeight="1" x14ac:dyDescent="0.25">
      <c r="A15" s="1193" t="s">
        <v>24</v>
      </c>
      <c r="B15" s="1619"/>
      <c r="C15" s="1228" t="s">
        <v>61</v>
      </c>
      <c r="D15" s="1229"/>
      <c r="E15" s="1672"/>
      <c r="F15" s="1197"/>
      <c r="G15" s="1406"/>
      <c r="H15" s="1673"/>
      <c r="I15" s="1407"/>
      <c r="J15" s="1407"/>
      <c r="K15" s="1407">
        <v>4</v>
      </c>
      <c r="L15" s="1674"/>
      <c r="M15" s="1407"/>
      <c r="N15" s="1407">
        <v>4</v>
      </c>
      <c r="O15" s="1407"/>
      <c r="P15" s="1407">
        <v>10</v>
      </c>
      <c r="Q15" s="1407"/>
      <c r="R15" s="1675"/>
      <c r="S15" s="1401">
        <f t="shared" si="0"/>
        <v>18</v>
      </c>
      <c r="T15" s="1402">
        <f t="shared" si="1"/>
        <v>1.2000000000000002</v>
      </c>
      <c r="U15" s="1403">
        <f t="shared" si="2"/>
        <v>7.2</v>
      </c>
      <c r="V15" s="1408">
        <f t="shared" si="3"/>
        <v>2584.3254763087475</v>
      </c>
      <c r="W15" s="1391"/>
      <c r="X15" s="1392"/>
      <c r="Y15" s="1393"/>
      <c r="Z15" s="1393">
        <v>1</v>
      </c>
      <c r="AA15" s="1393">
        <v>6</v>
      </c>
      <c r="AB15" s="1393">
        <f t="shared" si="4"/>
        <v>3</v>
      </c>
      <c r="AC15" s="1394">
        <f t="shared" si="5"/>
        <v>10</v>
      </c>
      <c r="AD15" s="1395"/>
      <c r="AE15" s="1392">
        <v>41</v>
      </c>
      <c r="AF15" s="1396">
        <f t="shared" si="6"/>
        <v>59</v>
      </c>
      <c r="AG15" s="1630"/>
    </row>
    <row r="16" spans="1:33" s="995" customFormat="1" ht="9.9499999999999993" customHeight="1" x14ac:dyDescent="0.25">
      <c r="A16" s="1193" t="s">
        <v>29</v>
      </c>
      <c r="B16" s="1105"/>
      <c r="C16" s="1228" t="s">
        <v>58</v>
      </c>
      <c r="D16" s="1397"/>
      <c r="E16" s="1635"/>
      <c r="F16" s="1130"/>
      <c r="G16" s="1406"/>
      <c r="H16" s="1673"/>
      <c r="I16" s="1407"/>
      <c r="J16" s="1407"/>
      <c r="K16" s="1407">
        <v>13</v>
      </c>
      <c r="L16" s="1674">
        <v>0</v>
      </c>
      <c r="M16" s="1407">
        <v>0</v>
      </c>
      <c r="N16" s="1407"/>
      <c r="O16" s="1407">
        <v>8</v>
      </c>
      <c r="P16" s="1407"/>
      <c r="Q16" s="1407"/>
      <c r="R16" s="1675"/>
      <c r="S16" s="1401">
        <f t="shared" si="0"/>
        <v>21</v>
      </c>
      <c r="T16" s="1402">
        <f t="shared" si="1"/>
        <v>1.3</v>
      </c>
      <c r="U16" s="1403">
        <f t="shared" si="2"/>
        <v>6.8250000000000002</v>
      </c>
      <c r="V16" s="1408">
        <f t="shared" si="3"/>
        <v>2449.7251910843333</v>
      </c>
      <c r="W16" s="1404"/>
      <c r="X16" s="1374"/>
      <c r="Y16" s="1375"/>
      <c r="Z16" s="1393">
        <v>1</v>
      </c>
      <c r="AA16" s="1393">
        <v>3</v>
      </c>
      <c r="AB16" s="1393">
        <f t="shared" si="4"/>
        <v>4</v>
      </c>
      <c r="AC16" s="1394">
        <f t="shared" si="5"/>
        <v>8</v>
      </c>
      <c r="AD16" s="1395"/>
      <c r="AE16" s="1392">
        <v>1</v>
      </c>
      <c r="AF16" s="1396">
        <f t="shared" si="6"/>
        <v>22</v>
      </c>
      <c r="AG16" s="1630"/>
    </row>
    <row r="17" spans="1:33" s="995" customFormat="1" ht="9.9499999999999993" customHeight="1" x14ac:dyDescent="0.25">
      <c r="A17" s="1193" t="s">
        <v>30</v>
      </c>
      <c r="B17" s="1619"/>
      <c r="C17" s="1208" t="s">
        <v>633</v>
      </c>
      <c r="D17" s="1209"/>
      <c r="E17" s="1631"/>
      <c r="F17" s="1197"/>
      <c r="G17" s="1359"/>
      <c r="H17" s="1495">
        <v>2</v>
      </c>
      <c r="I17" s="1360">
        <v>4</v>
      </c>
      <c r="J17" s="1360">
        <v>2</v>
      </c>
      <c r="K17" s="1360"/>
      <c r="L17" s="1379">
        <v>3</v>
      </c>
      <c r="M17" s="1362">
        <v>11</v>
      </c>
      <c r="N17" s="1360"/>
      <c r="O17" s="1360"/>
      <c r="P17" s="1360">
        <v>1</v>
      </c>
      <c r="Q17" s="1360"/>
      <c r="R17" s="1634"/>
      <c r="S17" s="1364">
        <f t="shared" si="0"/>
        <v>23</v>
      </c>
      <c r="T17" s="1365">
        <f t="shared" si="1"/>
        <v>1.5</v>
      </c>
      <c r="U17" s="1346">
        <f t="shared" si="2"/>
        <v>5.75</v>
      </c>
      <c r="V17" s="1366">
        <f t="shared" si="3"/>
        <v>2063.8710401076801</v>
      </c>
      <c r="W17" s="1367"/>
      <c r="X17" s="1368"/>
      <c r="Y17" s="1369"/>
      <c r="Z17" s="1369"/>
      <c r="AA17" s="1369"/>
      <c r="AB17" s="1369">
        <f t="shared" si="4"/>
        <v>6</v>
      </c>
      <c r="AC17" s="1370">
        <f t="shared" si="5"/>
        <v>6</v>
      </c>
      <c r="AD17" s="1371">
        <v>1</v>
      </c>
      <c r="AE17" s="1368">
        <v>0</v>
      </c>
      <c r="AF17" s="1372">
        <f t="shared" si="6"/>
        <v>23</v>
      </c>
      <c r="AG17" s="1630"/>
    </row>
    <row r="18" spans="1:33" s="995" customFormat="1" ht="9.9499999999999993" customHeight="1" x14ac:dyDescent="0.25">
      <c r="A18" s="1193" t="s">
        <v>33</v>
      </c>
      <c r="B18" s="1619"/>
      <c r="C18" s="1228" t="s">
        <v>86</v>
      </c>
      <c r="D18" s="1229"/>
      <c r="E18" s="1635"/>
      <c r="F18" s="1197"/>
      <c r="G18" s="1406"/>
      <c r="H18" s="1673">
        <v>6</v>
      </c>
      <c r="I18" s="1407">
        <v>1</v>
      </c>
      <c r="J18" s="1407"/>
      <c r="K18" s="1407"/>
      <c r="L18" s="1674"/>
      <c r="M18" s="1407"/>
      <c r="N18" s="1407"/>
      <c r="O18" s="1407"/>
      <c r="P18" s="1407">
        <v>7</v>
      </c>
      <c r="Q18" s="1407"/>
      <c r="R18" s="1675"/>
      <c r="S18" s="1401">
        <f t="shared" si="0"/>
        <v>14</v>
      </c>
      <c r="T18" s="1402">
        <f t="shared" si="1"/>
        <v>1.2000000000000002</v>
      </c>
      <c r="U18" s="1403">
        <f t="shared" si="2"/>
        <v>5.6000000000000014</v>
      </c>
      <c r="V18" s="1408">
        <f t="shared" si="3"/>
        <v>2010.0309260179151</v>
      </c>
      <c r="W18" s="1391"/>
      <c r="X18" s="1392"/>
      <c r="Y18" s="1393"/>
      <c r="Z18" s="1393"/>
      <c r="AA18" s="1393"/>
      <c r="AB18" s="1393">
        <f t="shared" si="4"/>
        <v>3</v>
      </c>
      <c r="AC18" s="1394">
        <f t="shared" si="5"/>
        <v>3</v>
      </c>
      <c r="AD18" s="1395"/>
      <c r="AE18" s="1392">
        <v>0</v>
      </c>
      <c r="AF18" s="1396">
        <f t="shared" si="6"/>
        <v>14</v>
      </c>
      <c r="AG18" s="1630"/>
    </row>
    <row r="19" spans="1:33" s="995" customFormat="1" ht="9.9499999999999993" customHeight="1" x14ac:dyDescent="0.25">
      <c r="A19" s="1193" t="s">
        <v>56</v>
      </c>
      <c r="B19" s="1619"/>
      <c r="C19" s="1357" t="s">
        <v>573</v>
      </c>
      <c r="D19" s="1358"/>
      <c r="E19" s="1635"/>
      <c r="F19" s="1197"/>
      <c r="G19" s="1359">
        <v>2</v>
      </c>
      <c r="H19" s="1495">
        <v>5</v>
      </c>
      <c r="I19" s="1360"/>
      <c r="J19" s="1360"/>
      <c r="K19" s="1360">
        <v>6</v>
      </c>
      <c r="L19" s="1379"/>
      <c r="M19" s="1360"/>
      <c r="N19" s="1360"/>
      <c r="O19" s="1360"/>
      <c r="P19" s="1362"/>
      <c r="Q19" s="1362"/>
      <c r="R19" s="1634"/>
      <c r="S19" s="1364">
        <f t="shared" si="0"/>
        <v>13</v>
      </c>
      <c r="T19" s="1365">
        <f t="shared" si="1"/>
        <v>1.2000000000000002</v>
      </c>
      <c r="U19" s="1346">
        <f t="shared" si="2"/>
        <v>5.2</v>
      </c>
      <c r="V19" s="1408">
        <f t="shared" si="3"/>
        <v>1866.4572884452064</v>
      </c>
      <c r="W19" s="1367">
        <v>2</v>
      </c>
      <c r="X19" s="1368">
        <v>4</v>
      </c>
      <c r="Y19" s="1369">
        <v>4</v>
      </c>
      <c r="Z19" s="1369">
        <v>4</v>
      </c>
      <c r="AA19" s="1369">
        <v>6</v>
      </c>
      <c r="AB19" s="1369">
        <f t="shared" si="4"/>
        <v>3</v>
      </c>
      <c r="AC19" s="1370">
        <f t="shared" si="5"/>
        <v>23</v>
      </c>
      <c r="AD19" s="1371">
        <v>3</v>
      </c>
      <c r="AE19" s="1368">
        <v>139</v>
      </c>
      <c r="AF19" s="1372">
        <f t="shared" si="6"/>
        <v>152</v>
      </c>
      <c r="AG19" s="1630"/>
    </row>
    <row r="20" spans="1:33" s="995" customFormat="1" ht="9.9499999999999993" customHeight="1" thickBot="1" x14ac:dyDescent="0.3">
      <c r="A20" s="1193" t="s">
        <v>48</v>
      </c>
      <c r="B20" s="1619"/>
      <c r="C20" s="1413" t="s">
        <v>45</v>
      </c>
      <c r="D20" s="1414"/>
      <c r="E20" s="1676"/>
      <c r="F20" s="1130"/>
      <c r="G20" s="1677"/>
      <c r="H20" s="1678"/>
      <c r="I20" s="1450">
        <v>3</v>
      </c>
      <c r="J20" s="1450"/>
      <c r="K20" s="1418">
        <v>0</v>
      </c>
      <c r="L20" s="1679">
        <v>4</v>
      </c>
      <c r="M20" s="1450">
        <v>4</v>
      </c>
      <c r="N20" s="1450"/>
      <c r="O20" s="1450"/>
      <c r="P20" s="1418"/>
      <c r="Q20" s="1418"/>
      <c r="R20" s="1680"/>
      <c r="S20" s="1419">
        <f t="shared" si="0"/>
        <v>11</v>
      </c>
      <c r="T20" s="1420">
        <f t="shared" si="1"/>
        <v>1.3</v>
      </c>
      <c r="U20" s="1421">
        <f t="shared" si="2"/>
        <v>3.5750000000000002</v>
      </c>
      <c r="V20" s="1408">
        <f t="shared" si="3"/>
        <v>1283.1893858060794</v>
      </c>
      <c r="W20" s="1423"/>
      <c r="X20" s="1424"/>
      <c r="Y20" s="1425">
        <v>2</v>
      </c>
      <c r="Z20" s="1425">
        <v>4</v>
      </c>
      <c r="AA20" s="1425">
        <v>3</v>
      </c>
      <c r="AB20" s="1426">
        <f t="shared" si="4"/>
        <v>4</v>
      </c>
      <c r="AC20" s="1681">
        <f t="shared" si="5"/>
        <v>13</v>
      </c>
      <c r="AD20" s="1428"/>
      <c r="AE20" s="1429">
        <v>42</v>
      </c>
      <c r="AF20" s="1453">
        <f t="shared" si="6"/>
        <v>53</v>
      </c>
      <c r="AG20" s="1630"/>
    </row>
    <row r="21" spans="1:33" s="995" customFormat="1" ht="9.9499999999999993" customHeight="1" thickTop="1" thickBot="1" x14ac:dyDescent="0.3">
      <c r="A21" s="1193" t="s">
        <v>62</v>
      </c>
      <c r="B21" s="1682"/>
      <c r="C21" s="1683" t="s">
        <v>36</v>
      </c>
      <c r="D21" s="1684"/>
      <c r="E21" s="1685"/>
      <c r="F21" s="1123"/>
      <c r="G21" s="1686"/>
      <c r="H21" s="1687">
        <v>3</v>
      </c>
      <c r="I21" s="1688"/>
      <c r="J21" s="1688">
        <v>1</v>
      </c>
      <c r="K21" s="1688"/>
      <c r="L21" s="1689"/>
      <c r="M21" s="1688"/>
      <c r="N21" s="1688"/>
      <c r="O21" s="1688"/>
      <c r="P21" s="1688"/>
      <c r="Q21" s="1688"/>
      <c r="R21" s="1690"/>
      <c r="S21" s="1691">
        <f t="shared" si="0"/>
        <v>4</v>
      </c>
      <c r="T21" s="1692">
        <f t="shared" si="1"/>
        <v>1.1000000000000001</v>
      </c>
      <c r="U21" s="1693">
        <f t="shared" si="2"/>
        <v>2.2000000000000002</v>
      </c>
      <c r="V21" s="1694"/>
      <c r="W21" s="1695"/>
      <c r="X21" s="1696"/>
      <c r="Y21" s="1697">
        <v>1</v>
      </c>
      <c r="Z21" s="1697"/>
      <c r="AA21" s="1697">
        <v>3</v>
      </c>
      <c r="AB21" s="1697">
        <f t="shared" si="4"/>
        <v>2</v>
      </c>
      <c r="AC21" s="1698">
        <f t="shared" si="5"/>
        <v>6</v>
      </c>
      <c r="AD21" s="1699"/>
      <c r="AE21" s="1696">
        <v>25</v>
      </c>
      <c r="AF21" s="1700">
        <f t="shared" si="6"/>
        <v>29</v>
      </c>
      <c r="AG21" s="1630"/>
    </row>
    <row r="22" spans="1:33" s="1086" customFormat="1" ht="9.9499999999999993" customHeight="1" thickTop="1" x14ac:dyDescent="0.25">
      <c r="A22" s="1193" t="s">
        <v>130</v>
      </c>
      <c r="B22" s="1619"/>
      <c r="C22" s="1701" t="s">
        <v>634</v>
      </c>
      <c r="D22" s="1702"/>
      <c r="E22" s="1703"/>
      <c r="F22" s="1130"/>
      <c r="G22" s="1457"/>
      <c r="H22" s="1704"/>
      <c r="I22" s="1361"/>
      <c r="J22" s="1361"/>
      <c r="K22" s="1361"/>
      <c r="L22" s="1363">
        <v>14</v>
      </c>
      <c r="M22" s="1361"/>
      <c r="N22" s="1361"/>
      <c r="O22" s="1361"/>
      <c r="P22" s="1361"/>
      <c r="Q22" s="1361"/>
      <c r="R22" s="1633"/>
      <c r="S22" s="1705">
        <f t="shared" si="0"/>
        <v>14</v>
      </c>
      <c r="T22" s="1706">
        <f t="shared" si="1"/>
        <v>1</v>
      </c>
      <c r="U22" s="1707">
        <f t="shared" si="2"/>
        <v>14</v>
      </c>
      <c r="V22" s="1708"/>
      <c r="W22" s="1709"/>
      <c r="X22" s="1710"/>
      <c r="Y22" s="1459"/>
      <c r="Z22" s="1459">
        <v>2</v>
      </c>
      <c r="AA22" s="1459"/>
      <c r="AB22" s="1459">
        <f t="shared" si="4"/>
        <v>1</v>
      </c>
      <c r="AC22" s="1711">
        <f t="shared" si="5"/>
        <v>3</v>
      </c>
      <c r="AD22" s="1712">
        <v>1</v>
      </c>
      <c r="AE22" s="1713">
        <v>7</v>
      </c>
      <c r="AF22" s="1714">
        <f t="shared" si="6"/>
        <v>21</v>
      </c>
      <c r="AG22" s="1325"/>
    </row>
    <row r="23" spans="1:33" s="1086" customFormat="1" ht="9.9499999999999993" customHeight="1" x14ac:dyDescent="0.25">
      <c r="A23" s="1193" t="s">
        <v>433</v>
      </c>
      <c r="B23" s="1619"/>
      <c r="C23" s="1228" t="s">
        <v>118</v>
      </c>
      <c r="D23" s="1229"/>
      <c r="E23" s="1483"/>
      <c r="F23" s="1130"/>
      <c r="G23" s="1457"/>
      <c r="H23" s="1704"/>
      <c r="I23" s="1361"/>
      <c r="J23" s="1361"/>
      <c r="K23" s="1361"/>
      <c r="L23" s="1363"/>
      <c r="M23" s="1361"/>
      <c r="N23" s="1361"/>
      <c r="O23" s="1361"/>
      <c r="P23" s="1361">
        <v>5</v>
      </c>
      <c r="Q23" s="1361"/>
      <c r="R23" s="1633"/>
      <c r="S23" s="1705">
        <f t="shared" si="0"/>
        <v>5</v>
      </c>
      <c r="T23" s="1706">
        <f t="shared" si="1"/>
        <v>1</v>
      </c>
      <c r="U23" s="1707">
        <f t="shared" si="2"/>
        <v>5</v>
      </c>
      <c r="V23" s="1708"/>
      <c r="W23" s="1709"/>
      <c r="X23" s="1710"/>
      <c r="Y23" s="1459"/>
      <c r="Z23" s="1459"/>
      <c r="AA23" s="1459"/>
      <c r="AB23" s="1369">
        <f t="shared" si="4"/>
        <v>1</v>
      </c>
      <c r="AC23" s="1370">
        <f t="shared" si="5"/>
        <v>1</v>
      </c>
      <c r="AD23" s="1712"/>
      <c r="AE23" s="1713">
        <v>0</v>
      </c>
      <c r="AF23" s="1714">
        <f t="shared" si="6"/>
        <v>5</v>
      </c>
      <c r="AG23" s="1325"/>
    </row>
    <row r="24" spans="1:33" s="1086" customFormat="1" ht="9.9499999999999993" customHeight="1" x14ac:dyDescent="0.25">
      <c r="A24" s="1193" t="s">
        <v>343</v>
      </c>
      <c r="B24" s="1619"/>
      <c r="C24" s="1357" t="s">
        <v>572</v>
      </c>
      <c r="D24" s="1358"/>
      <c r="E24" s="1483"/>
      <c r="F24" s="1197"/>
      <c r="G24" s="1457">
        <v>4</v>
      </c>
      <c r="H24" s="1704"/>
      <c r="I24" s="1363"/>
      <c r="J24" s="1361"/>
      <c r="K24" s="1361"/>
      <c r="L24" s="1715"/>
      <c r="M24" s="1361"/>
      <c r="N24" s="1716"/>
      <c r="O24" s="1361"/>
      <c r="P24" s="1716"/>
      <c r="Q24" s="1716"/>
      <c r="R24" s="1633"/>
      <c r="S24" s="1705">
        <f t="shared" si="0"/>
        <v>4</v>
      </c>
      <c r="T24" s="1706">
        <f t="shared" si="1"/>
        <v>1</v>
      </c>
      <c r="U24" s="1707">
        <f t="shared" si="2"/>
        <v>4</v>
      </c>
      <c r="V24" s="1708"/>
      <c r="W24" s="1709"/>
      <c r="X24" s="1710">
        <v>4</v>
      </c>
      <c r="Y24" s="1459">
        <v>5</v>
      </c>
      <c r="Z24" s="1459">
        <v>3</v>
      </c>
      <c r="AA24" s="1459">
        <v>5</v>
      </c>
      <c r="AB24" s="1369">
        <f t="shared" si="4"/>
        <v>1</v>
      </c>
      <c r="AC24" s="1370">
        <f t="shared" si="5"/>
        <v>18</v>
      </c>
      <c r="AD24" s="1461">
        <v>2</v>
      </c>
      <c r="AE24" s="1710">
        <v>105</v>
      </c>
      <c r="AF24" s="1717">
        <f t="shared" si="6"/>
        <v>109</v>
      </c>
      <c r="AG24" s="1630"/>
    </row>
    <row r="25" spans="1:33" s="1086" customFormat="1" ht="9.9499999999999993" customHeight="1" x14ac:dyDescent="0.25">
      <c r="A25" s="1193" t="s">
        <v>434</v>
      </c>
      <c r="B25" s="1682"/>
      <c r="C25" s="1228" t="s">
        <v>43</v>
      </c>
      <c r="D25" s="1229"/>
      <c r="E25" s="1483"/>
      <c r="F25" s="1197"/>
      <c r="G25" s="1359">
        <v>3</v>
      </c>
      <c r="H25" s="1495"/>
      <c r="I25" s="1360"/>
      <c r="J25" s="1360"/>
      <c r="K25" s="1360"/>
      <c r="L25" s="1379"/>
      <c r="M25" s="1360"/>
      <c r="N25" s="1360"/>
      <c r="O25" s="1360"/>
      <c r="P25" s="1360"/>
      <c r="Q25" s="1360"/>
      <c r="R25" s="1634"/>
      <c r="S25" s="1364">
        <f t="shared" si="0"/>
        <v>3</v>
      </c>
      <c r="T25" s="1365">
        <f t="shared" si="1"/>
        <v>1</v>
      </c>
      <c r="U25" s="1346">
        <f t="shared" si="2"/>
        <v>3</v>
      </c>
      <c r="V25" s="1366"/>
      <c r="W25" s="1367"/>
      <c r="X25" s="1368"/>
      <c r="Y25" s="1369">
        <v>3</v>
      </c>
      <c r="Z25" s="1369">
        <v>8</v>
      </c>
      <c r="AA25" s="1369">
        <v>3</v>
      </c>
      <c r="AB25" s="1369">
        <f t="shared" si="4"/>
        <v>1</v>
      </c>
      <c r="AC25" s="1370">
        <f t="shared" si="5"/>
        <v>15</v>
      </c>
      <c r="AD25" s="1371"/>
      <c r="AE25" s="1368">
        <v>63</v>
      </c>
      <c r="AF25" s="1372">
        <f t="shared" si="6"/>
        <v>66</v>
      </c>
      <c r="AG25" s="1630"/>
    </row>
    <row r="26" spans="1:33" s="995" customFormat="1" ht="9.9499999999999993" customHeight="1" x14ac:dyDescent="0.25">
      <c r="A26" s="1193" t="s">
        <v>436</v>
      </c>
      <c r="B26" s="1619"/>
      <c r="C26" s="1228" t="s">
        <v>117</v>
      </c>
      <c r="D26" s="1229"/>
      <c r="E26" s="1465"/>
      <c r="F26" s="1130"/>
      <c r="G26" s="1359"/>
      <c r="H26" s="1495"/>
      <c r="I26" s="1360"/>
      <c r="J26" s="1360"/>
      <c r="K26" s="1360"/>
      <c r="L26" s="1362"/>
      <c r="M26" s="1360"/>
      <c r="N26" s="1360"/>
      <c r="O26" s="1360"/>
      <c r="P26" s="1360">
        <v>2</v>
      </c>
      <c r="Q26" s="1360"/>
      <c r="R26" s="1634"/>
      <c r="S26" s="1364">
        <f t="shared" si="0"/>
        <v>2</v>
      </c>
      <c r="T26" s="1365">
        <f t="shared" si="1"/>
        <v>1</v>
      </c>
      <c r="U26" s="1346">
        <f t="shared" si="2"/>
        <v>2</v>
      </c>
      <c r="V26" s="1366"/>
      <c r="W26" s="1367"/>
      <c r="X26" s="1368"/>
      <c r="Y26" s="1369"/>
      <c r="Z26" s="1368"/>
      <c r="AA26" s="1369"/>
      <c r="AB26" s="1369">
        <f t="shared" si="4"/>
        <v>1</v>
      </c>
      <c r="AC26" s="1370">
        <f t="shared" si="5"/>
        <v>1</v>
      </c>
      <c r="AD26" s="1718"/>
      <c r="AE26" s="1355">
        <v>0</v>
      </c>
      <c r="AF26" s="1469">
        <f t="shared" si="6"/>
        <v>2</v>
      </c>
      <c r="AG26" s="1325"/>
    </row>
    <row r="27" spans="1:33" s="995" customFormat="1" ht="9.9499999999999993" customHeight="1" x14ac:dyDescent="0.25">
      <c r="A27" s="1193" t="s">
        <v>437</v>
      </c>
      <c r="B27" s="1682"/>
      <c r="C27" s="1228" t="s">
        <v>83</v>
      </c>
      <c r="D27" s="1397"/>
      <c r="E27" s="1483"/>
      <c r="F27" s="1197"/>
      <c r="G27" s="1359"/>
      <c r="H27" s="1495"/>
      <c r="I27" s="1360"/>
      <c r="J27" s="1360"/>
      <c r="K27" s="1360"/>
      <c r="L27" s="1379"/>
      <c r="M27" s="1360">
        <v>1</v>
      </c>
      <c r="N27" s="1360"/>
      <c r="O27" s="1360"/>
      <c r="P27" s="1360"/>
      <c r="Q27" s="1360"/>
      <c r="R27" s="1634"/>
      <c r="S27" s="1364">
        <f t="shared" si="0"/>
        <v>1</v>
      </c>
      <c r="T27" s="1365">
        <f t="shared" si="1"/>
        <v>1</v>
      </c>
      <c r="U27" s="1346">
        <f t="shared" si="2"/>
        <v>1</v>
      </c>
      <c r="V27" s="1366"/>
      <c r="W27" s="1367"/>
      <c r="X27" s="1368"/>
      <c r="Y27" s="1369"/>
      <c r="Z27" s="1369"/>
      <c r="AA27" s="1369">
        <v>1</v>
      </c>
      <c r="AB27" s="1369">
        <f t="shared" si="4"/>
        <v>1</v>
      </c>
      <c r="AC27" s="1370">
        <f t="shared" si="5"/>
        <v>2</v>
      </c>
      <c r="AD27" s="1719"/>
      <c r="AE27" s="1368">
        <v>6</v>
      </c>
      <c r="AF27" s="1372">
        <f t="shared" si="6"/>
        <v>7</v>
      </c>
      <c r="AG27" s="1630"/>
    </row>
    <row r="28" spans="1:33" s="995" customFormat="1" ht="9.9499999999999993" customHeight="1" x14ac:dyDescent="0.25">
      <c r="A28" s="1193" t="s">
        <v>438</v>
      </c>
      <c r="B28" s="1682"/>
      <c r="C28" s="1228" t="s">
        <v>57</v>
      </c>
      <c r="D28" s="1397"/>
      <c r="E28" s="1465"/>
      <c r="F28" s="1130"/>
      <c r="G28" s="1398"/>
      <c r="H28" s="1720">
        <v>1</v>
      </c>
      <c r="I28" s="1399"/>
      <c r="J28" s="1399"/>
      <c r="K28" s="1407"/>
      <c r="L28" s="1674"/>
      <c r="M28" s="1399"/>
      <c r="N28" s="1407"/>
      <c r="O28" s="1407"/>
      <c r="P28" s="1407"/>
      <c r="Q28" s="1407"/>
      <c r="R28" s="1675"/>
      <c r="S28" s="1401">
        <f t="shared" si="0"/>
        <v>1</v>
      </c>
      <c r="T28" s="1402">
        <f t="shared" si="1"/>
        <v>1</v>
      </c>
      <c r="U28" s="1403">
        <f t="shared" si="2"/>
        <v>1</v>
      </c>
      <c r="V28" s="1408"/>
      <c r="W28" s="1404"/>
      <c r="X28" s="1374"/>
      <c r="Y28" s="1375"/>
      <c r="Z28" s="1375">
        <v>2</v>
      </c>
      <c r="AA28" s="1375">
        <v>1</v>
      </c>
      <c r="AB28" s="1393">
        <f t="shared" si="4"/>
        <v>1</v>
      </c>
      <c r="AC28" s="1394">
        <f t="shared" si="5"/>
        <v>4</v>
      </c>
      <c r="AD28" s="1395"/>
      <c r="AE28" s="1392">
        <v>10</v>
      </c>
      <c r="AF28" s="1396">
        <f t="shared" si="6"/>
        <v>11</v>
      </c>
      <c r="AG28" s="1630"/>
    </row>
    <row r="29" spans="1:33" s="995" customFormat="1" ht="9.9499999999999993" customHeight="1" thickBot="1" x14ac:dyDescent="0.3">
      <c r="A29" s="1193" t="s">
        <v>439</v>
      </c>
      <c r="B29" s="1619"/>
      <c r="C29" s="1447" t="s">
        <v>581</v>
      </c>
      <c r="D29" s="1448"/>
      <c r="E29" s="1721"/>
      <c r="F29" s="1197"/>
      <c r="G29" s="1417"/>
      <c r="H29" s="1722"/>
      <c r="I29" s="1418"/>
      <c r="J29" s="1418"/>
      <c r="K29" s="1418"/>
      <c r="L29" s="1679"/>
      <c r="M29" s="1418"/>
      <c r="N29" s="1418"/>
      <c r="O29" s="1418"/>
      <c r="P29" s="1418">
        <v>0</v>
      </c>
      <c r="Q29" s="1418"/>
      <c r="R29" s="1680"/>
      <c r="S29" s="1419">
        <f t="shared" si="0"/>
        <v>0</v>
      </c>
      <c r="T29" s="1420">
        <f t="shared" si="1"/>
        <v>1</v>
      </c>
      <c r="U29" s="1403">
        <f t="shared" si="2"/>
        <v>0</v>
      </c>
      <c r="V29" s="1422"/>
      <c r="W29" s="1452"/>
      <c r="X29" s="1429"/>
      <c r="Y29" s="1426"/>
      <c r="Z29" s="1426">
        <v>1</v>
      </c>
      <c r="AA29" s="1426">
        <v>1</v>
      </c>
      <c r="AB29" s="1426">
        <f t="shared" si="4"/>
        <v>1</v>
      </c>
      <c r="AC29" s="1427">
        <f t="shared" si="5"/>
        <v>3</v>
      </c>
      <c r="AD29" s="1428">
        <v>1</v>
      </c>
      <c r="AE29" s="1429">
        <v>19</v>
      </c>
      <c r="AF29" s="1453">
        <f t="shared" si="6"/>
        <v>19</v>
      </c>
      <c r="AG29" s="1630"/>
    </row>
    <row r="30" spans="1:33" s="995" customFormat="1" ht="9.9499999999999993" customHeight="1" thickTop="1" x14ac:dyDescent="0.25">
      <c r="A30" s="1193" t="s">
        <v>440</v>
      </c>
      <c r="B30" s="1619"/>
      <c r="C30" s="1723" t="s">
        <v>503</v>
      </c>
      <c r="D30" s="1724"/>
      <c r="E30" s="1725"/>
      <c r="F30" s="1197"/>
      <c r="G30" s="1457"/>
      <c r="H30" s="1704"/>
      <c r="I30" s="1361"/>
      <c r="J30" s="1361"/>
      <c r="K30" s="1435"/>
      <c r="L30" s="1715"/>
      <c r="M30" s="1361"/>
      <c r="N30" s="1726"/>
      <c r="O30" s="1361"/>
      <c r="P30" s="1726"/>
      <c r="Q30" s="1726"/>
      <c r="R30" s="1633"/>
      <c r="S30" s="1705">
        <f t="shared" si="0"/>
        <v>0</v>
      </c>
      <c r="T30" s="1706">
        <f t="shared" si="1"/>
        <v>0.9</v>
      </c>
      <c r="U30" s="1727"/>
      <c r="V30" s="1708"/>
      <c r="W30" s="1709">
        <v>3</v>
      </c>
      <c r="X30" s="1710">
        <v>6</v>
      </c>
      <c r="Y30" s="1459">
        <v>6</v>
      </c>
      <c r="Z30" s="1459">
        <v>6</v>
      </c>
      <c r="AA30" s="1459">
        <v>2</v>
      </c>
      <c r="AB30" s="1459">
        <f t="shared" si="4"/>
        <v>0</v>
      </c>
      <c r="AC30" s="1460">
        <f t="shared" si="5"/>
        <v>23</v>
      </c>
      <c r="AD30" s="1461">
        <v>1</v>
      </c>
      <c r="AE30" s="1710">
        <v>131</v>
      </c>
      <c r="AF30" s="1728">
        <f t="shared" si="6"/>
        <v>131</v>
      </c>
      <c r="AG30" s="1630"/>
    </row>
    <row r="31" spans="1:33" s="1086" customFormat="1" ht="9.9499999999999993" customHeight="1" x14ac:dyDescent="0.25">
      <c r="A31" s="1193" t="s">
        <v>441</v>
      </c>
      <c r="B31" s="1619"/>
      <c r="C31" s="1224" t="s">
        <v>2</v>
      </c>
      <c r="D31" s="1225"/>
      <c r="E31" s="1729"/>
      <c r="F31" s="1123"/>
      <c r="G31" s="1359"/>
      <c r="H31" s="1495"/>
      <c r="I31" s="1360"/>
      <c r="J31" s="1360"/>
      <c r="K31" s="1407"/>
      <c r="L31" s="1379"/>
      <c r="M31" s="1360"/>
      <c r="N31" s="1360"/>
      <c r="O31" s="1360"/>
      <c r="P31" s="1360"/>
      <c r="Q31" s="1360"/>
      <c r="R31" s="1634"/>
      <c r="S31" s="1364">
        <f t="shared" si="0"/>
        <v>0</v>
      </c>
      <c r="T31" s="1365">
        <f t="shared" si="1"/>
        <v>0.9</v>
      </c>
      <c r="U31" s="1346"/>
      <c r="V31" s="1366"/>
      <c r="W31" s="1391">
        <v>2</v>
      </c>
      <c r="X31" s="1392">
        <v>4</v>
      </c>
      <c r="Y31" s="1393">
        <v>5</v>
      </c>
      <c r="Z31" s="1393"/>
      <c r="AA31" s="1393">
        <v>1</v>
      </c>
      <c r="AB31" s="1369">
        <f t="shared" si="4"/>
        <v>0</v>
      </c>
      <c r="AC31" s="1394">
        <f t="shared" si="5"/>
        <v>12</v>
      </c>
      <c r="AD31" s="1395"/>
      <c r="AE31" s="1368">
        <v>29</v>
      </c>
      <c r="AF31" s="1372">
        <f t="shared" si="6"/>
        <v>29</v>
      </c>
      <c r="AG31" s="1630"/>
    </row>
    <row r="32" spans="1:33" s="1086" customFormat="1" ht="9.9499999999999993" customHeight="1" x14ac:dyDescent="0.25">
      <c r="A32" s="1193" t="s">
        <v>442</v>
      </c>
      <c r="B32" s="1682"/>
      <c r="C32" s="1376" t="s">
        <v>424</v>
      </c>
      <c r="D32" s="1377" t="s">
        <v>588</v>
      </c>
      <c r="E32" s="1262"/>
      <c r="F32" s="1197"/>
      <c r="G32" s="1359"/>
      <c r="H32" s="1495"/>
      <c r="I32" s="1360"/>
      <c r="J32" s="1360"/>
      <c r="K32" s="1407"/>
      <c r="L32" s="1379"/>
      <c r="M32" s="1360"/>
      <c r="N32" s="1360"/>
      <c r="O32" s="1360"/>
      <c r="P32" s="1360"/>
      <c r="Q32" s="1360"/>
      <c r="R32" s="1634"/>
      <c r="S32" s="1364">
        <f t="shared" si="0"/>
        <v>0</v>
      </c>
      <c r="T32" s="1365">
        <f t="shared" si="1"/>
        <v>0.9</v>
      </c>
      <c r="U32" s="1346"/>
      <c r="V32" s="1366"/>
      <c r="W32" s="1367">
        <v>2</v>
      </c>
      <c r="X32" s="1368">
        <v>4</v>
      </c>
      <c r="Y32" s="1369">
        <v>2</v>
      </c>
      <c r="Z32" s="1369">
        <v>2</v>
      </c>
      <c r="AA32" s="1369">
        <v>1</v>
      </c>
      <c r="AB32" s="1369">
        <f t="shared" si="4"/>
        <v>0</v>
      </c>
      <c r="AC32" s="1394">
        <f t="shared" si="5"/>
        <v>11</v>
      </c>
      <c r="AD32" s="1480">
        <v>3</v>
      </c>
      <c r="AE32" s="1368">
        <v>111</v>
      </c>
      <c r="AF32" s="1481">
        <f t="shared" si="6"/>
        <v>111</v>
      </c>
      <c r="AG32" s="1630"/>
    </row>
    <row r="33" spans="1:33" s="1086" customFormat="1" ht="9.9499999999999993" customHeight="1" x14ac:dyDescent="0.25">
      <c r="A33" s="1193" t="s">
        <v>472</v>
      </c>
      <c r="B33" s="1619"/>
      <c r="C33" s="1228" t="s">
        <v>1</v>
      </c>
      <c r="D33" s="1229"/>
      <c r="E33" s="1730"/>
      <c r="F33" s="1178"/>
      <c r="G33" s="1359"/>
      <c r="H33" s="1495"/>
      <c r="I33" s="1360"/>
      <c r="J33" s="1360"/>
      <c r="K33" s="1407"/>
      <c r="L33" s="1379"/>
      <c r="M33" s="1360"/>
      <c r="N33" s="1360"/>
      <c r="O33" s="1360"/>
      <c r="P33" s="1360"/>
      <c r="Q33" s="1360"/>
      <c r="R33" s="1634"/>
      <c r="S33" s="1364">
        <f t="shared" si="0"/>
        <v>0</v>
      </c>
      <c r="T33" s="1365">
        <f t="shared" si="1"/>
        <v>0.9</v>
      </c>
      <c r="U33" s="1346"/>
      <c r="V33" s="1366"/>
      <c r="W33" s="1367">
        <v>2</v>
      </c>
      <c r="X33" s="1368">
        <v>5</v>
      </c>
      <c r="Y33" s="1369"/>
      <c r="Z33" s="1369"/>
      <c r="AA33" s="1369">
        <v>1</v>
      </c>
      <c r="AB33" s="1369">
        <f t="shared" si="4"/>
        <v>0</v>
      </c>
      <c r="AC33" s="1370">
        <f t="shared" si="5"/>
        <v>8</v>
      </c>
      <c r="AD33" s="1480"/>
      <c r="AE33" s="1368">
        <v>45</v>
      </c>
      <c r="AF33" s="1481">
        <f t="shared" si="6"/>
        <v>45</v>
      </c>
      <c r="AG33" s="1630"/>
    </row>
    <row r="34" spans="1:33" s="1086" customFormat="1" ht="9.9499999999999993" customHeight="1" x14ac:dyDescent="0.25">
      <c r="A34" s="1193" t="s">
        <v>517</v>
      </c>
      <c r="B34" s="1619"/>
      <c r="C34" s="1208" t="s">
        <v>584</v>
      </c>
      <c r="D34" s="1209"/>
      <c r="E34" s="1262"/>
      <c r="F34" s="1197"/>
      <c r="G34" s="1359"/>
      <c r="H34" s="1495"/>
      <c r="I34" s="1360"/>
      <c r="J34" s="1360"/>
      <c r="K34" s="1407"/>
      <c r="L34" s="1379"/>
      <c r="M34" s="1360"/>
      <c r="N34" s="1360"/>
      <c r="O34" s="1360"/>
      <c r="P34" s="1360"/>
      <c r="Q34" s="1360"/>
      <c r="R34" s="1634"/>
      <c r="S34" s="1364">
        <f t="shared" si="0"/>
        <v>0</v>
      </c>
      <c r="T34" s="1365">
        <f t="shared" si="1"/>
        <v>0.9</v>
      </c>
      <c r="U34" s="1346"/>
      <c r="V34" s="1366"/>
      <c r="W34" s="1368"/>
      <c r="X34" s="1368"/>
      <c r="Y34" s="1368">
        <v>3</v>
      </c>
      <c r="Z34" s="1368">
        <v>4</v>
      </c>
      <c r="AA34" s="1369">
        <v>1</v>
      </c>
      <c r="AB34" s="1369">
        <f t="shared" si="4"/>
        <v>0</v>
      </c>
      <c r="AC34" s="1370">
        <f t="shared" si="5"/>
        <v>8</v>
      </c>
      <c r="AD34" s="1489">
        <v>1</v>
      </c>
      <c r="AE34" s="1368">
        <v>71</v>
      </c>
      <c r="AF34" s="1481">
        <f t="shared" si="6"/>
        <v>71</v>
      </c>
      <c r="AG34" s="1630"/>
    </row>
    <row r="35" spans="1:33" s="1086" customFormat="1" ht="9.9499999999999993" customHeight="1" x14ac:dyDescent="0.25">
      <c r="A35" s="1193" t="s">
        <v>518</v>
      </c>
      <c r="B35" s="1619"/>
      <c r="C35" s="1214" t="s">
        <v>430</v>
      </c>
      <c r="D35" s="1215"/>
      <c r="E35" s="1262"/>
      <c r="F35" s="1197"/>
      <c r="G35" s="1359"/>
      <c r="H35" s="1495"/>
      <c r="I35" s="1360"/>
      <c r="J35" s="1360"/>
      <c r="K35" s="1407"/>
      <c r="L35" s="1379"/>
      <c r="M35" s="1360"/>
      <c r="N35" s="1360"/>
      <c r="O35" s="1360"/>
      <c r="P35" s="1360"/>
      <c r="Q35" s="1360"/>
      <c r="R35" s="1634"/>
      <c r="S35" s="1364">
        <f t="shared" si="0"/>
        <v>0</v>
      </c>
      <c r="T35" s="1365">
        <f t="shared" si="1"/>
        <v>0.9</v>
      </c>
      <c r="U35" s="1346"/>
      <c r="V35" s="1366"/>
      <c r="W35" s="1367"/>
      <c r="X35" s="1368">
        <v>4</v>
      </c>
      <c r="Y35" s="1369"/>
      <c r="Z35" s="1369">
        <v>1</v>
      </c>
      <c r="AA35" s="1369">
        <v>2</v>
      </c>
      <c r="AB35" s="1369">
        <f t="shared" si="4"/>
        <v>0</v>
      </c>
      <c r="AC35" s="1370">
        <f t="shared" si="5"/>
        <v>7</v>
      </c>
      <c r="AD35" s="1480">
        <v>1</v>
      </c>
      <c r="AE35" s="1369">
        <v>47</v>
      </c>
      <c r="AF35" s="1481">
        <f t="shared" si="6"/>
        <v>47</v>
      </c>
      <c r="AG35" s="1630"/>
    </row>
    <row r="36" spans="1:33" s="1086" customFormat="1" ht="9.75" customHeight="1" x14ac:dyDescent="0.25">
      <c r="A36" s="1193" t="s">
        <v>519</v>
      </c>
      <c r="B36" s="1619"/>
      <c r="C36" s="1224" t="s">
        <v>8</v>
      </c>
      <c r="D36" s="1225"/>
      <c r="E36" s="1053"/>
      <c r="F36" s="1456"/>
      <c r="G36" s="1359"/>
      <c r="H36" s="1495"/>
      <c r="I36" s="1360"/>
      <c r="J36" s="1360"/>
      <c r="K36" s="1407"/>
      <c r="L36" s="1379"/>
      <c r="M36" s="1360"/>
      <c r="N36" s="1360"/>
      <c r="O36" s="1360"/>
      <c r="P36" s="1360"/>
      <c r="Q36" s="1360"/>
      <c r="R36" s="1634"/>
      <c r="S36" s="1364">
        <f t="shared" si="0"/>
        <v>0</v>
      </c>
      <c r="T36" s="1365">
        <f t="shared" si="1"/>
        <v>0.9</v>
      </c>
      <c r="U36" s="1346"/>
      <c r="V36" s="1366"/>
      <c r="W36" s="1367"/>
      <c r="X36" s="1368">
        <v>4</v>
      </c>
      <c r="Y36" s="1369"/>
      <c r="Z36" s="1369">
        <v>1</v>
      </c>
      <c r="AA36" s="1369">
        <v>1</v>
      </c>
      <c r="AB36" s="1369">
        <f t="shared" si="4"/>
        <v>0</v>
      </c>
      <c r="AC36" s="1370">
        <f t="shared" si="5"/>
        <v>6</v>
      </c>
      <c r="AD36" s="1480"/>
      <c r="AE36" s="1369">
        <v>34</v>
      </c>
      <c r="AF36" s="1481">
        <f t="shared" si="6"/>
        <v>34</v>
      </c>
      <c r="AG36" s="1630"/>
    </row>
    <row r="37" spans="1:33" s="1086" customFormat="1" ht="9.75" customHeight="1" x14ac:dyDescent="0.25">
      <c r="A37" s="1193" t="s">
        <v>520</v>
      </c>
      <c r="B37" s="1619"/>
      <c r="C37" s="1224" t="s">
        <v>63</v>
      </c>
      <c r="D37" s="1271"/>
      <c r="E37" s="1478"/>
      <c r="F37" s="1130"/>
      <c r="G37" s="1359"/>
      <c r="H37" s="1495"/>
      <c r="I37" s="1360"/>
      <c r="J37" s="1360"/>
      <c r="K37" s="1407"/>
      <c r="L37" s="1379"/>
      <c r="M37" s="1360"/>
      <c r="N37" s="1360"/>
      <c r="O37" s="1360"/>
      <c r="P37" s="1360"/>
      <c r="Q37" s="1360"/>
      <c r="R37" s="1634"/>
      <c r="S37" s="1364">
        <f t="shared" si="0"/>
        <v>0</v>
      </c>
      <c r="T37" s="1365">
        <f t="shared" si="1"/>
        <v>0.9</v>
      </c>
      <c r="U37" s="1346"/>
      <c r="V37" s="1366"/>
      <c r="W37" s="1479"/>
      <c r="X37" s="1355"/>
      <c r="Y37" s="1356"/>
      <c r="Z37" s="1356">
        <v>2</v>
      </c>
      <c r="AA37" s="1356">
        <v>1</v>
      </c>
      <c r="AB37" s="1369">
        <f t="shared" si="4"/>
        <v>0</v>
      </c>
      <c r="AC37" s="1370">
        <f t="shared" si="5"/>
        <v>3</v>
      </c>
      <c r="AD37" s="1480"/>
      <c r="AE37" s="1369">
        <v>7</v>
      </c>
      <c r="AF37" s="1481">
        <f t="shared" si="6"/>
        <v>7</v>
      </c>
      <c r="AG37" s="1630"/>
    </row>
    <row r="38" spans="1:33" s="1086" customFormat="1" ht="9.9499999999999993" customHeight="1" x14ac:dyDescent="0.25">
      <c r="A38" s="1193" t="s">
        <v>521</v>
      </c>
      <c r="B38" s="1619"/>
      <c r="C38" s="1214" t="s">
        <v>589</v>
      </c>
      <c r="D38" s="1215"/>
      <c r="E38" s="1262"/>
      <c r="F38" s="1197"/>
      <c r="G38" s="1495"/>
      <c r="H38" s="1495"/>
      <c r="I38" s="1360"/>
      <c r="J38" s="1497"/>
      <c r="K38" s="1407"/>
      <c r="L38" s="1731"/>
      <c r="M38" s="1497"/>
      <c r="N38" s="1360"/>
      <c r="O38" s="1497"/>
      <c r="P38" s="1360"/>
      <c r="Q38" s="1360"/>
      <c r="R38" s="1634"/>
      <c r="S38" s="1364">
        <f t="shared" si="0"/>
        <v>0</v>
      </c>
      <c r="T38" s="1365">
        <f t="shared" si="1"/>
        <v>0.9</v>
      </c>
      <c r="U38" s="1346"/>
      <c r="V38" s="1366"/>
      <c r="W38" s="1367">
        <v>1</v>
      </c>
      <c r="X38" s="1368"/>
      <c r="Y38" s="1369"/>
      <c r="Z38" s="1369">
        <v>1</v>
      </c>
      <c r="AA38" s="1369">
        <v>1</v>
      </c>
      <c r="AB38" s="1369">
        <f t="shared" si="4"/>
        <v>0</v>
      </c>
      <c r="AC38" s="1370">
        <f t="shared" si="5"/>
        <v>3</v>
      </c>
      <c r="AD38" s="1480">
        <v>1</v>
      </c>
      <c r="AE38" s="1369">
        <v>23</v>
      </c>
      <c r="AF38" s="1481">
        <f t="shared" si="6"/>
        <v>23</v>
      </c>
      <c r="AG38" s="1630"/>
    </row>
    <row r="39" spans="1:33" s="1086" customFormat="1" ht="9.9499999999999993" customHeight="1" x14ac:dyDescent="0.25">
      <c r="A39" s="1193" t="s">
        <v>524</v>
      </c>
      <c r="B39" s="1619"/>
      <c r="C39" s="1208" t="s">
        <v>579</v>
      </c>
      <c r="D39" s="1209"/>
      <c r="E39" s="1478"/>
      <c r="F39" s="1130"/>
      <c r="G39" s="1641"/>
      <c r="H39" s="1641"/>
      <c r="I39" s="1400"/>
      <c r="J39" s="1732"/>
      <c r="K39" s="1407"/>
      <c r="L39" s="1731"/>
      <c r="M39" s="1732"/>
      <c r="N39" s="1732"/>
      <c r="O39" s="1732"/>
      <c r="P39" s="1732"/>
      <c r="Q39" s="1732"/>
      <c r="R39" s="1733"/>
      <c r="S39" s="1364">
        <f t="shared" si="0"/>
        <v>0</v>
      </c>
      <c r="T39" s="1365">
        <f t="shared" si="1"/>
        <v>0.9</v>
      </c>
      <c r="U39" s="1346"/>
      <c r="V39" s="1366"/>
      <c r="W39" s="1479"/>
      <c r="X39" s="1355"/>
      <c r="Y39" s="1356"/>
      <c r="Z39" s="1356">
        <v>1</v>
      </c>
      <c r="AA39" s="1356">
        <v>1</v>
      </c>
      <c r="AB39" s="1369">
        <f t="shared" si="4"/>
        <v>0</v>
      </c>
      <c r="AC39" s="1370">
        <f t="shared" si="5"/>
        <v>2</v>
      </c>
      <c r="AD39" s="1480">
        <v>1</v>
      </c>
      <c r="AE39" s="1356">
        <v>19</v>
      </c>
      <c r="AF39" s="1734">
        <f t="shared" si="6"/>
        <v>19</v>
      </c>
      <c r="AG39" s="1325"/>
    </row>
    <row r="40" spans="1:33" s="1086" customFormat="1" ht="9.9499999999999993" customHeight="1" x14ac:dyDescent="0.25">
      <c r="A40" s="1193" t="s">
        <v>527</v>
      </c>
      <c r="B40" s="1682"/>
      <c r="C40" s="1224" t="s">
        <v>31</v>
      </c>
      <c r="D40" s="1271"/>
      <c r="E40" s="1297"/>
      <c r="F40" s="1130"/>
      <c r="G40" s="1495"/>
      <c r="H40" s="1495"/>
      <c r="I40" s="1360"/>
      <c r="J40" s="1497"/>
      <c r="K40" s="1407"/>
      <c r="L40" s="1731"/>
      <c r="M40" s="1497"/>
      <c r="N40" s="1360"/>
      <c r="O40" s="1497"/>
      <c r="P40" s="1360"/>
      <c r="Q40" s="1360"/>
      <c r="R40" s="1634"/>
      <c r="S40" s="1364">
        <f t="shared" si="0"/>
        <v>0</v>
      </c>
      <c r="T40" s="1365">
        <f t="shared" si="1"/>
        <v>0.9</v>
      </c>
      <c r="U40" s="1346"/>
      <c r="V40" s="1366"/>
      <c r="W40" s="1479"/>
      <c r="X40" s="1355">
        <v>1</v>
      </c>
      <c r="Y40" s="1356"/>
      <c r="Z40" s="1356"/>
      <c r="AA40" s="1356">
        <v>1</v>
      </c>
      <c r="AB40" s="1369">
        <f t="shared" si="4"/>
        <v>0</v>
      </c>
      <c r="AC40" s="1370">
        <f t="shared" si="5"/>
        <v>2</v>
      </c>
      <c r="AD40" s="1480"/>
      <c r="AE40" s="1369">
        <v>16</v>
      </c>
      <c r="AF40" s="1481">
        <f t="shared" si="6"/>
        <v>16</v>
      </c>
      <c r="AG40" s="1630"/>
    </row>
    <row r="41" spans="1:33" s="1086" customFormat="1" ht="9.9499999999999993" customHeight="1" x14ac:dyDescent="0.25">
      <c r="A41" s="1193" t="s">
        <v>528</v>
      </c>
      <c r="B41" s="1682"/>
      <c r="C41" s="1224" t="s">
        <v>80</v>
      </c>
      <c r="D41" s="1271"/>
      <c r="E41" s="1272"/>
      <c r="F41" s="1123"/>
      <c r="G41" s="1495"/>
      <c r="H41" s="1495"/>
      <c r="I41" s="1360"/>
      <c r="J41" s="1497"/>
      <c r="K41" s="1407"/>
      <c r="L41" s="1731"/>
      <c r="M41" s="1497"/>
      <c r="N41" s="1360"/>
      <c r="O41" s="1497"/>
      <c r="P41" s="1360"/>
      <c r="Q41" s="1360"/>
      <c r="R41" s="1634"/>
      <c r="S41" s="1364">
        <f t="shared" si="0"/>
        <v>0</v>
      </c>
      <c r="T41" s="1365">
        <f t="shared" si="1"/>
        <v>0.9</v>
      </c>
      <c r="U41" s="1346"/>
      <c r="V41" s="1366"/>
      <c r="W41" s="1367"/>
      <c r="X41" s="1368"/>
      <c r="Y41" s="1369"/>
      <c r="Z41" s="1369"/>
      <c r="AA41" s="1369">
        <v>1</v>
      </c>
      <c r="AB41" s="1369">
        <f t="shared" si="4"/>
        <v>0</v>
      </c>
      <c r="AC41" s="1370">
        <f t="shared" si="5"/>
        <v>1</v>
      </c>
      <c r="AD41" s="1480"/>
      <c r="AE41" s="1369">
        <v>5</v>
      </c>
      <c r="AF41" s="1481">
        <f t="shared" si="6"/>
        <v>5</v>
      </c>
      <c r="AG41" s="1630"/>
    </row>
    <row r="42" spans="1:33" s="1086" customFormat="1" ht="9.9499999999999993" customHeight="1" x14ac:dyDescent="0.25">
      <c r="A42" s="1193" t="s">
        <v>529</v>
      </c>
      <c r="B42" s="1682"/>
      <c r="C42" s="1224" t="s">
        <v>82</v>
      </c>
      <c r="D42" s="1225"/>
      <c r="E42" s="1262"/>
      <c r="F42" s="1197"/>
      <c r="G42" s="1495"/>
      <c r="H42" s="1495"/>
      <c r="I42" s="1360"/>
      <c r="J42" s="1497"/>
      <c r="K42" s="1407"/>
      <c r="L42" s="1731"/>
      <c r="M42" s="1497"/>
      <c r="N42" s="1497"/>
      <c r="O42" s="1497"/>
      <c r="P42" s="1360"/>
      <c r="Q42" s="1497"/>
      <c r="R42" s="1735"/>
      <c r="S42" s="1364">
        <f t="shared" si="0"/>
        <v>0</v>
      </c>
      <c r="T42" s="1365">
        <f t="shared" si="1"/>
        <v>0.9</v>
      </c>
      <c r="U42" s="1346"/>
      <c r="V42" s="1366"/>
      <c r="W42" s="1367"/>
      <c r="X42" s="1368"/>
      <c r="Y42" s="1369"/>
      <c r="Z42" s="1369"/>
      <c r="AA42" s="1369">
        <v>1</v>
      </c>
      <c r="AB42" s="1369">
        <f t="shared" si="4"/>
        <v>0</v>
      </c>
      <c r="AC42" s="1370">
        <f t="shared" si="5"/>
        <v>1</v>
      </c>
      <c r="AD42" s="1480"/>
      <c r="AE42" s="1369">
        <v>2</v>
      </c>
      <c r="AF42" s="1481">
        <f t="shared" si="6"/>
        <v>2</v>
      </c>
      <c r="AG42" s="1630"/>
    </row>
    <row r="43" spans="1:33" s="1086" customFormat="1" ht="9.9499999999999993" customHeight="1" x14ac:dyDescent="0.25">
      <c r="A43" s="1193" t="s">
        <v>530</v>
      </c>
      <c r="B43" s="1682"/>
      <c r="C43" s="1224" t="s">
        <v>65</v>
      </c>
      <c r="D43" s="1225"/>
      <c r="E43" s="1725"/>
      <c r="F43" s="1197"/>
      <c r="G43" s="1704"/>
      <c r="H43" s="1360"/>
      <c r="I43" s="1360"/>
      <c r="J43" s="1736"/>
      <c r="K43" s="1407"/>
      <c r="L43" s="1715"/>
      <c r="M43" s="1361"/>
      <c r="N43" s="1736"/>
      <c r="O43" s="1736"/>
      <c r="P43" s="1736"/>
      <c r="Q43" s="1736"/>
      <c r="R43" s="1737"/>
      <c r="S43" s="1364">
        <f t="shared" si="0"/>
        <v>0</v>
      </c>
      <c r="T43" s="1365">
        <f t="shared" si="1"/>
        <v>0.9</v>
      </c>
      <c r="U43" s="1346"/>
      <c r="V43" s="1366"/>
      <c r="W43" s="1709"/>
      <c r="X43" s="1710"/>
      <c r="Y43" s="1459"/>
      <c r="Z43" s="1369"/>
      <c r="AA43" s="1369">
        <v>1</v>
      </c>
      <c r="AB43" s="1369">
        <f t="shared" si="4"/>
        <v>0</v>
      </c>
      <c r="AC43" s="1370">
        <f t="shared" si="5"/>
        <v>1</v>
      </c>
      <c r="AD43" s="1738"/>
      <c r="AE43" s="1369">
        <v>10</v>
      </c>
      <c r="AF43" s="1481">
        <f t="shared" si="6"/>
        <v>10</v>
      </c>
      <c r="AG43" s="1630"/>
    </row>
    <row r="44" spans="1:33" s="1086" customFormat="1" ht="9.9499999999999993" customHeight="1" x14ac:dyDescent="0.25">
      <c r="A44" s="1193" t="s">
        <v>531</v>
      </c>
      <c r="B44" s="1682"/>
      <c r="C44" s="1224" t="s">
        <v>587</v>
      </c>
      <c r="D44" s="1271"/>
      <c r="E44" s="1262"/>
      <c r="F44" s="1197"/>
      <c r="G44" s="1704"/>
      <c r="H44" s="1360"/>
      <c r="I44" s="1360"/>
      <c r="J44" s="1736"/>
      <c r="K44" s="1407"/>
      <c r="L44" s="1674"/>
      <c r="M44" s="1361"/>
      <c r="N44" s="1736"/>
      <c r="O44" s="1736"/>
      <c r="P44" s="1736"/>
      <c r="Q44" s="1736"/>
      <c r="R44" s="1737"/>
      <c r="S44" s="1364">
        <f t="shared" si="0"/>
        <v>0</v>
      </c>
      <c r="T44" s="1365">
        <f t="shared" si="1"/>
        <v>0.9</v>
      </c>
      <c r="U44" s="1346"/>
      <c r="V44" s="1739"/>
      <c r="W44" s="1367"/>
      <c r="X44" s="1368"/>
      <c r="Y44" s="1368"/>
      <c r="Z44" s="1368"/>
      <c r="AA44" s="1368">
        <v>1</v>
      </c>
      <c r="AB44" s="1369">
        <f t="shared" si="4"/>
        <v>0</v>
      </c>
      <c r="AC44" s="1370">
        <f t="shared" si="5"/>
        <v>1</v>
      </c>
      <c r="AD44" s="1485"/>
      <c r="AE44" s="1369">
        <v>1</v>
      </c>
      <c r="AF44" s="1481">
        <f t="shared" si="6"/>
        <v>1</v>
      </c>
      <c r="AG44" s="1630"/>
    </row>
    <row r="45" spans="1:33" s="1086" customFormat="1" ht="3" customHeight="1" x14ac:dyDescent="0.25">
      <c r="A45" s="1498"/>
      <c r="B45" s="1499"/>
      <c r="C45" s="1500"/>
      <c r="D45" s="1501"/>
      <c r="E45" s="1502"/>
      <c r="F45" s="1503"/>
      <c r="G45" s="1504"/>
      <c r="H45" s="1504"/>
      <c r="I45" s="1504"/>
      <c r="J45" s="1505"/>
      <c r="K45" s="1505"/>
      <c r="L45" s="1505"/>
      <c r="M45" s="1504"/>
      <c r="N45" s="1505"/>
      <c r="O45" s="1505"/>
      <c r="P45" s="1505"/>
      <c r="Q45" s="1505"/>
      <c r="R45" s="1505"/>
      <c r="S45" s="1740"/>
      <c r="T45" s="1740"/>
      <c r="U45" s="1741"/>
      <c r="V45" s="1742"/>
      <c r="W45" s="1508"/>
      <c r="X45" s="1508"/>
      <c r="Y45" s="1508"/>
      <c r="Z45" s="1508"/>
      <c r="AA45" s="1508"/>
      <c r="AB45" s="1508"/>
      <c r="AC45" s="1508"/>
      <c r="AD45" s="1509"/>
      <c r="AE45" s="1508"/>
      <c r="AF45" s="1510"/>
      <c r="AG45" s="1630"/>
    </row>
    <row r="46" spans="1:33" s="1086" customFormat="1" ht="8.1" customHeight="1" x14ac:dyDescent="0.25">
      <c r="A46" s="1512" t="s">
        <v>532</v>
      </c>
      <c r="B46" s="1682"/>
      <c r="C46" s="1525" t="s">
        <v>591</v>
      </c>
      <c r="D46" s="1526"/>
      <c r="E46" s="1478"/>
      <c r="F46" s="1130"/>
      <c r="G46" s="1527"/>
      <c r="H46" s="1538"/>
      <c r="I46" s="1538"/>
      <c r="J46" s="1529"/>
      <c r="K46" s="1529"/>
      <c r="L46" s="1529"/>
      <c r="M46" s="1529"/>
      <c r="N46" s="1529"/>
      <c r="O46" s="1529"/>
      <c r="P46" s="1529"/>
      <c r="Q46" s="1529"/>
      <c r="R46" s="1529"/>
      <c r="S46" s="1520"/>
      <c r="T46" s="1521"/>
      <c r="U46" s="1522"/>
      <c r="V46" s="1530"/>
      <c r="W46" s="1034">
        <v>1</v>
      </c>
      <c r="X46" s="1035">
        <v>6</v>
      </c>
      <c r="Y46" s="1128">
        <v>3</v>
      </c>
      <c r="Z46" s="1128"/>
      <c r="AA46" s="1128"/>
      <c r="AB46" s="1128"/>
      <c r="AC46" s="1524">
        <f t="shared" ref="AC46:AC70" si="7">SUM(W46:AB46)</f>
        <v>10</v>
      </c>
      <c r="AD46" s="1212">
        <v>1</v>
      </c>
      <c r="AE46" s="1128">
        <v>60</v>
      </c>
      <c r="AF46" s="1213">
        <f t="shared" ref="AF46:AF70" si="8">AE46+S46</f>
        <v>60</v>
      </c>
      <c r="AG46" s="1325"/>
    </row>
    <row r="47" spans="1:33" s="995" customFormat="1" ht="8.1" customHeight="1" x14ac:dyDescent="0.25">
      <c r="A47" s="1512" t="s">
        <v>533</v>
      </c>
      <c r="B47" s="1682"/>
      <c r="C47" s="1531" t="s">
        <v>7</v>
      </c>
      <c r="D47" s="1532"/>
      <c r="E47" s="1478"/>
      <c r="F47" s="1130"/>
      <c r="G47" s="1527"/>
      <c r="H47" s="1538"/>
      <c r="I47" s="1538"/>
      <c r="J47" s="1529"/>
      <c r="K47" s="1529"/>
      <c r="L47" s="1529"/>
      <c r="M47" s="1529"/>
      <c r="N47" s="1529"/>
      <c r="O47" s="1529"/>
      <c r="P47" s="1529"/>
      <c r="Q47" s="1529"/>
      <c r="R47" s="1529"/>
      <c r="S47" s="1520"/>
      <c r="T47" s="1521"/>
      <c r="U47" s="1522"/>
      <c r="V47" s="1530"/>
      <c r="W47" s="1034"/>
      <c r="X47" s="1035">
        <v>6</v>
      </c>
      <c r="Y47" s="1128">
        <v>3</v>
      </c>
      <c r="Z47" s="1128"/>
      <c r="AA47" s="1128"/>
      <c r="AB47" s="1128"/>
      <c r="AC47" s="1524">
        <f t="shared" si="7"/>
        <v>9</v>
      </c>
      <c r="AD47" s="1212"/>
      <c r="AE47" s="1128">
        <f>54</f>
        <v>54</v>
      </c>
      <c r="AF47" s="1213">
        <f t="shared" si="8"/>
        <v>54</v>
      </c>
      <c r="AG47" s="1325"/>
    </row>
    <row r="48" spans="1:33" s="995" customFormat="1" ht="8.1" customHeight="1" x14ac:dyDescent="0.25">
      <c r="A48" s="1512" t="s">
        <v>534</v>
      </c>
      <c r="B48" s="1682"/>
      <c r="C48" s="1531" t="s">
        <v>11</v>
      </c>
      <c r="D48" s="1532"/>
      <c r="E48" s="1478"/>
      <c r="F48" s="1130"/>
      <c r="G48" s="1527"/>
      <c r="H48" s="1538"/>
      <c r="I48" s="1538"/>
      <c r="J48" s="1529"/>
      <c r="K48" s="1529"/>
      <c r="L48" s="1529"/>
      <c r="M48" s="1529"/>
      <c r="N48" s="1529"/>
      <c r="O48" s="1529"/>
      <c r="P48" s="1529"/>
      <c r="Q48" s="1529"/>
      <c r="R48" s="1529"/>
      <c r="S48" s="1520"/>
      <c r="T48" s="1521"/>
      <c r="U48" s="1522"/>
      <c r="V48" s="1530"/>
      <c r="W48" s="1034">
        <v>3</v>
      </c>
      <c r="X48" s="1035">
        <v>2</v>
      </c>
      <c r="Y48" s="1128">
        <v>3</v>
      </c>
      <c r="Z48" s="1128"/>
      <c r="AA48" s="1128"/>
      <c r="AB48" s="1128"/>
      <c r="AC48" s="1524">
        <f t="shared" si="7"/>
        <v>8</v>
      </c>
      <c r="AD48" s="1212"/>
      <c r="AE48" s="1128">
        <f>61</f>
        <v>61</v>
      </c>
      <c r="AF48" s="1213">
        <f t="shared" si="8"/>
        <v>61</v>
      </c>
      <c r="AG48" s="1325"/>
    </row>
    <row r="49" spans="1:33" s="995" customFormat="1" ht="8.1" customHeight="1" x14ac:dyDescent="0.25">
      <c r="A49" s="1512" t="s">
        <v>535</v>
      </c>
      <c r="B49" s="1682"/>
      <c r="C49" s="1743" t="s">
        <v>426</v>
      </c>
      <c r="D49" s="1744" t="s">
        <v>592</v>
      </c>
      <c r="E49" s="1478"/>
      <c r="F49" s="1130"/>
      <c r="G49" s="1527"/>
      <c r="H49" s="1538"/>
      <c r="I49" s="1538"/>
      <c r="J49" s="1529"/>
      <c r="K49" s="1533"/>
      <c r="L49" s="1529"/>
      <c r="M49" s="1529"/>
      <c r="N49" s="1529"/>
      <c r="O49" s="1529"/>
      <c r="P49" s="1529"/>
      <c r="Q49" s="1529"/>
      <c r="R49" s="1529"/>
      <c r="S49" s="1520"/>
      <c r="T49" s="1521"/>
      <c r="U49" s="1522"/>
      <c r="V49" s="1530"/>
      <c r="W49" s="1034">
        <v>1</v>
      </c>
      <c r="X49" s="1035">
        <v>4</v>
      </c>
      <c r="Y49" s="1128">
        <v>2</v>
      </c>
      <c r="Z49" s="1128">
        <v>1</v>
      </c>
      <c r="AA49" s="1128"/>
      <c r="AB49" s="1128"/>
      <c r="AC49" s="1524">
        <f t="shared" si="7"/>
        <v>8</v>
      </c>
      <c r="AD49" s="1212">
        <v>1</v>
      </c>
      <c r="AE49" s="1128">
        <v>52</v>
      </c>
      <c r="AF49" s="1213">
        <f t="shared" si="8"/>
        <v>52</v>
      </c>
      <c r="AG49" s="1325"/>
    </row>
    <row r="50" spans="1:33" s="995" customFormat="1" ht="8.1" customHeight="1" x14ac:dyDescent="0.25">
      <c r="A50" s="1512" t="s">
        <v>536</v>
      </c>
      <c r="B50" s="1682"/>
      <c r="C50" s="1534" t="s">
        <v>428</v>
      </c>
      <c r="D50" s="1535"/>
      <c r="E50" s="1297"/>
      <c r="F50" s="1130"/>
      <c r="G50" s="1527"/>
      <c r="H50" s="1538"/>
      <c r="I50" s="1538"/>
      <c r="J50" s="1529"/>
      <c r="K50" s="1529"/>
      <c r="L50" s="1529"/>
      <c r="M50" s="1529"/>
      <c r="N50" s="1529"/>
      <c r="O50" s="1533"/>
      <c r="P50" s="1533"/>
      <c r="Q50" s="1533"/>
      <c r="R50" s="1533"/>
      <c r="S50" s="1520"/>
      <c r="T50" s="1521"/>
      <c r="U50" s="1522"/>
      <c r="V50" s="1530"/>
      <c r="W50" s="1034">
        <v>3</v>
      </c>
      <c r="X50" s="1035">
        <v>4</v>
      </c>
      <c r="Y50" s="1128"/>
      <c r="Z50" s="1128"/>
      <c r="AA50" s="1128"/>
      <c r="AB50" s="1128"/>
      <c r="AC50" s="1524">
        <f t="shared" si="7"/>
        <v>7</v>
      </c>
      <c r="AD50" s="1212">
        <v>1</v>
      </c>
      <c r="AE50" s="1299">
        <f>61</f>
        <v>61</v>
      </c>
      <c r="AF50" s="1213">
        <f t="shared" si="8"/>
        <v>61</v>
      </c>
      <c r="AG50" s="1325"/>
    </row>
    <row r="51" spans="1:33" s="995" customFormat="1" ht="8.1" customHeight="1" x14ac:dyDescent="0.25">
      <c r="A51" s="1512" t="s">
        <v>537</v>
      </c>
      <c r="B51" s="1682"/>
      <c r="C51" s="1525" t="s">
        <v>593</v>
      </c>
      <c r="D51" s="1526"/>
      <c r="E51" s="1478"/>
      <c r="F51" s="1130"/>
      <c r="G51" s="1527"/>
      <c r="H51" s="1538"/>
      <c r="I51" s="1538"/>
      <c r="J51" s="1529"/>
      <c r="K51" s="1529"/>
      <c r="L51" s="1533"/>
      <c r="M51" s="1529"/>
      <c r="N51" s="1529"/>
      <c r="O51" s="1529"/>
      <c r="P51" s="1529"/>
      <c r="Q51" s="1529"/>
      <c r="R51" s="1529"/>
      <c r="S51" s="1520"/>
      <c r="T51" s="1521"/>
      <c r="U51" s="1522"/>
      <c r="V51" s="1530"/>
      <c r="W51" s="1034"/>
      <c r="X51" s="1035"/>
      <c r="Y51" s="1128">
        <v>2</v>
      </c>
      <c r="Z51" s="1128">
        <v>4</v>
      </c>
      <c r="AA51" s="1128"/>
      <c r="AB51" s="1128"/>
      <c r="AC51" s="1524">
        <f t="shared" si="7"/>
        <v>6</v>
      </c>
      <c r="AD51" s="1212">
        <v>1</v>
      </c>
      <c r="AE51" s="1128">
        <v>41</v>
      </c>
      <c r="AF51" s="1213">
        <f t="shared" si="8"/>
        <v>41</v>
      </c>
      <c r="AG51" s="1325"/>
    </row>
    <row r="52" spans="1:33" s="995" customFormat="1" ht="8.1" customHeight="1" x14ac:dyDescent="0.25">
      <c r="A52" s="1512" t="s">
        <v>538</v>
      </c>
      <c r="B52" s="1682"/>
      <c r="C52" s="1531" t="s">
        <v>6</v>
      </c>
      <c r="D52" s="1532"/>
      <c r="E52" s="1297"/>
      <c r="F52" s="1130"/>
      <c r="G52" s="1527"/>
      <c r="H52" s="1538"/>
      <c r="I52" s="1538"/>
      <c r="J52" s="1529"/>
      <c r="K52" s="1529"/>
      <c r="L52" s="1529"/>
      <c r="M52" s="1529"/>
      <c r="N52" s="1529"/>
      <c r="O52" s="1529"/>
      <c r="P52" s="1529"/>
      <c r="Q52" s="1529"/>
      <c r="R52" s="1529"/>
      <c r="S52" s="1520"/>
      <c r="T52" s="1521"/>
      <c r="U52" s="1522"/>
      <c r="V52" s="1530"/>
      <c r="W52" s="1034"/>
      <c r="X52" s="1035">
        <v>5</v>
      </c>
      <c r="Y52" s="1128"/>
      <c r="Z52" s="1128"/>
      <c r="AA52" s="1128"/>
      <c r="AB52" s="1128"/>
      <c r="AC52" s="1524">
        <f t="shared" si="7"/>
        <v>5</v>
      </c>
      <c r="AD52" s="1212"/>
      <c r="AE52" s="1128">
        <f>14</f>
        <v>14</v>
      </c>
      <c r="AF52" s="1213">
        <f t="shared" si="8"/>
        <v>14</v>
      </c>
      <c r="AG52" s="1325"/>
    </row>
    <row r="53" spans="1:33" s="995" customFormat="1" ht="8.1" customHeight="1" x14ac:dyDescent="0.25">
      <c r="A53" s="1512" t="s">
        <v>539</v>
      </c>
      <c r="B53" s="1682"/>
      <c r="C53" s="1531" t="s">
        <v>37</v>
      </c>
      <c r="D53" s="1532"/>
      <c r="E53" s="1478"/>
      <c r="F53" s="1130"/>
      <c r="G53" s="1527"/>
      <c r="H53" s="1538"/>
      <c r="I53" s="1538"/>
      <c r="J53" s="1529"/>
      <c r="K53" s="1529"/>
      <c r="L53" s="1529"/>
      <c r="M53" s="1529"/>
      <c r="N53" s="1529"/>
      <c r="O53" s="1529"/>
      <c r="P53" s="1529"/>
      <c r="Q53" s="1529"/>
      <c r="R53" s="1529"/>
      <c r="S53" s="1520"/>
      <c r="T53" s="1521"/>
      <c r="U53" s="1522"/>
      <c r="V53" s="1530"/>
      <c r="W53" s="1034"/>
      <c r="X53" s="1035"/>
      <c r="Y53" s="1128">
        <v>2</v>
      </c>
      <c r="Z53" s="1128">
        <v>1</v>
      </c>
      <c r="AA53" s="1128"/>
      <c r="AB53" s="1128"/>
      <c r="AC53" s="1524">
        <f t="shared" si="7"/>
        <v>3</v>
      </c>
      <c r="AD53" s="1212"/>
      <c r="AE53" s="1128">
        <v>17</v>
      </c>
      <c r="AF53" s="1213">
        <f t="shared" si="8"/>
        <v>17</v>
      </c>
      <c r="AG53" s="1325"/>
    </row>
    <row r="54" spans="1:33" s="995" customFormat="1" ht="8.1" customHeight="1" x14ac:dyDescent="0.25">
      <c r="A54" s="1512" t="s">
        <v>540</v>
      </c>
      <c r="B54" s="1682"/>
      <c r="C54" s="1531" t="s">
        <v>60</v>
      </c>
      <c r="D54" s="1532"/>
      <c r="E54" s="1478"/>
      <c r="F54" s="1130"/>
      <c r="G54" s="1527"/>
      <c r="H54" s="1538"/>
      <c r="I54" s="1538"/>
      <c r="J54" s="1529"/>
      <c r="K54" s="1529"/>
      <c r="L54" s="1529"/>
      <c r="M54" s="1529"/>
      <c r="N54" s="1529"/>
      <c r="O54" s="1529"/>
      <c r="P54" s="1529"/>
      <c r="Q54" s="1529"/>
      <c r="R54" s="1529"/>
      <c r="S54" s="1520"/>
      <c r="T54" s="1521"/>
      <c r="U54" s="1522"/>
      <c r="V54" s="1530"/>
      <c r="W54" s="1034"/>
      <c r="X54" s="1035"/>
      <c r="Y54" s="1128"/>
      <c r="Z54" s="1128">
        <v>3</v>
      </c>
      <c r="AA54" s="1128"/>
      <c r="AB54" s="1128"/>
      <c r="AC54" s="1524">
        <f t="shared" si="7"/>
        <v>3</v>
      </c>
      <c r="AD54" s="1212"/>
      <c r="AE54" s="1128">
        <v>11</v>
      </c>
      <c r="AF54" s="1213">
        <f t="shared" si="8"/>
        <v>11</v>
      </c>
      <c r="AG54" s="1325"/>
    </row>
    <row r="55" spans="1:33" s="995" customFormat="1" ht="8.1" customHeight="1" x14ac:dyDescent="0.25">
      <c r="A55" s="1512" t="s">
        <v>541</v>
      </c>
      <c r="B55" s="1682"/>
      <c r="C55" s="1531" t="s">
        <v>5</v>
      </c>
      <c r="D55" s="1532"/>
      <c r="E55" s="1297"/>
      <c r="F55" s="1130"/>
      <c r="G55" s="1527"/>
      <c r="H55" s="1538"/>
      <c r="I55" s="1538"/>
      <c r="J55" s="1529"/>
      <c r="K55" s="1529"/>
      <c r="L55" s="1529"/>
      <c r="M55" s="1529"/>
      <c r="N55" s="1529"/>
      <c r="O55" s="1529"/>
      <c r="P55" s="1529"/>
      <c r="Q55" s="1529"/>
      <c r="R55" s="1529"/>
      <c r="S55" s="1520"/>
      <c r="T55" s="1521"/>
      <c r="U55" s="1522"/>
      <c r="V55" s="1530"/>
      <c r="W55" s="1034">
        <v>1</v>
      </c>
      <c r="X55" s="1035">
        <v>2</v>
      </c>
      <c r="Y55" s="1128"/>
      <c r="Z55" s="1128"/>
      <c r="AA55" s="1128"/>
      <c r="AB55" s="1128"/>
      <c r="AC55" s="1524">
        <f t="shared" si="7"/>
        <v>3</v>
      </c>
      <c r="AD55" s="1212"/>
      <c r="AE55" s="1128">
        <f>8</f>
        <v>8</v>
      </c>
      <c r="AF55" s="1213">
        <f t="shared" si="8"/>
        <v>8</v>
      </c>
      <c r="AG55" s="1325"/>
    </row>
    <row r="56" spans="1:33" s="995" customFormat="1" ht="8.1" customHeight="1" x14ac:dyDescent="0.25">
      <c r="A56" s="1512" t="s">
        <v>542</v>
      </c>
      <c r="B56" s="1682"/>
      <c r="C56" s="1531" t="s">
        <v>55</v>
      </c>
      <c r="D56" s="1532"/>
      <c r="E56" s="1478"/>
      <c r="F56" s="1130"/>
      <c r="G56" s="1527"/>
      <c r="H56" s="1538"/>
      <c r="I56" s="1538"/>
      <c r="J56" s="1529"/>
      <c r="K56" s="1745"/>
      <c r="L56" s="1529"/>
      <c r="M56" s="1529"/>
      <c r="N56" s="1529"/>
      <c r="O56" s="1529"/>
      <c r="P56" s="1529"/>
      <c r="Q56" s="1529"/>
      <c r="R56" s="1529"/>
      <c r="S56" s="1520"/>
      <c r="T56" s="1521"/>
      <c r="U56" s="1522"/>
      <c r="V56" s="1530"/>
      <c r="W56" s="1034"/>
      <c r="X56" s="1035"/>
      <c r="Y56" s="1128"/>
      <c r="Z56" s="1128">
        <v>2</v>
      </c>
      <c r="AA56" s="1128"/>
      <c r="AB56" s="1128"/>
      <c r="AC56" s="1524">
        <f t="shared" si="7"/>
        <v>2</v>
      </c>
      <c r="AD56" s="1212"/>
      <c r="AE56" s="1128">
        <v>8</v>
      </c>
      <c r="AF56" s="1213">
        <f t="shared" si="8"/>
        <v>8</v>
      </c>
      <c r="AG56" s="1325"/>
    </row>
    <row r="57" spans="1:33" s="995" customFormat="1" ht="8.1" customHeight="1" x14ac:dyDescent="0.25">
      <c r="A57" s="1512" t="s">
        <v>543</v>
      </c>
      <c r="B57" s="1682"/>
      <c r="C57" s="1531" t="s">
        <v>51</v>
      </c>
      <c r="D57" s="1532"/>
      <c r="E57" s="1297"/>
      <c r="F57" s="1130"/>
      <c r="G57" s="1527"/>
      <c r="H57" s="1538"/>
      <c r="I57" s="1538"/>
      <c r="J57" s="1529"/>
      <c r="K57" s="1529"/>
      <c r="L57" s="1529"/>
      <c r="M57" s="1529"/>
      <c r="N57" s="1529"/>
      <c r="O57" s="1529"/>
      <c r="P57" s="1529"/>
      <c r="Q57" s="1529"/>
      <c r="R57" s="1529"/>
      <c r="S57" s="1520"/>
      <c r="T57" s="1521"/>
      <c r="U57" s="1522"/>
      <c r="V57" s="1530"/>
      <c r="W57" s="1034">
        <v>2</v>
      </c>
      <c r="X57" s="1035"/>
      <c r="Y57" s="1128"/>
      <c r="Z57" s="1128"/>
      <c r="AA57" s="1128"/>
      <c r="AB57" s="1128"/>
      <c r="AC57" s="1524">
        <f t="shared" si="7"/>
        <v>2</v>
      </c>
      <c r="AD57" s="1212"/>
      <c r="AE57" s="1128">
        <f>8</f>
        <v>8</v>
      </c>
      <c r="AF57" s="1213">
        <f t="shared" si="8"/>
        <v>8</v>
      </c>
      <c r="AG57" s="1325"/>
    </row>
    <row r="58" spans="1:33" s="995" customFormat="1" ht="8.1" customHeight="1" x14ac:dyDescent="0.25">
      <c r="A58" s="1512" t="s">
        <v>544</v>
      </c>
      <c r="B58" s="1682"/>
      <c r="C58" s="1534" t="s">
        <v>469</v>
      </c>
      <c r="D58" s="1535"/>
      <c r="E58" s="1478"/>
      <c r="F58" s="1130"/>
      <c r="G58" s="1527"/>
      <c r="H58" s="1538"/>
      <c r="I58" s="1538"/>
      <c r="J58" s="1529"/>
      <c r="K58" s="1529"/>
      <c r="L58" s="1533"/>
      <c r="M58" s="1533"/>
      <c r="N58" s="1529"/>
      <c r="O58" s="1529"/>
      <c r="P58" s="1529"/>
      <c r="Q58" s="1529"/>
      <c r="R58" s="1529"/>
      <c r="S58" s="1520"/>
      <c r="T58" s="1521"/>
      <c r="U58" s="1522"/>
      <c r="V58" s="1530"/>
      <c r="W58" s="1034"/>
      <c r="X58" s="1035"/>
      <c r="Y58" s="1128">
        <v>1</v>
      </c>
      <c r="Z58" s="1128"/>
      <c r="AA58" s="1128"/>
      <c r="AB58" s="1128"/>
      <c r="AC58" s="1524">
        <f t="shared" si="7"/>
        <v>1</v>
      </c>
      <c r="AD58" s="1212">
        <v>1</v>
      </c>
      <c r="AE58" s="1128">
        <f>13</f>
        <v>13</v>
      </c>
      <c r="AF58" s="1213">
        <f t="shared" si="8"/>
        <v>13</v>
      </c>
      <c r="AG58" s="1325"/>
    </row>
    <row r="59" spans="1:33" ht="8.1" customHeight="1" x14ac:dyDescent="0.25">
      <c r="A59" s="1512" t="s">
        <v>545</v>
      </c>
      <c r="B59" s="1682"/>
      <c r="C59" s="1534" t="s">
        <v>471</v>
      </c>
      <c r="D59" s="1535"/>
      <c r="E59" s="1478"/>
      <c r="F59" s="1130"/>
      <c r="G59" s="1527"/>
      <c r="H59" s="1538"/>
      <c r="I59" s="1538"/>
      <c r="J59" s="1529"/>
      <c r="K59" s="1529"/>
      <c r="L59" s="1529"/>
      <c r="M59" s="1529"/>
      <c r="N59" s="1533"/>
      <c r="O59" s="1529"/>
      <c r="P59" s="1529"/>
      <c r="Q59" s="1529"/>
      <c r="R59" s="1529"/>
      <c r="S59" s="1520"/>
      <c r="T59" s="1521"/>
      <c r="U59" s="1522"/>
      <c r="V59" s="1530"/>
      <c r="W59" s="1034"/>
      <c r="X59" s="1035"/>
      <c r="Y59" s="1128">
        <v>1</v>
      </c>
      <c r="Z59" s="1128"/>
      <c r="AA59" s="1128"/>
      <c r="AB59" s="1128"/>
      <c r="AC59" s="1524">
        <f t="shared" si="7"/>
        <v>1</v>
      </c>
      <c r="AD59" s="1212">
        <v>1</v>
      </c>
      <c r="AE59" s="1128">
        <f>13</f>
        <v>13</v>
      </c>
      <c r="AF59" s="1213">
        <f t="shared" si="8"/>
        <v>13</v>
      </c>
      <c r="AG59" s="1325"/>
    </row>
    <row r="60" spans="1:33" s="995" customFormat="1" ht="8.1" customHeight="1" x14ac:dyDescent="0.25">
      <c r="A60" s="1512" t="s">
        <v>546</v>
      </c>
      <c r="B60" s="1682"/>
      <c r="C60" s="1531" t="s">
        <v>35</v>
      </c>
      <c r="D60" s="1532"/>
      <c r="E60" s="1478"/>
      <c r="F60" s="1130"/>
      <c r="G60" s="1527"/>
      <c r="H60" s="1538"/>
      <c r="I60" s="1538"/>
      <c r="J60" s="1529"/>
      <c r="K60" s="1529"/>
      <c r="L60" s="1529"/>
      <c r="M60" s="1529"/>
      <c r="N60" s="1529"/>
      <c r="O60" s="1529"/>
      <c r="P60" s="1529"/>
      <c r="Q60" s="1529"/>
      <c r="R60" s="1529"/>
      <c r="S60" s="1520"/>
      <c r="T60" s="1521"/>
      <c r="U60" s="1522"/>
      <c r="V60" s="1530"/>
      <c r="W60" s="1034"/>
      <c r="X60" s="1035">
        <v>1</v>
      </c>
      <c r="Y60" s="1128"/>
      <c r="Z60" s="1128"/>
      <c r="AA60" s="1128"/>
      <c r="AB60" s="1128"/>
      <c r="AC60" s="1524">
        <f t="shared" si="7"/>
        <v>1</v>
      </c>
      <c r="AD60" s="1212"/>
      <c r="AE60" s="1128">
        <f>12</f>
        <v>12</v>
      </c>
      <c r="AF60" s="1213">
        <f t="shared" si="8"/>
        <v>12</v>
      </c>
      <c r="AG60" s="1325"/>
    </row>
    <row r="61" spans="1:33" s="995" customFormat="1" ht="8.1" customHeight="1" x14ac:dyDescent="0.25">
      <c r="A61" s="1512" t="s">
        <v>599</v>
      </c>
      <c r="B61" s="1682"/>
      <c r="C61" s="1531" t="s">
        <v>46</v>
      </c>
      <c r="D61" s="1532"/>
      <c r="E61" s="1478"/>
      <c r="F61" s="1130"/>
      <c r="G61" s="1527"/>
      <c r="H61" s="1538"/>
      <c r="I61" s="1538"/>
      <c r="J61" s="1529"/>
      <c r="K61" s="1529"/>
      <c r="L61" s="1529"/>
      <c r="M61" s="1529"/>
      <c r="N61" s="1529"/>
      <c r="O61" s="1529"/>
      <c r="P61" s="1529"/>
      <c r="Q61" s="1529"/>
      <c r="R61" s="1529"/>
      <c r="S61" s="1520"/>
      <c r="T61" s="1521"/>
      <c r="U61" s="1522"/>
      <c r="V61" s="1530"/>
      <c r="W61" s="1034"/>
      <c r="X61" s="1035"/>
      <c r="Y61" s="1128">
        <v>1</v>
      </c>
      <c r="Z61" s="1128"/>
      <c r="AA61" s="1128"/>
      <c r="AB61" s="1128"/>
      <c r="AC61" s="1524">
        <f t="shared" si="7"/>
        <v>1</v>
      </c>
      <c r="AD61" s="1212"/>
      <c r="AE61" s="1128">
        <f>10</f>
        <v>10</v>
      </c>
      <c r="AF61" s="1213">
        <f t="shared" si="8"/>
        <v>10</v>
      </c>
      <c r="AG61" s="1325"/>
    </row>
    <row r="62" spans="1:33" ht="8.1" customHeight="1" x14ac:dyDescent="0.25">
      <c r="A62" s="1512" t="s">
        <v>600</v>
      </c>
      <c r="B62" s="1682"/>
      <c r="C62" s="1531" t="s">
        <v>53</v>
      </c>
      <c r="D62" s="1532"/>
      <c r="E62" s="1478"/>
      <c r="F62" s="1130"/>
      <c r="G62" s="1527"/>
      <c r="H62" s="1538"/>
      <c r="I62" s="1538"/>
      <c r="J62" s="1529"/>
      <c r="K62" s="1529"/>
      <c r="L62" s="1529"/>
      <c r="M62" s="1529"/>
      <c r="N62" s="1529"/>
      <c r="O62" s="1529"/>
      <c r="P62" s="1529"/>
      <c r="Q62" s="1529"/>
      <c r="R62" s="1529"/>
      <c r="S62" s="1520"/>
      <c r="T62" s="1521"/>
      <c r="U62" s="1522"/>
      <c r="V62" s="1530"/>
      <c r="W62" s="1034">
        <v>1</v>
      </c>
      <c r="X62" s="1035"/>
      <c r="Y62" s="1128"/>
      <c r="Z62" s="1128"/>
      <c r="AA62" s="1128"/>
      <c r="AB62" s="1128"/>
      <c r="AC62" s="1524">
        <f t="shared" si="7"/>
        <v>1</v>
      </c>
      <c r="AD62" s="1212"/>
      <c r="AE62" s="1128">
        <f>6</f>
        <v>6</v>
      </c>
      <c r="AF62" s="1213">
        <f t="shared" si="8"/>
        <v>6</v>
      </c>
      <c r="AG62" s="1325"/>
    </row>
    <row r="63" spans="1:33" s="1086" customFormat="1" ht="8.1" customHeight="1" x14ac:dyDescent="0.25">
      <c r="A63" s="1512" t="s">
        <v>601</v>
      </c>
      <c r="B63" s="1682"/>
      <c r="C63" s="1531" t="s">
        <v>47</v>
      </c>
      <c r="D63" s="1532"/>
      <c r="E63" s="1478"/>
      <c r="F63" s="1130"/>
      <c r="G63" s="1527"/>
      <c r="H63" s="1538"/>
      <c r="I63" s="1538"/>
      <c r="J63" s="1529"/>
      <c r="K63" s="1529"/>
      <c r="L63" s="1529"/>
      <c r="M63" s="1529"/>
      <c r="N63" s="1529"/>
      <c r="O63" s="1529"/>
      <c r="P63" s="1529"/>
      <c r="Q63" s="1529"/>
      <c r="R63" s="1529"/>
      <c r="S63" s="1520"/>
      <c r="T63" s="1521"/>
      <c r="U63" s="1522"/>
      <c r="V63" s="1530"/>
      <c r="W63" s="1034"/>
      <c r="X63" s="1035"/>
      <c r="Y63" s="1128">
        <v>1</v>
      </c>
      <c r="Z63" s="1128"/>
      <c r="AA63" s="1128"/>
      <c r="AB63" s="1128"/>
      <c r="AC63" s="1524">
        <f t="shared" si="7"/>
        <v>1</v>
      </c>
      <c r="AD63" s="1212"/>
      <c r="AE63" s="1128">
        <f>4</f>
        <v>4</v>
      </c>
      <c r="AF63" s="1213">
        <f t="shared" si="8"/>
        <v>4</v>
      </c>
      <c r="AG63" s="1325"/>
    </row>
    <row r="64" spans="1:33" s="998" customFormat="1" ht="8.1" customHeight="1" x14ac:dyDescent="0.25">
      <c r="A64" s="1512" t="s">
        <v>602</v>
      </c>
      <c r="B64" s="1682"/>
      <c r="C64" s="1539" t="s">
        <v>15</v>
      </c>
      <c r="D64" s="1540"/>
      <c r="E64" s="1478"/>
      <c r="F64" s="1130"/>
      <c r="G64" s="1527"/>
      <c r="H64" s="1538"/>
      <c r="I64" s="1538"/>
      <c r="J64" s="1529"/>
      <c r="K64" s="1529"/>
      <c r="L64" s="1529"/>
      <c r="M64" s="1529"/>
      <c r="N64" s="1529"/>
      <c r="O64" s="1529"/>
      <c r="P64" s="1529"/>
      <c r="Q64" s="1529"/>
      <c r="R64" s="1529"/>
      <c r="S64" s="1520"/>
      <c r="T64" s="1521"/>
      <c r="U64" s="1522"/>
      <c r="V64" s="1530"/>
      <c r="W64" s="1034"/>
      <c r="X64" s="1035">
        <v>1</v>
      </c>
      <c r="Y64" s="1128"/>
      <c r="Z64" s="1128"/>
      <c r="AA64" s="1128"/>
      <c r="AB64" s="1128"/>
      <c r="AC64" s="1524">
        <f t="shared" si="7"/>
        <v>1</v>
      </c>
      <c r="AD64" s="1212"/>
      <c r="AE64" s="1128">
        <f>4</f>
        <v>4</v>
      </c>
      <c r="AF64" s="1213">
        <f t="shared" si="8"/>
        <v>4</v>
      </c>
      <c r="AG64" s="1325"/>
    </row>
    <row r="65" spans="1:33" ht="8.1" customHeight="1" x14ac:dyDescent="0.25">
      <c r="A65" s="1512" t="s">
        <v>603</v>
      </c>
      <c r="B65" s="1682"/>
      <c r="C65" s="1531" t="s">
        <v>54</v>
      </c>
      <c r="D65" s="1532"/>
      <c r="E65" s="1478"/>
      <c r="F65" s="1130"/>
      <c r="G65" s="1527"/>
      <c r="H65" s="1538"/>
      <c r="I65" s="1538"/>
      <c r="J65" s="1529"/>
      <c r="K65" s="1529"/>
      <c r="L65" s="1529"/>
      <c r="M65" s="1529"/>
      <c r="N65" s="1529"/>
      <c r="O65" s="1529"/>
      <c r="P65" s="1529"/>
      <c r="Q65" s="1529"/>
      <c r="R65" s="1529"/>
      <c r="S65" s="1520"/>
      <c r="T65" s="1521"/>
      <c r="U65" s="1522"/>
      <c r="V65" s="1530"/>
      <c r="W65" s="1034">
        <v>1</v>
      </c>
      <c r="X65" s="1035"/>
      <c r="Y65" s="1128"/>
      <c r="Z65" s="1128"/>
      <c r="AA65" s="1128"/>
      <c r="AB65" s="1128"/>
      <c r="AC65" s="1524">
        <f t="shared" si="7"/>
        <v>1</v>
      </c>
      <c r="AD65" s="1212"/>
      <c r="AE65" s="1128">
        <f>3</f>
        <v>3</v>
      </c>
      <c r="AF65" s="1213">
        <f t="shared" si="8"/>
        <v>3</v>
      </c>
      <c r="AG65" s="1325"/>
    </row>
    <row r="66" spans="1:33" s="2" customFormat="1" ht="8.1" customHeight="1" x14ac:dyDescent="0.25">
      <c r="A66" s="1512" t="s">
        <v>635</v>
      </c>
      <c r="B66" s="1682"/>
      <c r="C66" s="1531" t="s">
        <v>52</v>
      </c>
      <c r="D66" s="1532"/>
      <c r="E66" s="1478"/>
      <c r="F66" s="1130"/>
      <c r="G66" s="1527"/>
      <c r="H66" s="1538"/>
      <c r="I66" s="1538"/>
      <c r="J66" s="1529"/>
      <c r="K66" s="1529"/>
      <c r="L66" s="1529"/>
      <c r="M66" s="1529"/>
      <c r="N66" s="1529"/>
      <c r="O66" s="1529"/>
      <c r="P66" s="1529"/>
      <c r="Q66" s="1529"/>
      <c r="R66" s="1529"/>
      <c r="S66" s="1520"/>
      <c r="T66" s="1521"/>
      <c r="U66" s="1522"/>
      <c r="V66" s="1530"/>
      <c r="W66" s="1034">
        <v>1</v>
      </c>
      <c r="X66" s="1035"/>
      <c r="Y66" s="1128"/>
      <c r="Z66" s="1128"/>
      <c r="AA66" s="1128"/>
      <c r="AB66" s="1128"/>
      <c r="AC66" s="1524">
        <f t="shared" si="7"/>
        <v>1</v>
      </c>
      <c r="AD66" s="1212"/>
      <c r="AE66" s="1128">
        <f>1</f>
        <v>1</v>
      </c>
      <c r="AF66" s="1213">
        <f t="shared" si="8"/>
        <v>1</v>
      </c>
      <c r="AG66" s="1325"/>
    </row>
    <row r="67" spans="1:33" s="2" customFormat="1" ht="8.1" customHeight="1" x14ac:dyDescent="0.25">
      <c r="A67" s="1512" t="s">
        <v>636</v>
      </c>
      <c r="B67" s="1682"/>
      <c r="C67" s="1531" t="s">
        <v>66</v>
      </c>
      <c r="D67" s="1532"/>
      <c r="E67" s="1297"/>
      <c r="F67" s="1130"/>
      <c r="G67" s="1516"/>
      <c r="H67" s="1538"/>
      <c r="I67" s="1538"/>
      <c r="J67" s="1518"/>
      <c r="K67" s="1529"/>
      <c r="L67" s="1529"/>
      <c r="M67" s="1529"/>
      <c r="N67" s="1529"/>
      <c r="O67" s="1529"/>
      <c r="P67" s="1529"/>
      <c r="Q67" s="1529"/>
      <c r="R67" s="1529"/>
      <c r="S67" s="1520"/>
      <c r="T67" s="1521"/>
      <c r="U67" s="1522"/>
      <c r="V67" s="1530"/>
      <c r="W67" s="1034"/>
      <c r="X67" s="1035">
        <v>1</v>
      </c>
      <c r="Y67" s="1128"/>
      <c r="Z67" s="1128"/>
      <c r="AA67" s="1128"/>
      <c r="AB67" s="1128"/>
      <c r="AC67" s="1524">
        <f t="shared" si="7"/>
        <v>1</v>
      </c>
      <c r="AD67" s="1212"/>
      <c r="AE67" s="1128">
        <f>0</f>
        <v>0</v>
      </c>
      <c r="AF67" s="1213">
        <f t="shared" si="8"/>
        <v>0</v>
      </c>
      <c r="AG67" s="1325"/>
    </row>
    <row r="68" spans="1:33" ht="8.1" customHeight="1" x14ac:dyDescent="0.25">
      <c r="A68" s="1512" t="s">
        <v>637</v>
      </c>
      <c r="B68" s="1682"/>
      <c r="C68" s="1531" t="s">
        <v>67</v>
      </c>
      <c r="D68" s="1532"/>
      <c r="E68" s="1478"/>
      <c r="F68" s="1130"/>
      <c r="G68" s="1516"/>
      <c r="H68" s="1538"/>
      <c r="I68" s="1538"/>
      <c r="J68" s="1518"/>
      <c r="K68" s="1529"/>
      <c r="L68" s="1529"/>
      <c r="M68" s="1529"/>
      <c r="N68" s="1529"/>
      <c r="O68" s="1529"/>
      <c r="P68" s="1529"/>
      <c r="Q68" s="1529"/>
      <c r="R68" s="1529"/>
      <c r="S68" s="1520"/>
      <c r="T68" s="1521"/>
      <c r="U68" s="1522"/>
      <c r="V68" s="1530"/>
      <c r="W68" s="1034">
        <v>1</v>
      </c>
      <c r="X68" s="1035"/>
      <c r="Y68" s="1128"/>
      <c r="Z68" s="1128"/>
      <c r="AA68" s="1128"/>
      <c r="AB68" s="1128"/>
      <c r="AC68" s="1524">
        <f t="shared" si="7"/>
        <v>1</v>
      </c>
      <c r="AD68" s="1212"/>
      <c r="AE68" s="1128">
        <f>0</f>
        <v>0</v>
      </c>
      <c r="AF68" s="1213">
        <f t="shared" si="8"/>
        <v>0</v>
      </c>
      <c r="AG68" s="1325"/>
    </row>
    <row r="69" spans="1:33" ht="8.1" customHeight="1" x14ac:dyDescent="0.25">
      <c r="A69" s="1512" t="s">
        <v>638</v>
      </c>
      <c r="B69" s="1682"/>
      <c r="C69" s="1531" t="s">
        <v>40</v>
      </c>
      <c r="D69" s="1532"/>
      <c r="E69" s="1478"/>
      <c r="F69" s="1130"/>
      <c r="G69" s="1516"/>
      <c r="H69" s="1538"/>
      <c r="I69" s="1538"/>
      <c r="J69" s="1518"/>
      <c r="K69" s="1529"/>
      <c r="L69" s="1529"/>
      <c r="M69" s="1529"/>
      <c r="N69" s="1529"/>
      <c r="O69" s="1529"/>
      <c r="P69" s="1529"/>
      <c r="Q69" s="1529"/>
      <c r="R69" s="1529"/>
      <c r="S69" s="1520"/>
      <c r="T69" s="1521"/>
      <c r="U69" s="1522"/>
      <c r="V69" s="1530"/>
      <c r="W69" s="1034"/>
      <c r="X69" s="1035"/>
      <c r="Y69" s="1128">
        <v>1</v>
      </c>
      <c r="Z69" s="1128"/>
      <c r="AA69" s="1128"/>
      <c r="AB69" s="1128"/>
      <c r="AC69" s="1524">
        <f t="shared" si="7"/>
        <v>1</v>
      </c>
      <c r="AD69" s="1212"/>
      <c r="AE69" s="1128">
        <f>0</f>
        <v>0</v>
      </c>
      <c r="AF69" s="1213">
        <f t="shared" si="8"/>
        <v>0</v>
      </c>
      <c r="AG69" s="1325"/>
    </row>
    <row r="70" spans="1:33" ht="8.1" customHeight="1" x14ac:dyDescent="0.25">
      <c r="A70" s="1512" t="s">
        <v>639</v>
      </c>
      <c r="B70" s="1747"/>
      <c r="C70" s="1531" t="s">
        <v>42</v>
      </c>
      <c r="D70" s="1532"/>
      <c r="E70" s="1478"/>
      <c r="F70" s="1130"/>
      <c r="G70" s="1516"/>
      <c r="H70" s="1538"/>
      <c r="I70" s="1538"/>
      <c r="J70" s="1518"/>
      <c r="K70" s="1529"/>
      <c r="L70" s="1529"/>
      <c r="M70" s="1529"/>
      <c r="N70" s="1529"/>
      <c r="O70" s="1529"/>
      <c r="P70" s="1529"/>
      <c r="Q70" s="1529"/>
      <c r="R70" s="1529"/>
      <c r="S70" s="1520"/>
      <c r="T70" s="1521"/>
      <c r="U70" s="1522"/>
      <c r="V70" s="1530"/>
      <c r="W70" s="1034"/>
      <c r="X70" s="1035"/>
      <c r="Y70" s="1128">
        <v>1</v>
      </c>
      <c r="Z70" s="1128"/>
      <c r="AA70" s="1128"/>
      <c r="AB70" s="1128"/>
      <c r="AC70" s="1524">
        <f t="shared" si="7"/>
        <v>1</v>
      </c>
      <c r="AD70" s="1212"/>
      <c r="AE70" s="1128">
        <f>0</f>
        <v>0</v>
      </c>
      <c r="AF70" s="1213">
        <f t="shared" si="8"/>
        <v>0</v>
      </c>
      <c r="AG70" s="1325"/>
    </row>
    <row r="71" spans="1:33" ht="3" customHeight="1" x14ac:dyDescent="0.25">
      <c r="A71" s="1541"/>
      <c r="B71" s="1499"/>
      <c r="C71" s="1542"/>
      <c r="D71" s="1543"/>
      <c r="E71" s="1544"/>
      <c r="F71" s="1544"/>
      <c r="G71" s="1545"/>
      <c r="H71" s="1545"/>
      <c r="I71" s="1545"/>
      <c r="J71" s="1545"/>
      <c r="K71" s="1545"/>
      <c r="L71" s="1545"/>
      <c r="M71" s="1545"/>
      <c r="N71" s="1545"/>
      <c r="O71" s="1545"/>
      <c r="P71" s="1545"/>
      <c r="Q71" s="1545"/>
      <c r="R71" s="1545"/>
      <c r="S71" s="1503"/>
      <c r="T71" s="1503"/>
      <c r="U71" s="1546"/>
      <c r="V71" s="1546"/>
      <c r="W71" s="1547"/>
      <c r="X71" s="1547"/>
      <c r="Y71" s="1547"/>
      <c r="Z71" s="1547"/>
      <c r="AA71" s="1547"/>
      <c r="AB71" s="1547"/>
      <c r="AC71" s="1547"/>
      <c r="AD71" s="1547"/>
      <c r="AE71" s="1547"/>
      <c r="AF71" s="1548"/>
      <c r="AG71" s="1325"/>
    </row>
    <row r="72" spans="1:33" ht="3" customHeight="1" x14ac:dyDescent="0.25">
      <c r="A72" s="1312"/>
      <c r="C72" s="1087"/>
      <c r="D72" s="3497"/>
      <c r="E72" s="1088"/>
      <c r="F72" s="1088"/>
      <c r="G72" s="1089"/>
      <c r="H72" s="1089"/>
      <c r="I72" s="1089"/>
      <c r="J72" s="1089"/>
      <c r="K72" s="1090"/>
      <c r="L72" s="1090"/>
      <c r="M72" s="1090"/>
      <c r="N72" s="1090"/>
      <c r="O72" s="1091"/>
      <c r="P72" s="1091"/>
      <c r="Q72" s="1091"/>
      <c r="R72" s="1091"/>
      <c r="S72" s="1092"/>
      <c r="T72" s="1092"/>
      <c r="U72" s="1093"/>
      <c r="V72" s="1093"/>
      <c r="W72" s="1093"/>
      <c r="X72" s="1093"/>
      <c r="Y72" s="1313"/>
      <c r="Z72" s="1313"/>
      <c r="AA72" s="1313"/>
      <c r="AB72" s="1313"/>
      <c r="AC72" s="1313"/>
      <c r="AD72" s="1314"/>
      <c r="AE72" s="1315"/>
      <c r="AF72" s="1315"/>
      <c r="AG72" s="1315"/>
    </row>
    <row r="73" spans="1:33" ht="9" customHeight="1" x14ac:dyDescent="0.25">
      <c r="C73" s="4343" t="s">
        <v>14</v>
      </c>
      <c r="D73" s="4343"/>
      <c r="E73" s="1183"/>
      <c r="F73" s="1184"/>
      <c r="G73" s="1549">
        <f t="shared" ref="G73:R73" si="9">COUNTIF(G5:G70,"&gt;=0")</f>
        <v>10</v>
      </c>
      <c r="H73" s="1549">
        <f t="shared" si="9"/>
        <v>10</v>
      </c>
      <c r="I73" s="1549">
        <f t="shared" si="9"/>
        <v>10</v>
      </c>
      <c r="J73" s="1549">
        <f t="shared" si="9"/>
        <v>10</v>
      </c>
      <c r="K73" s="1550">
        <f t="shared" si="9"/>
        <v>13</v>
      </c>
      <c r="L73" s="1550">
        <f t="shared" si="9"/>
        <v>11</v>
      </c>
      <c r="M73" s="1550">
        <f t="shared" si="9"/>
        <v>8</v>
      </c>
      <c r="N73" s="1550">
        <f t="shared" si="9"/>
        <v>8</v>
      </c>
      <c r="O73" s="1550">
        <f t="shared" si="9"/>
        <v>7</v>
      </c>
      <c r="P73" s="1550">
        <f t="shared" si="9"/>
        <v>14</v>
      </c>
      <c r="Q73" s="1550">
        <f t="shared" si="9"/>
        <v>0</v>
      </c>
      <c r="R73" s="1550">
        <f t="shared" si="9"/>
        <v>0</v>
      </c>
      <c r="S73" s="4211" t="s">
        <v>50</v>
      </c>
      <c r="T73" s="4212"/>
      <c r="U73" s="4212"/>
      <c r="V73" s="536"/>
      <c r="W73" s="1551"/>
      <c r="X73" s="1551"/>
      <c r="Y73" s="1551"/>
      <c r="Z73" s="1551"/>
      <c r="AA73" s="1551"/>
      <c r="AB73" s="1551"/>
      <c r="AC73" s="1317">
        <f>SUM(AC5:AC70)</f>
        <v>531</v>
      </c>
      <c r="AD73" s="1318">
        <f>COUNTIF(AD5:AD70,"&gt;=0")</f>
        <v>27</v>
      </c>
      <c r="AE73" s="3491"/>
      <c r="AF73" s="3491"/>
      <c r="AG73" s="1315"/>
    </row>
    <row r="74" spans="1:33" ht="9" customHeight="1" x14ac:dyDescent="0.25">
      <c r="C74" s="1552">
        <f>AVERAGE(U5:U20)</f>
        <v>8.3580803571428568</v>
      </c>
      <c r="D74" s="1553"/>
      <c r="S74" s="1554">
        <f>SUM(G73:R73)/COUNTIF(G73:R73,"&gt;0")</f>
        <v>10.1</v>
      </c>
      <c r="T74" s="4218" t="s">
        <v>81</v>
      </c>
      <c r="U74" s="4218"/>
      <c r="V74" s="3"/>
      <c r="W74" s="3"/>
      <c r="X74" s="1321"/>
      <c r="Y74" s="1321"/>
      <c r="Z74" s="1321"/>
      <c r="AA74" s="1321"/>
      <c r="AB74" s="1321"/>
      <c r="AC74" s="1322" t="s">
        <v>325</v>
      </c>
      <c r="AD74" s="1323" t="s">
        <v>59</v>
      </c>
      <c r="AE74" s="1324"/>
      <c r="AF74" s="1324"/>
    </row>
    <row r="75" spans="1:33" ht="9" customHeight="1" x14ac:dyDescent="0.25">
      <c r="M75" s="2"/>
      <c r="T75" s="517"/>
    </row>
    <row r="76" spans="1:33" ht="9" customHeight="1" thickBot="1" x14ac:dyDescent="0.3">
      <c r="E76" s="1099"/>
    </row>
    <row r="77" spans="1:33" ht="18.75" x14ac:dyDescent="0.25">
      <c r="D77" s="4187" t="s">
        <v>444</v>
      </c>
      <c r="E77" s="4187"/>
      <c r="G77" s="3493" t="s">
        <v>39</v>
      </c>
      <c r="H77" s="3493" t="s">
        <v>38</v>
      </c>
      <c r="I77" s="3493" t="s">
        <v>445</v>
      </c>
      <c r="J77" s="3494" t="s">
        <v>9</v>
      </c>
      <c r="K77" s="3493" t="s">
        <v>13</v>
      </c>
      <c r="L77" s="3493" t="s">
        <v>12</v>
      </c>
      <c r="M77" s="3493" t="s">
        <v>10</v>
      </c>
      <c r="O77" s="4188" t="s">
        <v>79</v>
      </c>
      <c r="P77" s="4189"/>
      <c r="Q77" s="4189"/>
      <c r="R77" s="4189"/>
      <c r="S77" s="4189"/>
      <c r="T77" s="4189"/>
      <c r="U77" s="4189"/>
      <c r="V77" s="4190"/>
      <c r="X77" s="4194" t="s">
        <v>78</v>
      </c>
      <c r="Y77" s="4195"/>
      <c r="Z77" s="4195"/>
      <c r="AA77" s="4195"/>
      <c r="AB77" s="4195"/>
      <c r="AC77" s="4195"/>
      <c r="AD77" s="4195"/>
      <c r="AE77" s="4195"/>
      <c r="AF77" s="4196"/>
      <c r="AG77" s="1748"/>
    </row>
    <row r="78" spans="1:33" ht="9.9499999999999993" customHeight="1" thickBot="1" x14ac:dyDescent="0.3">
      <c r="D78" s="1354" t="s">
        <v>4</v>
      </c>
      <c r="E78" s="1059"/>
      <c r="G78" s="1355">
        <v>11</v>
      </c>
      <c r="H78" s="1356">
        <v>12</v>
      </c>
      <c r="I78" s="1355">
        <v>13</v>
      </c>
      <c r="J78" s="1356">
        <v>14</v>
      </c>
      <c r="K78" s="1355">
        <v>15</v>
      </c>
      <c r="L78" s="1356">
        <v>16</v>
      </c>
      <c r="M78" s="1355">
        <v>17</v>
      </c>
      <c r="O78" s="4191"/>
      <c r="P78" s="4192"/>
      <c r="Q78" s="4192"/>
      <c r="R78" s="4192"/>
      <c r="S78" s="4192"/>
      <c r="T78" s="4192"/>
      <c r="U78" s="4192"/>
      <c r="V78" s="4193"/>
      <c r="W78" s="993"/>
      <c r="X78" s="4197"/>
      <c r="Y78" s="4198"/>
      <c r="Z78" s="4198"/>
      <c r="AA78" s="4198"/>
      <c r="AB78" s="4198"/>
      <c r="AC78" s="4198"/>
      <c r="AD78" s="4198"/>
      <c r="AE78" s="4198"/>
      <c r="AF78" s="4199"/>
      <c r="AG78" s="1748"/>
    </row>
    <row r="79" spans="1:33" ht="9.9499999999999993" customHeight="1" x14ac:dyDescent="0.25">
      <c r="D79" s="1373" t="s">
        <v>16</v>
      </c>
      <c r="E79" s="1059"/>
      <c r="G79" s="1374">
        <v>8</v>
      </c>
      <c r="H79" s="1375">
        <v>9</v>
      </c>
      <c r="I79" s="1374">
        <v>10</v>
      </c>
      <c r="J79" s="1375">
        <v>11</v>
      </c>
      <c r="K79" s="1374">
        <v>12</v>
      </c>
      <c r="L79" s="1375">
        <v>13</v>
      </c>
      <c r="M79" s="1374">
        <v>14</v>
      </c>
      <c r="O79" s="993"/>
      <c r="P79" s="993"/>
      <c r="Q79" s="993"/>
      <c r="R79" s="993"/>
      <c r="T79" s="993"/>
      <c r="U79" s="993"/>
      <c r="V79" s="993"/>
      <c r="X79" s="4200" t="s">
        <v>4</v>
      </c>
      <c r="Y79" s="4200"/>
      <c r="Z79" s="4202" t="s">
        <v>578</v>
      </c>
      <c r="AA79" s="4202"/>
      <c r="AB79" s="4202"/>
      <c r="AC79" s="4202"/>
      <c r="AD79" s="4202"/>
      <c r="AE79" s="4202"/>
      <c r="AF79" s="4202"/>
      <c r="AG79" s="1749"/>
    </row>
    <row r="80" spans="1:33" ht="9.9499999999999993" customHeight="1" x14ac:dyDescent="0.25">
      <c r="D80" s="1354" t="s">
        <v>17</v>
      </c>
      <c r="E80" s="1059"/>
      <c r="G80" s="1355">
        <v>6</v>
      </c>
      <c r="H80" s="1356">
        <v>7</v>
      </c>
      <c r="I80" s="1355">
        <v>8</v>
      </c>
      <c r="J80" s="1356">
        <v>9</v>
      </c>
      <c r="K80" s="1355">
        <v>10</v>
      </c>
      <c r="L80" s="1356">
        <v>11</v>
      </c>
      <c r="M80" s="1355">
        <v>12</v>
      </c>
      <c r="O80" s="4203" t="s">
        <v>76</v>
      </c>
      <c r="P80" s="4203"/>
      <c r="Q80" s="4203"/>
      <c r="R80" s="4203"/>
      <c r="S80" s="4361" t="s">
        <v>77</v>
      </c>
      <c r="T80" s="4361"/>
      <c r="U80" s="4361"/>
      <c r="V80" s="4361"/>
      <c r="X80" s="4201"/>
      <c r="Y80" s="4201"/>
      <c r="Z80" s="4202"/>
      <c r="AA80" s="4202"/>
      <c r="AB80" s="4202"/>
      <c r="AC80" s="4202"/>
      <c r="AD80" s="4202"/>
      <c r="AE80" s="4202"/>
      <c r="AF80" s="4202"/>
      <c r="AG80" s="1749"/>
    </row>
    <row r="81" spans="4:33" ht="9.9499999999999993" customHeight="1" x14ac:dyDescent="0.25">
      <c r="D81" s="1373" t="s">
        <v>18</v>
      </c>
      <c r="E81" s="1059"/>
      <c r="G81" s="1374">
        <v>4</v>
      </c>
      <c r="H81" s="1375">
        <v>5</v>
      </c>
      <c r="I81" s="1374">
        <v>6</v>
      </c>
      <c r="J81" s="1375">
        <v>7</v>
      </c>
      <c r="K81" s="1374">
        <v>8</v>
      </c>
      <c r="L81" s="1375">
        <v>9</v>
      </c>
      <c r="M81" s="1374">
        <v>10</v>
      </c>
      <c r="O81" s="4203"/>
      <c r="P81" s="4203"/>
      <c r="Q81" s="4203"/>
      <c r="R81" s="4203"/>
      <c r="S81" s="4361"/>
      <c r="T81" s="4361"/>
      <c r="U81" s="4361"/>
      <c r="V81" s="4361"/>
      <c r="X81" s="4176" t="s">
        <v>16</v>
      </c>
      <c r="Y81" s="4177"/>
      <c r="Z81" s="4202" t="s">
        <v>640</v>
      </c>
      <c r="AA81" s="4202"/>
      <c r="AB81" s="4202"/>
      <c r="AC81" s="4202"/>
      <c r="AD81" s="4202"/>
      <c r="AE81" s="4202"/>
      <c r="AF81" s="4202"/>
      <c r="AG81" s="1749"/>
    </row>
    <row r="82" spans="4:33" ht="9.9499999999999993" customHeight="1" x14ac:dyDescent="0.25">
      <c r="D82" s="1354" t="s">
        <v>19</v>
      </c>
      <c r="E82" s="1059"/>
      <c r="G82" s="1355">
        <v>3</v>
      </c>
      <c r="H82" s="1356">
        <v>4</v>
      </c>
      <c r="I82" s="1355">
        <v>5</v>
      </c>
      <c r="J82" s="1356">
        <v>6</v>
      </c>
      <c r="K82" s="1355">
        <v>7</v>
      </c>
      <c r="L82" s="1356">
        <v>8</v>
      </c>
      <c r="M82" s="1355">
        <v>9</v>
      </c>
      <c r="O82" s="4186" t="s">
        <v>74</v>
      </c>
      <c r="P82" s="4186"/>
      <c r="Q82" s="4186"/>
      <c r="R82" s="4186"/>
      <c r="S82" s="4360" t="s">
        <v>75</v>
      </c>
      <c r="T82" s="4360"/>
      <c r="U82" s="4360"/>
      <c r="V82" s="4360"/>
      <c r="X82" s="4178"/>
      <c r="Y82" s="4179"/>
      <c r="Z82" s="4202"/>
      <c r="AA82" s="4202"/>
      <c r="AB82" s="4202"/>
      <c r="AC82" s="4202"/>
      <c r="AD82" s="4202"/>
      <c r="AE82" s="4202"/>
      <c r="AF82" s="4202"/>
      <c r="AG82" s="1749"/>
    </row>
    <row r="83" spans="4:33" ht="9.9499999999999993" customHeight="1" x14ac:dyDescent="0.25">
      <c r="D83" s="1373" t="s">
        <v>20</v>
      </c>
      <c r="E83" s="1059"/>
      <c r="G83" s="1374">
        <v>2</v>
      </c>
      <c r="H83" s="1375">
        <v>3</v>
      </c>
      <c r="I83" s="1374">
        <v>4</v>
      </c>
      <c r="J83" s="1375">
        <v>5</v>
      </c>
      <c r="K83" s="1374">
        <v>6</v>
      </c>
      <c r="L83" s="1375">
        <v>7</v>
      </c>
      <c r="M83" s="1374">
        <v>8</v>
      </c>
      <c r="O83" s="4186"/>
      <c r="P83" s="4186"/>
      <c r="Q83" s="4186"/>
      <c r="R83" s="4186"/>
      <c r="S83" s="4360"/>
      <c r="T83" s="4360"/>
      <c r="U83" s="4360"/>
      <c r="V83" s="4360"/>
      <c r="X83" s="4176" t="s">
        <v>17</v>
      </c>
      <c r="Y83" s="4177"/>
      <c r="Z83" s="1750"/>
      <c r="AA83" s="4180">
        <f>COUNTIF(AD$5:AD$70,"=3")</f>
        <v>5</v>
      </c>
      <c r="AB83" s="4182" t="s">
        <v>110</v>
      </c>
      <c r="AC83" s="4182"/>
      <c r="AD83" s="4182"/>
      <c r="AE83" s="4182"/>
      <c r="AF83" s="4183"/>
      <c r="AG83" s="1751"/>
    </row>
    <row r="84" spans="4:33" ht="9.9499999999999993" customHeight="1" x14ac:dyDescent="0.25">
      <c r="D84" s="1354" t="s">
        <v>21</v>
      </c>
      <c r="E84" s="1059"/>
      <c r="G84" s="1355">
        <v>1</v>
      </c>
      <c r="H84" s="1356">
        <v>2</v>
      </c>
      <c r="I84" s="1355">
        <v>3</v>
      </c>
      <c r="J84" s="1356">
        <v>4</v>
      </c>
      <c r="K84" s="1355">
        <v>5</v>
      </c>
      <c r="L84" s="1356">
        <v>6</v>
      </c>
      <c r="M84" s="1355">
        <v>7</v>
      </c>
      <c r="O84" s="4186" t="s">
        <v>72</v>
      </c>
      <c r="P84" s="4186"/>
      <c r="Q84" s="4186"/>
      <c r="R84" s="4186"/>
      <c r="S84" s="4360" t="s">
        <v>73</v>
      </c>
      <c r="T84" s="4360"/>
      <c r="U84" s="4360"/>
      <c r="V84" s="4360"/>
      <c r="X84" s="4178"/>
      <c r="Y84" s="4179"/>
      <c r="Z84" s="1752"/>
      <c r="AA84" s="4181"/>
      <c r="AB84" s="4184"/>
      <c r="AC84" s="4184"/>
      <c r="AD84" s="4184"/>
      <c r="AE84" s="4184"/>
      <c r="AF84" s="4185"/>
      <c r="AG84" s="1751"/>
    </row>
    <row r="85" spans="4:33" ht="9.9499999999999993" customHeight="1" x14ac:dyDescent="0.25">
      <c r="D85" s="1373" t="s">
        <v>41</v>
      </c>
      <c r="E85" s="1059"/>
      <c r="G85" s="1374">
        <v>0</v>
      </c>
      <c r="H85" s="1375">
        <v>1</v>
      </c>
      <c r="I85" s="1374">
        <v>2</v>
      </c>
      <c r="J85" s="1375">
        <v>3</v>
      </c>
      <c r="K85" s="1374">
        <v>4</v>
      </c>
      <c r="L85" s="1375">
        <v>5</v>
      </c>
      <c r="M85" s="1374">
        <v>6</v>
      </c>
      <c r="O85" s="4186"/>
      <c r="P85" s="4186"/>
      <c r="Q85" s="4186"/>
      <c r="R85" s="4186"/>
      <c r="S85" s="4360"/>
      <c r="T85" s="4360"/>
      <c r="U85" s="4360"/>
      <c r="V85" s="4360"/>
      <c r="X85" s="4176" t="s">
        <v>41</v>
      </c>
      <c r="Y85" s="4177"/>
      <c r="Z85" s="1750"/>
      <c r="AA85" s="4180">
        <f>COUNTIF(AD$5:AD$70,"=2")</f>
        <v>2</v>
      </c>
      <c r="AB85" s="4182" t="s">
        <v>111</v>
      </c>
      <c r="AC85" s="4182"/>
      <c r="AD85" s="4182"/>
      <c r="AE85" s="4182"/>
      <c r="AF85" s="4183"/>
      <c r="AG85" s="1751"/>
    </row>
    <row r="86" spans="4:33" ht="9.9499999999999993" customHeight="1" x14ac:dyDescent="0.25">
      <c r="D86" s="1354" t="s">
        <v>22</v>
      </c>
      <c r="E86" s="1059"/>
      <c r="G86" s="1355" t="s">
        <v>0</v>
      </c>
      <c r="H86" s="1356">
        <v>0</v>
      </c>
      <c r="I86" s="1355">
        <v>1</v>
      </c>
      <c r="J86" s="1356">
        <v>2</v>
      </c>
      <c r="K86" s="1355">
        <v>3</v>
      </c>
      <c r="L86" s="1356">
        <v>4</v>
      </c>
      <c r="M86" s="1355">
        <v>5</v>
      </c>
      <c r="O86" s="4186" t="s">
        <v>71</v>
      </c>
      <c r="P86" s="4186"/>
      <c r="Q86" s="4186"/>
      <c r="R86" s="4186"/>
      <c r="S86" s="4360" t="s">
        <v>70</v>
      </c>
      <c r="T86" s="4360"/>
      <c r="U86" s="4360"/>
      <c r="V86" s="4360"/>
      <c r="X86" s="4178"/>
      <c r="Y86" s="4179"/>
      <c r="Z86" s="1752"/>
      <c r="AA86" s="4181"/>
      <c r="AB86" s="4184"/>
      <c r="AC86" s="4184"/>
      <c r="AD86" s="4184"/>
      <c r="AE86" s="4184"/>
      <c r="AF86" s="4185"/>
      <c r="AG86" s="1751"/>
    </row>
    <row r="87" spans="4:33" ht="9.9499999999999993" customHeight="1" x14ac:dyDescent="0.25">
      <c r="D87" s="1373" t="s">
        <v>23</v>
      </c>
      <c r="E87" s="1059"/>
      <c r="G87" s="1374" t="s">
        <v>0</v>
      </c>
      <c r="H87" s="1375" t="s">
        <v>0</v>
      </c>
      <c r="I87" s="1374">
        <v>0</v>
      </c>
      <c r="J87" s="1375">
        <v>1</v>
      </c>
      <c r="K87" s="1374">
        <v>2</v>
      </c>
      <c r="L87" s="1375">
        <v>3</v>
      </c>
      <c r="M87" s="1374">
        <v>4</v>
      </c>
      <c r="O87" s="4186"/>
      <c r="P87" s="4186"/>
      <c r="Q87" s="4186"/>
      <c r="R87" s="4186"/>
      <c r="S87" s="4360"/>
      <c r="T87" s="4360"/>
      <c r="U87" s="4360"/>
      <c r="V87" s="4360"/>
      <c r="X87" s="4176" t="s">
        <v>24</v>
      </c>
      <c r="Y87" s="4177"/>
      <c r="Z87" s="1750"/>
      <c r="AA87" s="4180">
        <f>COUNTIF(AD$5:AD$70,"=1")</f>
        <v>17</v>
      </c>
      <c r="AB87" s="4182" t="s">
        <v>641</v>
      </c>
      <c r="AC87" s="4182"/>
      <c r="AD87" s="4182"/>
      <c r="AE87" s="4182"/>
      <c r="AF87" s="4183"/>
      <c r="AG87" s="1751"/>
    </row>
    <row r="88" spans="4:33" ht="9.9499999999999993" customHeight="1" x14ac:dyDescent="0.25">
      <c r="D88" s="1354" t="s">
        <v>24</v>
      </c>
      <c r="E88" s="1059"/>
      <c r="G88" s="1355" t="s">
        <v>0</v>
      </c>
      <c r="H88" s="1356" t="s">
        <v>0</v>
      </c>
      <c r="I88" s="1355" t="s">
        <v>0</v>
      </c>
      <c r="J88" s="1356">
        <v>0</v>
      </c>
      <c r="K88" s="1355">
        <v>1</v>
      </c>
      <c r="L88" s="1356">
        <v>2</v>
      </c>
      <c r="M88" s="1355">
        <v>3</v>
      </c>
      <c r="O88" s="4186" t="s">
        <v>68</v>
      </c>
      <c r="P88" s="4186"/>
      <c r="Q88" s="4186"/>
      <c r="R88" s="4186"/>
      <c r="S88" s="4360" t="s">
        <v>69</v>
      </c>
      <c r="T88" s="4360"/>
      <c r="U88" s="4360"/>
      <c r="V88" s="4360"/>
      <c r="X88" s="4178"/>
      <c r="Y88" s="4179"/>
      <c r="Z88" s="1752"/>
      <c r="AA88" s="4181"/>
      <c r="AB88" s="4184"/>
      <c r="AC88" s="4184"/>
      <c r="AD88" s="4184"/>
      <c r="AE88" s="4184"/>
      <c r="AF88" s="4185"/>
      <c r="AG88" s="1751"/>
    </row>
    <row r="89" spans="4:33" ht="9.9499999999999993" customHeight="1" x14ac:dyDescent="0.25">
      <c r="D89" s="1373" t="s">
        <v>29</v>
      </c>
      <c r="E89" s="1059"/>
      <c r="G89" s="1374" t="s">
        <v>0</v>
      </c>
      <c r="H89" s="1375" t="s">
        <v>0</v>
      </c>
      <c r="I89" s="1374" t="s">
        <v>0</v>
      </c>
      <c r="J89" s="1375" t="s">
        <v>0</v>
      </c>
      <c r="K89" s="1374">
        <v>0</v>
      </c>
      <c r="L89" s="1375">
        <v>1</v>
      </c>
      <c r="M89" s="1374">
        <v>2</v>
      </c>
      <c r="O89" s="4186"/>
      <c r="P89" s="4186"/>
      <c r="Q89" s="4186"/>
      <c r="R89" s="4186"/>
      <c r="S89" s="4360"/>
      <c r="T89" s="4360"/>
      <c r="U89" s="4360"/>
      <c r="V89" s="4360"/>
      <c r="W89" s="4"/>
      <c r="X89" s="993"/>
      <c r="Y89" s="993"/>
      <c r="Z89" s="993"/>
      <c r="AA89" s="993"/>
      <c r="AB89" s="993"/>
      <c r="AC89" s="993"/>
      <c r="AD89" s="993"/>
      <c r="AE89" s="993"/>
      <c r="AF89" s="993"/>
      <c r="AG89" s="1086"/>
    </row>
    <row r="90" spans="4:33" ht="9.9499999999999993" customHeight="1" x14ac:dyDescent="0.25">
      <c r="D90" s="1354" t="s">
        <v>30</v>
      </c>
      <c r="E90" s="1059"/>
      <c r="G90" s="1355" t="s">
        <v>0</v>
      </c>
      <c r="H90" s="1356" t="s">
        <v>0</v>
      </c>
      <c r="I90" s="1355" t="s">
        <v>0</v>
      </c>
      <c r="J90" s="1356" t="s">
        <v>0</v>
      </c>
      <c r="K90" s="1355" t="s">
        <v>0</v>
      </c>
      <c r="L90" s="1356">
        <v>0</v>
      </c>
      <c r="M90" s="1355">
        <v>1</v>
      </c>
      <c r="O90" s="4186" t="s">
        <v>85</v>
      </c>
      <c r="P90" s="4186"/>
      <c r="Q90" s="4186"/>
      <c r="R90" s="4186"/>
      <c r="S90" s="4360" t="s">
        <v>84</v>
      </c>
      <c r="T90" s="4360"/>
      <c r="U90" s="4360"/>
      <c r="V90" s="4360"/>
      <c r="W90" s="4"/>
      <c r="X90" s="993"/>
      <c r="Y90" s="993"/>
      <c r="Z90" s="993"/>
      <c r="AA90" s="993"/>
      <c r="AB90" s="993"/>
      <c r="AC90" s="993"/>
      <c r="AD90" s="993"/>
      <c r="AE90" s="993"/>
      <c r="AF90" s="993"/>
      <c r="AG90" s="1086"/>
    </row>
    <row r="91" spans="4:33" ht="9.9499999999999993" customHeight="1" x14ac:dyDescent="0.25">
      <c r="D91" s="1354" t="s">
        <v>33</v>
      </c>
      <c r="E91" s="1059"/>
      <c r="G91" s="1355" t="s">
        <v>0</v>
      </c>
      <c r="H91" s="1356" t="s">
        <v>0</v>
      </c>
      <c r="I91" s="1355" t="s">
        <v>0</v>
      </c>
      <c r="J91" s="1356" t="s">
        <v>0</v>
      </c>
      <c r="K91" s="1355" t="s">
        <v>0</v>
      </c>
      <c r="L91" s="1356" t="s">
        <v>0</v>
      </c>
      <c r="M91" s="1355">
        <v>0</v>
      </c>
      <c r="O91" s="4186"/>
      <c r="P91" s="4186"/>
      <c r="Q91" s="4186"/>
      <c r="R91" s="4186"/>
      <c r="S91" s="4360"/>
      <c r="T91" s="4360"/>
      <c r="U91" s="4360"/>
      <c r="V91" s="4360"/>
      <c r="W91" s="4"/>
      <c r="X91" s="4"/>
      <c r="Y91" s="4"/>
      <c r="Z91" s="1189"/>
      <c r="AA91" s="1189"/>
      <c r="AB91" s="1189"/>
      <c r="AC91" s="999"/>
      <c r="AD91" s="999"/>
      <c r="AE91" s="999"/>
      <c r="AF91" s="993"/>
      <c r="AG91" s="1086"/>
    </row>
    <row r="92" spans="4:33" ht="9.9499999999999993" customHeight="1" x14ac:dyDescent="0.25">
      <c r="O92" s="4170" t="s">
        <v>642</v>
      </c>
      <c r="P92" s="4171"/>
      <c r="Q92" s="4171"/>
      <c r="R92" s="4172"/>
      <c r="S92" s="4164" t="s">
        <v>643</v>
      </c>
      <c r="T92" s="4165"/>
      <c r="U92" s="4165"/>
      <c r="V92" s="4166"/>
      <c r="W92" s="4"/>
      <c r="X92" s="4"/>
      <c r="Y92" s="4"/>
      <c r="Z92" s="1189"/>
      <c r="AA92" s="1189"/>
      <c r="AB92" s="1189"/>
      <c r="AC92" s="999"/>
      <c r="AD92" s="999"/>
      <c r="AE92" s="999"/>
      <c r="AF92" s="993"/>
      <c r="AG92" s="1086"/>
    </row>
    <row r="93" spans="4:33" ht="9.9499999999999993" customHeight="1" x14ac:dyDescent="0.25">
      <c r="G93" s="3492" t="s">
        <v>577</v>
      </c>
      <c r="O93" s="4173"/>
      <c r="P93" s="4174"/>
      <c r="Q93" s="4174"/>
      <c r="R93" s="4175"/>
      <c r="S93" s="4167"/>
      <c r="T93" s="4168"/>
      <c r="U93" s="4168"/>
      <c r="V93" s="4169"/>
      <c r="W93" s="4"/>
      <c r="X93" s="4"/>
      <c r="Y93" s="4"/>
      <c r="Z93" s="1189"/>
      <c r="AA93" s="1189"/>
      <c r="AB93" s="1189"/>
      <c r="AC93" s="999"/>
      <c r="AD93" s="999"/>
      <c r="AE93" s="999"/>
      <c r="AF93" s="993"/>
      <c r="AG93" s="1086"/>
    </row>
    <row r="94" spans="4:33" ht="9.9499999999999993" customHeight="1" x14ac:dyDescent="0.25">
      <c r="G94" s="1245" t="s">
        <v>44</v>
      </c>
      <c r="P94" s="995"/>
      <c r="Q94" s="995"/>
      <c r="Z94" s="995"/>
    </row>
    <row r="95" spans="4:33" ht="9.9499999999999993" customHeight="1" x14ac:dyDescent="0.25">
      <c r="G95" s="1753"/>
      <c r="H95" s="1462"/>
      <c r="I95" s="1462"/>
      <c r="J95" s="4145" t="s">
        <v>508</v>
      </c>
      <c r="K95" s="4145"/>
      <c r="L95" s="4145"/>
      <c r="M95" s="4145"/>
      <c r="N95" s="4145"/>
      <c r="O95" s="4145"/>
      <c r="P95" s="4146"/>
      <c r="Q95" s="1086"/>
      <c r="R95" s="1"/>
      <c r="S95" s="1"/>
      <c r="V95" s="4"/>
      <c r="W95" s="4"/>
      <c r="X95" s="4"/>
      <c r="Y95" s="1189"/>
      <c r="Z95" s="1189"/>
      <c r="AA95" s="1189"/>
      <c r="AB95" s="999"/>
      <c r="AC95" s="999"/>
      <c r="AD95" s="999"/>
      <c r="AE95" s="993"/>
      <c r="AF95" s="993"/>
      <c r="AG95" s="1086"/>
    </row>
    <row r="96" spans="4:33" ht="9.9499999999999993" customHeight="1" x14ac:dyDescent="0.25">
      <c r="G96" s="1470"/>
      <c r="H96" s="1471"/>
      <c r="I96" s="1471"/>
      <c r="J96" s="4147"/>
      <c r="K96" s="4147"/>
      <c r="L96" s="4147"/>
      <c r="M96" s="4147"/>
      <c r="N96" s="4147"/>
      <c r="O96" s="4147"/>
      <c r="P96" s="4148"/>
      <c r="Q96" s="1086"/>
      <c r="R96" s="1"/>
      <c r="S96" s="1"/>
      <c r="V96" s="4"/>
      <c r="W96" s="4"/>
      <c r="X96" s="4"/>
      <c r="Y96" s="1189"/>
      <c r="Z96" s="1189"/>
      <c r="AA96" s="1189"/>
      <c r="AB96" s="999"/>
      <c r="AC96" s="999"/>
      <c r="AD96" s="999"/>
      <c r="AE96" s="993"/>
      <c r="AF96" s="993"/>
      <c r="AG96" s="1086"/>
    </row>
    <row r="97" spans="3:33" ht="9.9499999999999993" customHeight="1" x14ac:dyDescent="0.25">
      <c r="G97" s="1470"/>
      <c r="H97" s="1471"/>
      <c r="I97" s="1471"/>
      <c r="J97" s="4147"/>
      <c r="K97" s="4147"/>
      <c r="L97" s="4147"/>
      <c r="M97" s="4147"/>
      <c r="N97" s="4147"/>
      <c r="O97" s="4147"/>
      <c r="P97" s="4148"/>
      <c r="Q97" s="993"/>
      <c r="R97" s="1"/>
      <c r="S97" s="1"/>
      <c r="V97" s="4"/>
      <c r="W97" s="4"/>
      <c r="X97" s="4"/>
      <c r="Y97" s="1189"/>
      <c r="Z97" s="1189"/>
      <c r="AA97" s="1189"/>
      <c r="AB97" s="999"/>
      <c r="AC97" s="999"/>
      <c r="AD97" s="999"/>
      <c r="AE97" s="993"/>
      <c r="AF97" s="993"/>
      <c r="AG97" s="1086"/>
    </row>
    <row r="98" spans="3:33" ht="9.9499999999999993" customHeight="1" x14ac:dyDescent="0.25">
      <c r="G98" s="1473"/>
      <c r="H98" s="1474"/>
      <c r="I98" s="1474"/>
      <c r="J98" s="4149"/>
      <c r="K98" s="4149"/>
      <c r="L98" s="4149"/>
      <c r="M98" s="4149"/>
      <c r="N98" s="4149"/>
      <c r="O98" s="4149"/>
      <c r="P98" s="4150"/>
      <c r="Q98" s="995"/>
      <c r="R98" s="1"/>
      <c r="S98" s="1"/>
      <c r="V98" s="4"/>
      <c r="W98" s="4"/>
      <c r="X98" s="4"/>
      <c r="Y98" s="1189"/>
      <c r="Z98" s="1189"/>
      <c r="AA98" s="1189"/>
      <c r="AB98" s="999"/>
      <c r="AC98" s="999"/>
      <c r="AD98" s="999"/>
      <c r="AE98" s="993"/>
      <c r="AF98" s="993"/>
      <c r="AG98" s="1086"/>
    </row>
    <row r="99" spans="3:33" ht="9.9499999999999993" customHeight="1" x14ac:dyDescent="0.2">
      <c r="G99" s="1086"/>
      <c r="H99" s="1086"/>
      <c r="I99" s="1086"/>
      <c r="J99" s="1477"/>
      <c r="K99" s="1477"/>
      <c r="L99" s="1477"/>
      <c r="M99" s="1477"/>
      <c r="N99" s="1477"/>
      <c r="O99" s="1477"/>
      <c r="P99" s="1477"/>
      <c r="Q99" s="1246"/>
      <c r="R99" s="4357" t="s">
        <v>594</v>
      </c>
      <c r="S99" s="1086"/>
      <c r="T99" s="4354" t="s">
        <v>595</v>
      </c>
      <c r="U99" s="4354"/>
      <c r="V99" s="4354"/>
      <c r="W99" s="4354"/>
      <c r="X99" s="4354"/>
      <c r="Y99" s="4354"/>
      <c r="Z99" s="4354"/>
      <c r="AA99" s="4354"/>
      <c r="AB99" s="4354"/>
      <c r="AC99" s="999"/>
      <c r="AD99" s="999"/>
      <c r="AE99" s="993"/>
      <c r="AF99" s="993"/>
      <c r="AG99" s="1086"/>
    </row>
    <row r="100" spans="3:33" ht="9.9499999999999993" customHeight="1" x14ac:dyDescent="0.25">
      <c r="G100" s="1482"/>
      <c r="H100" s="1462"/>
      <c r="I100" s="1462"/>
      <c r="J100" s="4145" t="s">
        <v>511</v>
      </c>
      <c r="K100" s="4145"/>
      <c r="L100" s="4145"/>
      <c r="M100" s="4145"/>
      <c r="N100" s="4145"/>
      <c r="O100" s="4145"/>
      <c r="P100" s="4146"/>
      <c r="Q100" s="1160"/>
      <c r="R100" s="4358"/>
      <c r="S100" s="1156"/>
      <c r="T100" s="4355"/>
      <c r="U100" s="4355"/>
      <c r="V100" s="4355"/>
      <c r="W100" s="4355"/>
      <c r="X100" s="4355"/>
      <c r="Y100" s="4355"/>
      <c r="Z100" s="4355"/>
      <c r="AA100" s="4355"/>
      <c r="AB100" s="4355"/>
      <c r="AC100" s="999"/>
      <c r="AD100" s="999"/>
      <c r="AE100" s="993"/>
      <c r="AF100" s="993"/>
      <c r="AG100" s="1086"/>
    </row>
    <row r="101" spans="3:33" ht="9.9499999999999993" customHeight="1" x14ac:dyDescent="0.25">
      <c r="G101" s="1486"/>
      <c r="H101" s="1487"/>
      <c r="I101" s="1487"/>
      <c r="J101" s="4147"/>
      <c r="K101" s="4147"/>
      <c r="L101" s="4147"/>
      <c r="M101" s="4147"/>
      <c r="N101" s="4147"/>
      <c r="O101" s="4147"/>
      <c r="P101" s="4148"/>
      <c r="Q101" s="1086"/>
      <c r="R101" s="4356" t="s">
        <v>596</v>
      </c>
      <c r="S101" s="1145"/>
      <c r="T101" s="4359" t="s">
        <v>597</v>
      </c>
      <c r="U101" s="4359"/>
      <c r="V101" s="4359"/>
      <c r="W101" s="4359"/>
      <c r="X101" s="4359"/>
      <c r="Y101" s="4359"/>
      <c r="Z101" s="4359"/>
      <c r="AA101" s="4359"/>
      <c r="AB101" s="4359"/>
      <c r="AC101" s="999"/>
      <c r="AD101" s="999"/>
      <c r="AE101" s="993"/>
      <c r="AF101" s="993"/>
      <c r="AG101" s="1086"/>
    </row>
    <row r="102" spans="3:33" ht="9.9499999999999993" customHeight="1" x14ac:dyDescent="0.25">
      <c r="G102" s="3488"/>
      <c r="H102" s="3489"/>
      <c r="I102" s="3489"/>
      <c r="J102" s="4147"/>
      <c r="K102" s="4147"/>
      <c r="L102" s="4147"/>
      <c r="M102" s="4147"/>
      <c r="N102" s="4147"/>
      <c r="O102" s="4147"/>
      <c r="P102" s="4148"/>
      <c r="Q102" s="1261"/>
      <c r="R102" s="4357"/>
      <c r="T102" s="4354"/>
      <c r="U102" s="4354"/>
      <c r="V102" s="4354"/>
      <c r="W102" s="4354"/>
      <c r="X102" s="4354"/>
      <c r="Y102" s="4354"/>
      <c r="Z102" s="4354"/>
      <c r="AA102" s="4354"/>
      <c r="AB102" s="4354"/>
      <c r="AC102" s="999"/>
      <c r="AD102" s="999"/>
      <c r="AE102" s="993"/>
      <c r="AF102" s="993"/>
      <c r="AG102" s="1086"/>
    </row>
    <row r="103" spans="3:33" ht="9.9499999999999993" customHeight="1" x14ac:dyDescent="0.25">
      <c r="G103" s="3488"/>
      <c r="H103" s="3489"/>
      <c r="I103" s="3489"/>
      <c r="J103" s="4149"/>
      <c r="K103" s="4149"/>
      <c r="L103" s="4149"/>
      <c r="M103" s="4149"/>
      <c r="N103" s="4149"/>
      <c r="O103" s="4149"/>
      <c r="P103" s="4150"/>
      <c r="Q103" s="1261"/>
      <c r="R103" s="1"/>
      <c r="S103" s="1"/>
      <c r="V103" s="4"/>
      <c r="W103" s="4"/>
      <c r="X103" s="4"/>
      <c r="Y103" s="1189"/>
      <c r="Z103" s="1189"/>
      <c r="AA103" s="1189"/>
      <c r="AB103" s="999"/>
      <c r="AC103" s="999"/>
      <c r="AD103" s="999"/>
      <c r="AE103" s="993"/>
      <c r="AF103" s="993"/>
      <c r="AG103" s="1086"/>
    </row>
    <row r="104" spans="3:33" ht="9.9499999999999993" customHeight="1" x14ac:dyDescent="0.25">
      <c r="G104" s="1092"/>
      <c r="H104" s="1092"/>
      <c r="I104" s="1092"/>
      <c r="J104" s="1494"/>
      <c r="K104" s="1494"/>
      <c r="L104" s="1494"/>
      <c r="M104" s="1494"/>
      <c r="N104" s="1494"/>
      <c r="O104" s="1494"/>
      <c r="P104" s="1494"/>
      <c r="Q104" s="993"/>
      <c r="R104" s="4151" t="s">
        <v>598</v>
      </c>
      <c r="S104" s="4152"/>
      <c r="T104" s="4152"/>
      <c r="U104" s="4152"/>
      <c r="V104" s="4152"/>
      <c r="W104" s="4152"/>
      <c r="X104" s="4152"/>
      <c r="Y104" s="4152"/>
      <c r="Z104" s="4152"/>
      <c r="AA104" s="4152"/>
      <c r="AB104" s="4153"/>
      <c r="AC104" s="1754"/>
      <c r="AD104" s="999"/>
      <c r="AE104" s="993"/>
      <c r="AF104" s="993"/>
      <c r="AG104" s="1086"/>
    </row>
    <row r="105" spans="3:33" ht="9.9499999999999993" customHeight="1" x14ac:dyDescent="0.25">
      <c r="G105" s="1170"/>
      <c r="H105" s="1462"/>
      <c r="I105" s="1462"/>
      <c r="J105" s="4145" t="s">
        <v>514</v>
      </c>
      <c r="K105" s="4145"/>
      <c r="L105" s="4145"/>
      <c r="M105" s="4145"/>
      <c r="N105" s="4145"/>
      <c r="O105" s="4145"/>
      <c r="P105" s="4146"/>
      <c r="Q105" s="1261"/>
      <c r="R105" s="4154"/>
      <c r="S105" s="4155"/>
      <c r="T105" s="4155"/>
      <c r="U105" s="4155"/>
      <c r="V105" s="4155"/>
      <c r="W105" s="4155"/>
      <c r="X105" s="4155"/>
      <c r="Y105" s="4155"/>
      <c r="Z105" s="4155"/>
      <c r="AA105" s="4155"/>
      <c r="AB105" s="4156"/>
      <c r="AC105" s="1754"/>
      <c r="AD105" s="999"/>
      <c r="AE105" s="993"/>
      <c r="AF105" s="993"/>
      <c r="AG105" s="1086"/>
    </row>
    <row r="106" spans="3:33" ht="9.9499999999999993" customHeight="1" x14ac:dyDescent="0.25">
      <c r="G106" s="1470"/>
      <c r="H106" s="1471"/>
      <c r="I106" s="1471"/>
      <c r="J106" s="4147"/>
      <c r="K106" s="4147"/>
      <c r="L106" s="4147"/>
      <c r="M106" s="4147"/>
      <c r="N106" s="4147"/>
      <c r="O106" s="4147"/>
      <c r="P106" s="4148"/>
      <c r="Q106" s="1261"/>
      <c r="R106" s="4154"/>
      <c r="S106" s="4155"/>
      <c r="T106" s="4155"/>
      <c r="U106" s="4155"/>
      <c r="V106" s="4155"/>
      <c r="W106" s="4155"/>
      <c r="X106" s="4155"/>
      <c r="Y106" s="4155"/>
      <c r="Z106" s="4155"/>
      <c r="AA106" s="4155"/>
      <c r="AB106" s="4156"/>
      <c r="AC106" s="1754"/>
      <c r="AD106" s="999"/>
      <c r="AE106" s="993"/>
      <c r="AF106" s="993"/>
      <c r="AG106" s="1086"/>
    </row>
    <row r="107" spans="3:33" ht="9.9499999999999993" customHeight="1" x14ac:dyDescent="0.25">
      <c r="G107" s="1470"/>
      <c r="H107" s="1471"/>
      <c r="I107" s="1471"/>
      <c r="J107" s="4147"/>
      <c r="K107" s="4147"/>
      <c r="L107" s="4147"/>
      <c r="M107" s="4147"/>
      <c r="N107" s="4147"/>
      <c r="O107" s="4147"/>
      <c r="P107" s="4148"/>
      <c r="Q107" s="1261"/>
      <c r="R107" s="4154"/>
      <c r="S107" s="4155"/>
      <c r="T107" s="4155"/>
      <c r="U107" s="4155"/>
      <c r="V107" s="4155"/>
      <c r="W107" s="4155"/>
      <c r="X107" s="4155"/>
      <c r="Y107" s="4155"/>
      <c r="Z107" s="4155"/>
      <c r="AA107" s="4155"/>
      <c r="AB107" s="4156"/>
      <c r="AC107" s="1754"/>
      <c r="AD107" s="999"/>
      <c r="AE107" s="993"/>
      <c r="AF107" s="993"/>
      <c r="AG107" s="1086"/>
    </row>
    <row r="108" spans="3:33" ht="9.9499999999999993" customHeight="1" x14ac:dyDescent="0.25">
      <c r="G108" s="1470"/>
      <c r="H108" s="1471"/>
      <c r="I108" s="1471"/>
      <c r="J108" s="4147"/>
      <c r="K108" s="4147"/>
      <c r="L108" s="4147"/>
      <c r="M108" s="4147"/>
      <c r="N108" s="4147"/>
      <c r="O108" s="4147"/>
      <c r="P108" s="4148"/>
      <c r="Q108" s="1261"/>
      <c r="R108" s="4154"/>
      <c r="S108" s="4155"/>
      <c r="T108" s="4155"/>
      <c r="U108" s="4155"/>
      <c r="V108" s="4155"/>
      <c r="W108" s="4155"/>
      <c r="X108" s="4155"/>
      <c r="Y108" s="4155"/>
      <c r="Z108" s="4155"/>
      <c r="AA108" s="4155"/>
      <c r="AB108" s="4156"/>
      <c r="AC108" s="1754"/>
    </row>
    <row r="109" spans="3:33" ht="9.9499999999999993" customHeight="1" x14ac:dyDescent="0.25">
      <c r="G109" s="1470"/>
      <c r="H109" s="1471"/>
      <c r="I109" s="1471"/>
      <c r="J109" s="4149"/>
      <c r="K109" s="4149"/>
      <c r="L109" s="4149"/>
      <c r="M109" s="4149"/>
      <c r="N109" s="4149"/>
      <c r="O109" s="4149"/>
      <c r="P109" s="4150"/>
      <c r="Q109" s="1261"/>
      <c r="R109" s="4157"/>
      <c r="S109" s="4158"/>
      <c r="T109" s="4158"/>
      <c r="U109" s="4158"/>
      <c r="V109" s="4158"/>
      <c r="W109" s="4158"/>
      <c r="X109" s="4158"/>
      <c r="Y109" s="4158"/>
      <c r="Z109" s="4158"/>
      <c r="AA109" s="4158"/>
      <c r="AB109" s="4159"/>
      <c r="AC109" s="1754"/>
    </row>
    <row r="110" spans="3:33" ht="9.9499999999999993" customHeight="1" x14ac:dyDescent="0.25">
      <c r="G110" s="1145"/>
      <c r="H110" s="1145"/>
      <c r="I110" s="1145"/>
      <c r="J110" s="1494"/>
      <c r="K110" s="1494"/>
      <c r="L110" s="1494"/>
      <c r="M110" s="1494"/>
      <c r="N110" s="1494"/>
      <c r="O110" s="1494"/>
      <c r="P110" s="1494"/>
      <c r="Q110" s="1"/>
      <c r="R110" s="1"/>
      <c r="S110" s="4"/>
      <c r="T110" s="4"/>
      <c r="U110" s="4"/>
      <c r="V110" s="1189"/>
      <c r="W110" s="1189"/>
      <c r="X110" s="1189"/>
      <c r="Y110" s="1746"/>
      <c r="Z110" s="1746"/>
      <c r="AA110" s="1746"/>
      <c r="AE110" s="1"/>
      <c r="AF110" s="1"/>
      <c r="AG110" s="484"/>
    </row>
    <row r="111" spans="3:33" ht="9.9499999999999993" customHeight="1" x14ac:dyDescent="0.25">
      <c r="G111" s="1086"/>
      <c r="H111" s="1086"/>
      <c r="I111" s="1086"/>
      <c r="J111" s="1511"/>
      <c r="K111" s="1511"/>
      <c r="L111" s="1511"/>
      <c r="M111" s="1511"/>
      <c r="N111" s="1511"/>
      <c r="O111" s="1511"/>
      <c r="P111" s="1511"/>
      <c r="Q111" s="1"/>
      <c r="R111" s="1"/>
      <c r="S111" s="4"/>
      <c r="T111" s="4"/>
      <c r="U111" s="4"/>
      <c r="V111" s="1189"/>
      <c r="W111" s="1189"/>
      <c r="X111" s="1189"/>
      <c r="Y111" s="1746"/>
      <c r="Z111" s="1746"/>
      <c r="AA111" s="1746"/>
      <c r="AE111" s="1"/>
      <c r="AF111" s="1"/>
      <c r="AG111" s="484"/>
    </row>
    <row r="112" spans="3:33" ht="9.9499999999999993" customHeight="1" x14ac:dyDescent="0.25">
      <c r="C112" s="4"/>
      <c r="D112" s="4"/>
      <c r="G112" s="1086"/>
      <c r="H112" s="1086"/>
      <c r="I112" s="1086"/>
      <c r="J112" s="1511"/>
      <c r="K112" s="1511"/>
      <c r="L112" s="1511"/>
      <c r="M112" s="1511"/>
      <c r="N112" s="1511"/>
      <c r="O112" s="1511"/>
      <c r="P112" s="1511"/>
      <c r="Q112" s="1"/>
      <c r="R112" s="1"/>
      <c r="S112" s="4"/>
      <c r="T112" s="4"/>
      <c r="U112" s="4"/>
      <c r="V112" s="1189"/>
      <c r="W112" s="1189"/>
      <c r="X112" s="1189"/>
      <c r="Y112" s="1746"/>
      <c r="Z112" s="1746"/>
      <c r="AA112" s="1746"/>
      <c r="AE112" s="1"/>
      <c r="AF112" s="1"/>
      <c r="AG112" s="484"/>
    </row>
    <row r="113" spans="3:33" ht="9.9499999999999993" customHeight="1" x14ac:dyDescent="0.25">
      <c r="C113" s="4"/>
      <c r="D113" s="4"/>
      <c r="G113" s="1086"/>
      <c r="H113" s="1086"/>
      <c r="I113" s="1086"/>
      <c r="J113" s="1086"/>
      <c r="K113" s="1086"/>
      <c r="L113" s="1086"/>
      <c r="M113" s="1086"/>
      <c r="N113" s="1086"/>
      <c r="O113" s="1086"/>
      <c r="P113" s="1086"/>
      <c r="Q113" s="1"/>
      <c r="R113" s="1"/>
      <c r="S113" s="4"/>
      <c r="T113" s="4"/>
      <c r="U113" s="4"/>
      <c r="V113" s="1189"/>
      <c r="W113" s="1189"/>
      <c r="X113" s="1189"/>
      <c r="Y113" s="1746"/>
      <c r="Z113" s="1746"/>
      <c r="AA113" s="1746"/>
      <c r="AE113" s="1"/>
      <c r="AF113" s="1"/>
      <c r="AG113" s="484"/>
    </row>
    <row r="114" spans="3:33" ht="9.9499999999999993" customHeight="1" x14ac:dyDescent="0.25">
      <c r="C114" s="4"/>
      <c r="D114" s="4"/>
      <c r="G114" s="995"/>
      <c r="H114" s="995"/>
      <c r="I114" s="995"/>
      <c r="J114" s="995"/>
      <c r="K114" s="995"/>
      <c r="L114" s="995"/>
      <c r="M114" s="995"/>
      <c r="N114" s="995"/>
      <c r="O114" s="995"/>
      <c r="P114" s="995"/>
      <c r="Q114" s="1"/>
      <c r="R114" s="1"/>
      <c r="S114" s="4"/>
      <c r="T114" s="4"/>
      <c r="U114" s="4"/>
      <c r="V114" s="1189"/>
      <c r="W114" s="1189"/>
      <c r="X114" s="1189"/>
      <c r="Y114" s="1746"/>
      <c r="Z114" s="1746"/>
      <c r="AA114" s="1746"/>
      <c r="AE114" s="1"/>
      <c r="AF114" s="1"/>
      <c r="AG114" s="484"/>
    </row>
    <row r="115" spans="3:33" ht="9.9499999999999993" customHeight="1" x14ac:dyDescent="0.25">
      <c r="C115" s="4"/>
      <c r="D115" s="4"/>
      <c r="G115" s="995"/>
      <c r="H115" s="995"/>
      <c r="I115" s="995"/>
      <c r="J115" s="995"/>
      <c r="K115" s="995"/>
      <c r="L115" s="995"/>
      <c r="M115" s="995"/>
      <c r="N115" s="995"/>
      <c r="O115" s="995"/>
      <c r="P115" s="995"/>
      <c r="Q115" s="1"/>
      <c r="R115" s="1"/>
      <c r="S115" s="4"/>
      <c r="T115" s="4"/>
      <c r="U115" s="4"/>
      <c r="V115" s="1189"/>
      <c r="W115" s="1189"/>
      <c r="X115" s="1189"/>
      <c r="Y115" s="1746"/>
      <c r="Z115" s="1746"/>
      <c r="AA115" s="1746"/>
      <c r="AE115" s="1"/>
      <c r="AF115" s="1"/>
      <c r="AG115" s="484"/>
    </row>
    <row r="116" spans="3:33" ht="9.9499999999999993" customHeight="1" x14ac:dyDescent="0.25">
      <c r="C116" s="4"/>
      <c r="D116" s="4"/>
      <c r="G116" s="995"/>
      <c r="H116" s="995"/>
      <c r="I116" s="995"/>
      <c r="J116" s="995"/>
      <c r="K116" s="995"/>
      <c r="L116" s="995"/>
      <c r="M116" s="995"/>
      <c r="N116" s="995"/>
      <c r="O116" s="995"/>
      <c r="P116" s="995"/>
      <c r="Q116" s="1"/>
      <c r="R116" s="1"/>
      <c r="S116" s="4"/>
      <c r="T116" s="4"/>
      <c r="U116" s="4"/>
      <c r="V116" s="1189"/>
      <c r="W116" s="1189"/>
      <c r="X116" s="1189"/>
      <c r="Y116" s="1746"/>
      <c r="Z116" s="1746"/>
      <c r="AA116" s="1746"/>
      <c r="AE116" s="1"/>
      <c r="AF116" s="1"/>
      <c r="AG116" s="484"/>
    </row>
    <row r="117" spans="3:33" ht="9.9499999999999993" customHeight="1" x14ac:dyDescent="0.25">
      <c r="C117" s="4"/>
      <c r="D117" s="4"/>
      <c r="G117" s="995"/>
      <c r="H117" s="995"/>
      <c r="I117" s="995"/>
      <c r="J117" s="995"/>
      <c r="K117" s="995"/>
      <c r="L117" s="995"/>
      <c r="M117" s="995"/>
      <c r="N117" s="995"/>
      <c r="O117" s="995"/>
      <c r="P117" s="995"/>
      <c r="Q117" s="1173"/>
      <c r="R117" s="995"/>
      <c r="S117" s="995"/>
      <c r="T117" s="995"/>
      <c r="U117" s="995"/>
      <c r="V117" s="995"/>
      <c r="W117" s="995"/>
      <c r="X117" s="995"/>
      <c r="Y117" s="995"/>
      <c r="Z117" s="1173"/>
    </row>
    <row r="118" spans="3:33" ht="9.9499999999999993" customHeight="1" x14ac:dyDescent="0.25">
      <c r="C118" s="4"/>
      <c r="D118" s="4"/>
      <c r="G118" s="995"/>
      <c r="H118" s="995"/>
      <c r="I118" s="995"/>
      <c r="J118" s="995"/>
      <c r="K118" s="995"/>
      <c r="L118" s="995"/>
      <c r="M118" s="995"/>
      <c r="N118" s="995"/>
      <c r="O118" s="995"/>
      <c r="P118" s="995"/>
      <c r="Q118" s="995"/>
      <c r="R118" s="995"/>
      <c r="S118" s="995"/>
      <c r="T118" s="995"/>
      <c r="U118" s="995"/>
      <c r="V118" s="995"/>
      <c r="W118" s="995"/>
      <c r="X118" s="995"/>
      <c r="Y118" s="995"/>
      <c r="Z118" s="1173"/>
    </row>
    <row r="119" spans="3:33" ht="9.9499999999999993" customHeight="1" x14ac:dyDescent="0.25">
      <c r="C119" s="4"/>
      <c r="D119" s="4"/>
      <c r="G119" s="995"/>
      <c r="H119" s="995"/>
      <c r="I119" s="995"/>
      <c r="J119" s="995"/>
      <c r="K119" s="995"/>
      <c r="L119" s="995"/>
      <c r="M119" s="995"/>
      <c r="N119" s="995"/>
      <c r="O119" s="995"/>
      <c r="P119" s="995"/>
      <c r="Q119" s="995"/>
      <c r="R119" s="995"/>
      <c r="S119" s="995"/>
      <c r="T119" s="995"/>
      <c r="U119" s="995"/>
      <c r="V119" s="995"/>
      <c r="W119" s="995"/>
      <c r="X119" s="995"/>
      <c r="Y119" s="995"/>
      <c r="Z119" s="1173"/>
    </row>
    <row r="120" spans="3:33" ht="9.9499999999999993" customHeight="1" x14ac:dyDescent="0.25">
      <c r="C120" s="4"/>
      <c r="D120" s="4"/>
      <c r="G120" s="995"/>
      <c r="H120" s="995"/>
      <c r="I120" s="995"/>
      <c r="J120" s="995"/>
      <c r="K120" s="995"/>
      <c r="L120" s="995"/>
      <c r="M120" s="995"/>
      <c r="N120" s="995"/>
      <c r="O120" s="995"/>
      <c r="P120" s="995"/>
      <c r="Q120" s="995"/>
      <c r="R120" s="995"/>
      <c r="S120" s="995"/>
      <c r="T120" s="995"/>
      <c r="U120" s="995"/>
      <c r="V120" s="995"/>
      <c r="W120" s="995"/>
      <c r="X120" s="995"/>
      <c r="Y120" s="995"/>
      <c r="Z120" s="1173"/>
    </row>
    <row r="121" spans="3:33" ht="9.9499999999999993" customHeight="1" x14ac:dyDescent="0.25">
      <c r="C121" s="4"/>
      <c r="D121" s="4"/>
      <c r="G121" s="995"/>
      <c r="H121" s="995"/>
      <c r="I121" s="995"/>
      <c r="J121" s="995"/>
      <c r="K121" s="995"/>
      <c r="L121" s="995"/>
      <c r="M121" s="995"/>
      <c r="N121" s="995"/>
      <c r="O121" s="995"/>
      <c r="P121" s="995"/>
      <c r="Q121" s="1536"/>
      <c r="R121" s="995"/>
      <c r="S121" s="995"/>
      <c r="T121" s="995"/>
      <c r="U121" s="995"/>
      <c r="V121" s="995"/>
      <c r="W121" s="995"/>
      <c r="X121" s="995"/>
      <c r="Y121" s="995"/>
      <c r="Z121" s="1173"/>
    </row>
    <row r="122" spans="3:33" ht="9.9499999999999993" customHeight="1" x14ac:dyDescent="0.25">
      <c r="C122" s="4"/>
      <c r="D122" s="4"/>
      <c r="G122" s="995"/>
      <c r="H122" s="995"/>
      <c r="I122" s="995"/>
      <c r="J122" s="995"/>
      <c r="K122" s="995"/>
      <c r="L122" s="995"/>
      <c r="M122" s="995"/>
      <c r="N122" s="995"/>
      <c r="O122" s="995"/>
      <c r="P122" s="995"/>
      <c r="Q122" s="1536"/>
      <c r="R122" s="995"/>
      <c r="S122" s="995"/>
      <c r="T122" s="995"/>
      <c r="U122" s="995"/>
      <c r="V122" s="995"/>
      <c r="W122" s="995"/>
      <c r="X122" s="995"/>
      <c r="Y122" s="995"/>
      <c r="Z122" s="1173"/>
    </row>
    <row r="123" spans="3:33" ht="9.9499999999999993" customHeight="1" x14ac:dyDescent="0.25">
      <c r="C123" s="4"/>
      <c r="D123" s="4"/>
      <c r="O123" s="993"/>
      <c r="P123" s="993"/>
      <c r="Q123" s="993"/>
      <c r="R123" s="1173"/>
      <c r="S123" s="1173"/>
      <c r="T123" s="1173"/>
      <c r="U123" s="1173"/>
      <c r="V123" s="1173"/>
      <c r="W123" s="1173"/>
      <c r="X123" s="1173"/>
      <c r="Y123" s="1173"/>
      <c r="Z123" s="995"/>
    </row>
    <row r="124" spans="3:33" ht="9.9499999999999993" customHeight="1" x14ac:dyDescent="0.25">
      <c r="C124" s="4"/>
      <c r="D124" s="4"/>
      <c r="O124" s="993"/>
      <c r="P124" s="993"/>
      <c r="Q124" s="993"/>
      <c r="R124" s="1173"/>
      <c r="S124" s="1173"/>
      <c r="T124" s="1173"/>
      <c r="U124" s="1173"/>
      <c r="V124" s="1173"/>
      <c r="W124" s="1173"/>
      <c r="X124" s="1173"/>
      <c r="Y124" s="1173"/>
      <c r="Z124" s="995"/>
    </row>
    <row r="125" spans="3:33" ht="9.9499999999999993" customHeight="1" x14ac:dyDescent="0.25">
      <c r="C125" s="4"/>
      <c r="D125" s="4"/>
      <c r="O125" s="993"/>
      <c r="P125" s="993"/>
      <c r="Q125" s="993"/>
      <c r="R125" s="1173"/>
      <c r="S125" s="1173"/>
      <c r="T125" s="1173"/>
      <c r="U125" s="1173"/>
      <c r="V125" s="1173"/>
      <c r="W125" s="1173"/>
      <c r="X125" s="1173"/>
      <c r="Y125" s="1173"/>
      <c r="Z125" s="995"/>
    </row>
    <row r="126" spans="3:33" ht="9.9499999999999993" customHeight="1" x14ac:dyDescent="0.25">
      <c r="C126" s="4"/>
      <c r="D126" s="4"/>
      <c r="O126" s="993"/>
      <c r="P126" s="993"/>
      <c r="Q126" s="993"/>
      <c r="R126" s="1536"/>
      <c r="S126" s="1536"/>
      <c r="T126" s="995"/>
      <c r="U126" s="995"/>
      <c r="V126" s="995"/>
      <c r="W126" s="995"/>
      <c r="X126" s="995"/>
      <c r="Y126" s="995"/>
      <c r="Z126" s="993"/>
    </row>
    <row r="127" spans="3:33" ht="9.9499999999999993" customHeight="1" x14ac:dyDescent="0.25">
      <c r="C127" s="4"/>
      <c r="D127" s="4"/>
      <c r="G127" s="999"/>
      <c r="H127" s="999"/>
      <c r="I127" s="998"/>
      <c r="J127" s="998"/>
      <c r="K127" s="998"/>
      <c r="L127" s="998"/>
      <c r="M127" s="998"/>
      <c r="N127" s="998"/>
      <c r="O127" s="998"/>
      <c r="P127" s="998"/>
      <c r="Q127" s="1086"/>
      <c r="R127" s="1536"/>
      <c r="S127" s="1536"/>
      <c r="T127" s="995"/>
      <c r="U127" s="995"/>
      <c r="V127" s="995"/>
      <c r="W127" s="995"/>
      <c r="X127" s="995"/>
      <c r="Y127" s="995"/>
      <c r="Z127" s="995"/>
    </row>
    <row r="128" spans="3:33" ht="9.9499999999999993" customHeight="1" x14ac:dyDescent="0.25">
      <c r="C128" s="4"/>
      <c r="D128" s="4"/>
      <c r="G128" s="998"/>
      <c r="H128" s="998"/>
      <c r="I128" s="998"/>
      <c r="J128" s="998"/>
      <c r="K128" s="998"/>
      <c r="L128" s="998"/>
      <c r="M128" s="998"/>
      <c r="N128" s="998"/>
      <c r="O128" s="998"/>
      <c r="P128" s="998"/>
      <c r="Q128" s="998"/>
      <c r="R128" s="1536"/>
      <c r="S128" s="1536"/>
      <c r="T128" s="993"/>
      <c r="U128" s="993"/>
      <c r="V128" s="993"/>
      <c r="W128" s="993"/>
      <c r="X128" s="993"/>
      <c r="Y128" s="993"/>
      <c r="Z128" s="995"/>
    </row>
    <row r="129" spans="3:26" x14ac:dyDescent="0.25">
      <c r="C129" s="4"/>
      <c r="D129" s="4"/>
      <c r="G129" s="1189"/>
      <c r="H129" s="1189"/>
      <c r="I129" s="1189"/>
      <c r="J129" s="999"/>
      <c r="K129" s="999"/>
      <c r="L129" s="999"/>
      <c r="O129" s="993"/>
      <c r="P129" s="993"/>
      <c r="Q129" s="993"/>
      <c r="R129" s="1086"/>
      <c r="S129" s="1086"/>
      <c r="T129" s="1086"/>
      <c r="U129" s="1086"/>
      <c r="V129" s="1086"/>
      <c r="W129" s="1086"/>
      <c r="X129" s="1086"/>
      <c r="Y129" s="1086"/>
      <c r="Z129" s="993"/>
    </row>
    <row r="130" spans="3:26" x14ac:dyDescent="0.25">
      <c r="C130" s="4"/>
      <c r="D130" s="4"/>
      <c r="Q130" s="2"/>
      <c r="R130" s="998"/>
      <c r="S130" s="998"/>
      <c r="T130" s="998"/>
      <c r="U130" s="998"/>
      <c r="V130" s="998"/>
      <c r="W130" s="998"/>
      <c r="X130" s="998"/>
      <c r="Y130" s="998"/>
      <c r="Z130" s="1086"/>
    </row>
    <row r="131" spans="3:26" x14ac:dyDescent="0.25">
      <c r="C131" s="4"/>
      <c r="D131" s="4"/>
      <c r="Q131" s="998"/>
      <c r="R131" s="993"/>
      <c r="T131" s="993"/>
      <c r="U131" s="993"/>
      <c r="V131" s="993"/>
      <c r="W131" s="993"/>
      <c r="X131" s="993"/>
      <c r="Y131" s="993"/>
      <c r="Z131" s="998"/>
    </row>
    <row r="132" spans="3:26" x14ac:dyDescent="0.25">
      <c r="C132" s="4"/>
      <c r="D132" s="4"/>
      <c r="Q132" s="993"/>
      <c r="R132" s="2"/>
      <c r="S132" s="2"/>
      <c r="T132" s="2"/>
      <c r="U132" s="2"/>
      <c r="V132" s="2"/>
      <c r="W132" s="2"/>
      <c r="X132" s="2"/>
      <c r="Y132" s="2"/>
      <c r="Z132" s="993"/>
    </row>
    <row r="133" spans="3:26" x14ac:dyDescent="0.25">
      <c r="C133" s="4"/>
      <c r="D133" s="4"/>
      <c r="Q133" s="2"/>
      <c r="R133" s="993"/>
      <c r="T133" s="993"/>
      <c r="U133" s="993"/>
      <c r="V133" s="993"/>
      <c r="W133" s="993"/>
      <c r="X133" s="993"/>
      <c r="Y133" s="993"/>
      <c r="Z133" s="2"/>
    </row>
    <row r="134" spans="3:26" x14ac:dyDescent="0.25">
      <c r="C134" s="4"/>
      <c r="D134" s="4"/>
      <c r="Q134" s="2"/>
      <c r="R134" s="993"/>
      <c r="T134" s="993"/>
      <c r="U134" s="993"/>
      <c r="V134" s="993"/>
      <c r="W134" s="993"/>
      <c r="X134" s="993"/>
      <c r="Y134" s="993"/>
      <c r="Z134" s="2"/>
    </row>
    <row r="135" spans="3:26" x14ac:dyDescent="0.25">
      <c r="C135" s="4"/>
      <c r="D135" s="4"/>
      <c r="Q135" s="993"/>
      <c r="R135" s="993"/>
      <c r="T135" s="993"/>
      <c r="U135" s="993"/>
      <c r="V135" s="993"/>
      <c r="W135" s="993"/>
      <c r="X135" s="993"/>
      <c r="Y135" s="993"/>
      <c r="Z135" s="993"/>
    </row>
    <row r="136" spans="3:26" x14ac:dyDescent="0.25">
      <c r="C136" s="4"/>
      <c r="D136" s="4"/>
      <c r="Q136" s="993"/>
      <c r="R136" s="993"/>
      <c r="T136" s="993"/>
      <c r="U136" s="993"/>
      <c r="V136" s="993"/>
      <c r="W136" s="993"/>
      <c r="X136" s="993"/>
      <c r="Y136" s="993"/>
      <c r="Z136" s="993"/>
    </row>
    <row r="137" spans="3:26" x14ac:dyDescent="0.25">
      <c r="C137" s="4"/>
      <c r="D137" s="4"/>
      <c r="Q137" s="993"/>
      <c r="R137" s="993"/>
      <c r="T137" s="993"/>
      <c r="U137" s="993"/>
      <c r="V137" s="993"/>
      <c r="W137" s="993"/>
      <c r="X137" s="993"/>
      <c r="Y137" s="993"/>
      <c r="Z137" s="993"/>
    </row>
    <row r="138" spans="3:26" x14ac:dyDescent="0.25">
      <c r="C138" s="4"/>
      <c r="D138" s="4"/>
      <c r="Q138" s="993"/>
      <c r="R138" s="993"/>
      <c r="T138" s="993"/>
      <c r="U138" s="993"/>
      <c r="V138" s="993"/>
      <c r="W138" s="993"/>
      <c r="X138" s="993"/>
      <c r="Y138" s="993"/>
      <c r="Z138" s="993"/>
    </row>
    <row r="139" spans="3:26" x14ac:dyDescent="0.25">
      <c r="C139" s="4"/>
      <c r="D139" s="4"/>
      <c r="Q139" s="993"/>
      <c r="R139" s="993"/>
      <c r="T139" s="993"/>
      <c r="U139" s="993"/>
      <c r="V139" s="993"/>
      <c r="W139" s="993"/>
      <c r="X139" s="993"/>
      <c r="Y139" s="993"/>
      <c r="Z139" s="993"/>
    </row>
    <row r="140" spans="3:26" x14ac:dyDescent="0.25">
      <c r="C140" s="4"/>
      <c r="D140" s="4"/>
      <c r="G140" s="1316"/>
      <c r="H140" s="1316"/>
      <c r="I140" s="1316"/>
      <c r="O140" s="993"/>
      <c r="P140" s="993"/>
      <c r="Q140" s="993"/>
      <c r="R140" s="993"/>
      <c r="T140" s="993"/>
      <c r="U140" s="993"/>
      <c r="V140" s="993"/>
      <c r="W140" s="993"/>
      <c r="X140" s="993"/>
      <c r="Y140" s="993"/>
      <c r="Z140" s="993"/>
    </row>
    <row r="141" spans="3:26" x14ac:dyDescent="0.25">
      <c r="C141" s="4"/>
      <c r="D141" s="4"/>
      <c r="G141" s="1316"/>
      <c r="H141" s="1316"/>
      <c r="I141" s="1316"/>
      <c r="O141" s="993"/>
      <c r="P141" s="993"/>
      <c r="Q141" s="993"/>
      <c r="R141" s="993"/>
      <c r="T141" s="993"/>
      <c r="U141" s="993"/>
      <c r="V141" s="993"/>
      <c r="W141" s="993"/>
      <c r="X141" s="993"/>
      <c r="Y141" s="993"/>
      <c r="Z141" s="993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O1" sqref="O1:S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7" width="5.85546875" style="994" customWidth="1"/>
    <col min="18" max="18" width="5.85546875" style="993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9" customWidth="1"/>
    <col min="33" max="33" width="1.140625" style="1189" customWidth="1"/>
    <col min="34" max="34" width="4.7109375" style="1189" customWidth="1"/>
    <col min="35" max="37" width="4.7109375" style="999" customWidth="1"/>
    <col min="38" max="40" width="4.7109375" style="993" customWidth="1"/>
    <col min="41" max="41" width="5" style="993" customWidth="1"/>
    <col min="42" max="50" width="5.7109375" style="993" customWidth="1"/>
    <col min="51" max="51" width="6.85546875" style="993" customWidth="1"/>
    <col min="52" max="16384" width="11.42578125" style="993"/>
  </cols>
  <sheetData>
    <row r="1" spans="1:50" ht="15.75" customHeight="1" x14ac:dyDescent="0.2">
      <c r="J1" s="1188"/>
      <c r="K1" s="1188"/>
      <c r="L1" s="1188"/>
      <c r="M1" s="1188"/>
      <c r="O1" s="4306" t="s">
        <v>604</v>
      </c>
      <c r="P1" s="4306"/>
      <c r="Q1" s="4306"/>
      <c r="R1" s="4306"/>
      <c r="S1" s="4306"/>
      <c r="U1" s="4342" t="s">
        <v>548</v>
      </c>
      <c r="V1" s="4342"/>
      <c r="W1" s="4342"/>
      <c r="X1" s="4342"/>
      <c r="Y1" s="4342"/>
      <c r="Z1" s="4342"/>
      <c r="AA1" s="1327">
        <v>3000</v>
      </c>
      <c r="AB1" s="1328" t="s">
        <v>549</v>
      </c>
      <c r="AD1" s="1328"/>
    </row>
    <row r="2" spans="1:50" ht="8.4499999999999993" customHeight="1" thickBot="1" x14ac:dyDescent="0.3">
      <c r="G2" s="4328" t="s">
        <v>25</v>
      </c>
      <c r="H2" s="4330"/>
      <c r="I2" s="4330"/>
      <c r="J2" s="4330"/>
      <c r="K2" s="4330"/>
      <c r="L2" s="4330"/>
      <c r="M2" s="4330"/>
      <c r="N2" s="4330"/>
      <c r="O2" s="4330"/>
      <c r="P2" s="4331"/>
      <c r="Q2" s="4332"/>
      <c r="R2" s="4336" t="s">
        <v>50</v>
      </c>
      <c r="S2" s="4337"/>
      <c r="T2" s="4337"/>
      <c r="U2" s="4348" t="s">
        <v>550</v>
      </c>
      <c r="V2" s="4335" t="s">
        <v>49</v>
      </c>
      <c r="W2" s="4335"/>
      <c r="X2" s="4335"/>
      <c r="Y2" s="4335"/>
      <c r="Z2" s="4335"/>
      <c r="AA2" s="4335"/>
      <c r="AB2" s="4351" t="s">
        <v>477</v>
      </c>
      <c r="AC2" s="4352"/>
      <c r="AD2" s="4353"/>
      <c r="AE2" s="999"/>
      <c r="AF2" s="999"/>
      <c r="AG2" s="999"/>
      <c r="AH2" s="993"/>
      <c r="AI2" s="993"/>
      <c r="AJ2" s="993"/>
      <c r="AK2" s="993"/>
    </row>
    <row r="3" spans="1:50" s="1001" customFormat="1" ht="13.5" customHeight="1" x14ac:dyDescent="0.25">
      <c r="A3" s="1186"/>
      <c r="C3" s="1002"/>
      <c r="D3" s="1190"/>
      <c r="E3" s="4215" t="s">
        <v>44</v>
      </c>
      <c r="F3" s="1003"/>
      <c r="G3" s="1329" t="s">
        <v>26</v>
      </c>
      <c r="H3" s="1330" t="s">
        <v>27</v>
      </c>
      <c r="I3" s="1330" t="s">
        <v>28</v>
      </c>
      <c r="J3" s="1330" t="s">
        <v>406</v>
      </c>
      <c r="K3" s="1331" t="s">
        <v>407</v>
      </c>
      <c r="L3" s="1330" t="s">
        <v>446</v>
      </c>
      <c r="M3" s="1330" t="s">
        <v>32</v>
      </c>
      <c r="N3" s="1330" t="s">
        <v>408</v>
      </c>
      <c r="O3" s="1330" t="s">
        <v>34</v>
      </c>
      <c r="P3" s="1330" t="s">
        <v>64</v>
      </c>
      <c r="Q3" s="1330" t="s">
        <v>64</v>
      </c>
      <c r="R3" s="4340" t="s">
        <v>3</v>
      </c>
      <c r="S3" s="4232" t="s">
        <v>409</v>
      </c>
      <c r="T3" s="4338" t="s">
        <v>410</v>
      </c>
      <c r="U3" s="4349"/>
      <c r="V3" s="4382" t="s">
        <v>478</v>
      </c>
      <c r="W3" s="4383" t="s">
        <v>479</v>
      </c>
      <c r="X3" s="4385" t="s">
        <v>480</v>
      </c>
      <c r="Y3" s="4385" t="s">
        <v>481</v>
      </c>
      <c r="Z3" s="4385" t="s">
        <v>551</v>
      </c>
      <c r="AA3" s="4333" t="s">
        <v>3</v>
      </c>
      <c r="AB3" s="4346" t="s">
        <v>482</v>
      </c>
      <c r="AC3" s="4375" t="s">
        <v>552</v>
      </c>
      <c r="AD3" s="4344" t="s">
        <v>553</v>
      </c>
      <c r="AE3" s="1099"/>
      <c r="AF3" s="4187" t="s">
        <v>444</v>
      </c>
      <c r="AG3" s="1099"/>
      <c r="AH3" s="4378" t="s">
        <v>39</v>
      </c>
      <c r="AI3" s="4378" t="s">
        <v>38</v>
      </c>
      <c r="AJ3" s="4378" t="s">
        <v>445</v>
      </c>
      <c r="AK3" s="4380" t="s">
        <v>9</v>
      </c>
      <c r="AL3" s="4378" t="s">
        <v>13</v>
      </c>
      <c r="AM3" s="4378" t="s">
        <v>12</v>
      </c>
      <c r="AN3" s="4378" t="s">
        <v>10</v>
      </c>
      <c r="AQ3" s="4188" t="s">
        <v>79</v>
      </c>
      <c r="AR3" s="4189"/>
      <c r="AS3" s="4189"/>
      <c r="AT3" s="4189"/>
      <c r="AU3" s="4189"/>
      <c r="AV3" s="4189"/>
      <c r="AW3" s="4189"/>
      <c r="AX3" s="4190"/>
    </row>
    <row r="4" spans="1:50" s="1001" customFormat="1" ht="14.25" customHeight="1" thickBot="1" x14ac:dyDescent="0.3">
      <c r="A4" s="1191"/>
      <c r="B4" s="56"/>
      <c r="C4" s="1102"/>
      <c r="D4" s="1192"/>
      <c r="E4" s="4319"/>
      <c r="F4" s="1011"/>
      <c r="G4" s="1332" t="s">
        <v>554</v>
      </c>
      <c r="H4" s="1332" t="s">
        <v>555</v>
      </c>
      <c r="I4" s="1333" t="s">
        <v>556</v>
      </c>
      <c r="J4" s="1333" t="s">
        <v>557</v>
      </c>
      <c r="K4" s="1333" t="s">
        <v>558</v>
      </c>
      <c r="L4" s="1334" t="s">
        <v>559</v>
      </c>
      <c r="M4" s="1334" t="s">
        <v>560</v>
      </c>
      <c r="N4" s="1334" t="s">
        <v>561</v>
      </c>
      <c r="O4" s="1334" t="s">
        <v>562</v>
      </c>
      <c r="P4" s="1334" t="s">
        <v>563</v>
      </c>
      <c r="Q4" s="1334" t="s">
        <v>564</v>
      </c>
      <c r="R4" s="4341"/>
      <c r="S4" s="4321"/>
      <c r="T4" s="4339"/>
      <c r="U4" s="4350"/>
      <c r="V4" s="4347"/>
      <c r="W4" s="4384"/>
      <c r="X4" s="4386"/>
      <c r="Y4" s="4386"/>
      <c r="Z4" s="4386"/>
      <c r="AA4" s="4334"/>
      <c r="AB4" s="4347"/>
      <c r="AC4" s="4376"/>
      <c r="AD4" s="4345"/>
      <c r="AE4" s="1099"/>
      <c r="AF4" s="4377"/>
      <c r="AG4" s="1059"/>
      <c r="AH4" s="4379"/>
      <c r="AI4" s="4379"/>
      <c r="AJ4" s="4379"/>
      <c r="AK4" s="4381"/>
      <c r="AL4" s="4379"/>
      <c r="AM4" s="4379"/>
      <c r="AN4" s="4379"/>
      <c r="AQ4" s="4191"/>
      <c r="AR4" s="4192"/>
      <c r="AS4" s="4192"/>
      <c r="AT4" s="4192"/>
      <c r="AU4" s="4192"/>
      <c r="AV4" s="4192"/>
      <c r="AW4" s="4192"/>
      <c r="AX4" s="4193"/>
    </row>
    <row r="5" spans="1:50" ht="9.9499999999999993" customHeight="1" thickTop="1" x14ac:dyDescent="0.25">
      <c r="A5" s="1193" t="s">
        <v>4</v>
      </c>
      <c r="B5" s="1335"/>
      <c r="C5" s="1336" t="s">
        <v>565</v>
      </c>
      <c r="D5" s="1337" t="s">
        <v>566</v>
      </c>
      <c r="E5" s="1196"/>
      <c r="F5" s="1197"/>
      <c r="G5" s="1338">
        <v>3</v>
      </c>
      <c r="H5" s="1339">
        <v>7</v>
      </c>
      <c r="I5" s="1339">
        <v>13</v>
      </c>
      <c r="J5" s="1339">
        <v>2</v>
      </c>
      <c r="K5" s="1340">
        <v>13</v>
      </c>
      <c r="L5" s="1339">
        <v>8</v>
      </c>
      <c r="M5" s="1340">
        <v>14</v>
      </c>
      <c r="N5" s="1341">
        <v>0</v>
      </c>
      <c r="O5" s="1342"/>
      <c r="P5" s="1343">
        <v>9</v>
      </c>
      <c r="Q5" s="1343">
        <v>10</v>
      </c>
      <c r="R5" s="1344">
        <f t="shared" ref="R5:R37" si="0">SUM(G5:Q5)</f>
        <v>79</v>
      </c>
      <c r="S5" s="1345">
        <f t="shared" ref="S5:S37" si="1">COUNTIF(G5:Q5,"&gt;=0")*0.1+0.9</f>
        <v>1.9</v>
      </c>
      <c r="T5" s="1346">
        <f t="shared" ref="T5:T19" si="2">R5*S5/COUNTIF(G5:Q5,"&gt;=0")</f>
        <v>15.01</v>
      </c>
      <c r="U5" s="1347">
        <f t="shared" ref="U5:U19" si="3">AA$1/C$69*T5</f>
        <v>5001.826650341618</v>
      </c>
      <c r="V5" s="1348"/>
      <c r="W5" s="1349">
        <v>5</v>
      </c>
      <c r="X5" s="1350">
        <v>8</v>
      </c>
      <c r="Y5" s="1350">
        <v>9</v>
      </c>
      <c r="Z5" s="1350">
        <f t="shared" ref="Z5:Z37" si="4">COUNTIF(G5:Q5,"&gt;=0")</f>
        <v>10</v>
      </c>
      <c r="AA5" s="1351">
        <f t="shared" ref="AA5:AA37" si="5">SUM(V5:Z5)</f>
        <v>32</v>
      </c>
      <c r="AB5" s="1352">
        <v>4</v>
      </c>
      <c r="AC5" s="1349">
        <v>151</v>
      </c>
      <c r="AD5" s="1353">
        <f t="shared" ref="AD5:AD37" si="6">AC5+R5</f>
        <v>230</v>
      </c>
      <c r="AE5" s="999"/>
      <c r="AF5" s="1354" t="s">
        <v>4</v>
      </c>
      <c r="AG5" s="1059"/>
      <c r="AH5" s="1355">
        <v>11</v>
      </c>
      <c r="AI5" s="1356">
        <v>12</v>
      </c>
      <c r="AJ5" s="1355">
        <v>13</v>
      </c>
      <c r="AK5" s="1356">
        <v>14</v>
      </c>
      <c r="AL5" s="1355">
        <v>15</v>
      </c>
      <c r="AM5" s="1356">
        <v>16</v>
      </c>
      <c r="AN5" s="1355">
        <v>17</v>
      </c>
    </row>
    <row r="6" spans="1:50" s="995" customFormat="1" ht="9.9499999999999993" customHeight="1" x14ac:dyDescent="0.25">
      <c r="A6" s="1193" t="s">
        <v>16</v>
      </c>
      <c r="B6" s="1030"/>
      <c r="C6" s="1357" t="s">
        <v>567</v>
      </c>
      <c r="D6" s="1358"/>
      <c r="E6" s="1210"/>
      <c r="F6" s="1197"/>
      <c r="G6" s="1359"/>
      <c r="H6" s="1360"/>
      <c r="I6" s="1360">
        <v>8</v>
      </c>
      <c r="J6" s="1360">
        <v>4</v>
      </c>
      <c r="K6" s="1360"/>
      <c r="L6" s="1360">
        <v>4</v>
      </c>
      <c r="M6" s="1361">
        <v>11</v>
      </c>
      <c r="N6" s="1362">
        <v>12</v>
      </c>
      <c r="O6" s="1361">
        <v>10</v>
      </c>
      <c r="P6" s="1363">
        <v>14</v>
      </c>
      <c r="Q6" s="1361">
        <v>6</v>
      </c>
      <c r="R6" s="1364">
        <f t="shared" si="0"/>
        <v>69</v>
      </c>
      <c r="S6" s="1365">
        <f t="shared" si="1"/>
        <v>1.7000000000000002</v>
      </c>
      <c r="T6" s="1346">
        <f t="shared" si="2"/>
        <v>14.662500000000001</v>
      </c>
      <c r="U6" s="1366">
        <f t="shared" si="3"/>
        <v>4886.0281985765478</v>
      </c>
      <c r="V6" s="1367"/>
      <c r="W6" s="1368">
        <v>2</v>
      </c>
      <c r="X6" s="1369">
        <v>6</v>
      </c>
      <c r="Y6" s="1369">
        <v>2</v>
      </c>
      <c r="Z6" s="1369">
        <f t="shared" si="4"/>
        <v>8</v>
      </c>
      <c r="AA6" s="1370">
        <f t="shared" si="5"/>
        <v>18</v>
      </c>
      <c r="AB6" s="1371">
        <v>3</v>
      </c>
      <c r="AC6" s="1368">
        <v>65</v>
      </c>
      <c r="AD6" s="1372">
        <f t="shared" si="6"/>
        <v>134</v>
      </c>
      <c r="AF6" s="1373" t="s">
        <v>16</v>
      </c>
      <c r="AG6" s="1059"/>
      <c r="AH6" s="1374">
        <v>8</v>
      </c>
      <c r="AI6" s="1375">
        <v>9</v>
      </c>
      <c r="AJ6" s="1374">
        <v>10</v>
      </c>
      <c r="AK6" s="1375">
        <v>11</v>
      </c>
      <c r="AL6" s="1374">
        <v>12</v>
      </c>
      <c r="AM6" s="1375">
        <v>13</v>
      </c>
      <c r="AN6" s="1374">
        <v>14</v>
      </c>
      <c r="AQ6" s="4203" t="s">
        <v>76</v>
      </c>
      <c r="AR6" s="4203"/>
      <c r="AS6" s="4203"/>
      <c r="AT6" s="4203"/>
      <c r="AU6" s="4361" t="s">
        <v>77</v>
      </c>
      <c r="AV6" s="4361"/>
      <c r="AW6" s="4361"/>
      <c r="AX6" s="4361"/>
    </row>
    <row r="7" spans="1:50" s="995" customFormat="1" ht="9.9499999999999993" customHeight="1" x14ac:dyDescent="0.25">
      <c r="A7" s="1193" t="s">
        <v>17</v>
      </c>
      <c r="B7" s="1030"/>
      <c r="C7" s="1376" t="s">
        <v>568</v>
      </c>
      <c r="D7" s="1377" t="s">
        <v>569</v>
      </c>
      <c r="E7" s="1210"/>
      <c r="F7" s="1197"/>
      <c r="G7" s="1359">
        <v>4</v>
      </c>
      <c r="H7" s="1360">
        <v>6</v>
      </c>
      <c r="I7" s="1360">
        <v>4</v>
      </c>
      <c r="J7" s="1362">
        <v>17</v>
      </c>
      <c r="K7" s="1360">
        <v>4</v>
      </c>
      <c r="L7" s="1360">
        <v>3</v>
      </c>
      <c r="M7" s="1360">
        <v>5</v>
      </c>
      <c r="N7" s="1360">
        <v>9</v>
      </c>
      <c r="O7" s="1360">
        <v>6</v>
      </c>
      <c r="P7" s="1360">
        <v>7</v>
      </c>
      <c r="Q7" s="1360">
        <v>4</v>
      </c>
      <c r="R7" s="1364">
        <f t="shared" si="0"/>
        <v>69</v>
      </c>
      <c r="S7" s="1365">
        <f t="shared" si="1"/>
        <v>2</v>
      </c>
      <c r="T7" s="1346">
        <f t="shared" si="2"/>
        <v>12.545454545454545</v>
      </c>
      <c r="U7" s="1366">
        <f t="shared" si="3"/>
        <v>4180.5588864826077</v>
      </c>
      <c r="V7" s="1367">
        <v>3</v>
      </c>
      <c r="W7" s="1368">
        <v>7</v>
      </c>
      <c r="X7" s="1369">
        <v>8</v>
      </c>
      <c r="Y7" s="1369">
        <v>10</v>
      </c>
      <c r="Z7" s="1369">
        <f t="shared" si="4"/>
        <v>11</v>
      </c>
      <c r="AA7" s="1370">
        <f t="shared" si="5"/>
        <v>39</v>
      </c>
      <c r="AB7" s="1371">
        <v>2</v>
      </c>
      <c r="AC7" s="1368">
        <v>204</v>
      </c>
      <c r="AD7" s="1372">
        <f t="shared" si="6"/>
        <v>273</v>
      </c>
      <c r="AF7" s="1354" t="s">
        <v>17</v>
      </c>
      <c r="AG7" s="1059"/>
      <c r="AH7" s="1355">
        <v>6</v>
      </c>
      <c r="AI7" s="1356">
        <v>7</v>
      </c>
      <c r="AJ7" s="1355">
        <v>8</v>
      </c>
      <c r="AK7" s="1356">
        <v>9</v>
      </c>
      <c r="AL7" s="1355">
        <v>10</v>
      </c>
      <c r="AM7" s="1356">
        <v>11</v>
      </c>
      <c r="AN7" s="1355">
        <v>12</v>
      </c>
      <c r="AQ7" s="4203"/>
      <c r="AR7" s="4203"/>
      <c r="AS7" s="4203"/>
      <c r="AT7" s="4203"/>
      <c r="AU7" s="4361"/>
      <c r="AV7" s="4361"/>
      <c r="AW7" s="4361"/>
      <c r="AX7" s="4361"/>
    </row>
    <row r="8" spans="1:50" s="995" customFormat="1" ht="9.9499999999999993" customHeight="1" x14ac:dyDescent="0.25">
      <c r="A8" s="1193" t="s">
        <v>18</v>
      </c>
      <c r="B8" s="1378"/>
      <c r="C8" s="1376" t="s">
        <v>570</v>
      </c>
      <c r="D8" s="1377" t="s">
        <v>571</v>
      </c>
      <c r="E8" s="1230"/>
      <c r="F8" s="1197"/>
      <c r="G8" s="1359">
        <v>8</v>
      </c>
      <c r="H8" s="1360">
        <v>4</v>
      </c>
      <c r="I8" s="1362">
        <v>16</v>
      </c>
      <c r="J8" s="1360">
        <v>0</v>
      </c>
      <c r="K8" s="1360">
        <v>10</v>
      </c>
      <c r="L8" s="1362">
        <v>11</v>
      </c>
      <c r="M8" s="1379">
        <v>2</v>
      </c>
      <c r="N8" s="1360">
        <v>2</v>
      </c>
      <c r="O8" s="1380">
        <v>8</v>
      </c>
      <c r="P8" s="1380">
        <v>5</v>
      </c>
      <c r="Q8" s="1380">
        <v>0</v>
      </c>
      <c r="R8" s="1381">
        <f t="shared" si="0"/>
        <v>66</v>
      </c>
      <c r="S8" s="1382">
        <f t="shared" si="1"/>
        <v>2</v>
      </c>
      <c r="T8" s="1346">
        <f t="shared" si="2"/>
        <v>12</v>
      </c>
      <c r="U8" s="1366">
        <f t="shared" si="3"/>
        <v>3998.7954566355374</v>
      </c>
      <c r="V8" s="1383"/>
      <c r="W8" s="1384"/>
      <c r="X8" s="1385">
        <v>3</v>
      </c>
      <c r="Y8" s="1385">
        <v>9</v>
      </c>
      <c r="Z8" s="1385">
        <f t="shared" si="4"/>
        <v>11</v>
      </c>
      <c r="AA8" s="1386">
        <f t="shared" si="5"/>
        <v>23</v>
      </c>
      <c r="AB8" s="1387">
        <v>6</v>
      </c>
      <c r="AC8" s="1384">
        <v>101</v>
      </c>
      <c r="AD8" s="1388">
        <f t="shared" si="6"/>
        <v>167</v>
      </c>
      <c r="AF8" s="1373" t="s">
        <v>18</v>
      </c>
      <c r="AG8" s="1059"/>
      <c r="AH8" s="1374">
        <v>4</v>
      </c>
      <c r="AI8" s="1375">
        <v>5</v>
      </c>
      <c r="AJ8" s="1374">
        <v>6</v>
      </c>
      <c r="AK8" s="1375">
        <v>7</v>
      </c>
      <c r="AL8" s="1374">
        <v>8</v>
      </c>
      <c r="AM8" s="1375">
        <v>9</v>
      </c>
      <c r="AN8" s="1374">
        <v>10</v>
      </c>
      <c r="AQ8" s="4373" t="s">
        <v>74</v>
      </c>
      <c r="AR8" s="4373"/>
      <c r="AS8" s="4373"/>
      <c r="AT8" s="4373"/>
      <c r="AU8" s="4374" t="s">
        <v>75</v>
      </c>
      <c r="AV8" s="4374"/>
      <c r="AW8" s="4374"/>
      <c r="AX8" s="4374"/>
    </row>
    <row r="9" spans="1:50" s="995" customFormat="1" ht="9.9499999999999993" customHeight="1" x14ac:dyDescent="0.25">
      <c r="A9" s="1193" t="s">
        <v>19</v>
      </c>
      <c r="B9" s="1048"/>
      <c r="C9" s="1222" t="s">
        <v>572</v>
      </c>
      <c r="D9" s="1223"/>
      <c r="E9" s="1230"/>
      <c r="F9" s="1197"/>
      <c r="G9" s="1359"/>
      <c r="H9" s="1362">
        <v>14</v>
      </c>
      <c r="I9" s="1360">
        <v>11</v>
      </c>
      <c r="J9" s="1360"/>
      <c r="K9" s="1360"/>
      <c r="L9" s="1360"/>
      <c r="M9" s="1389">
        <v>3</v>
      </c>
      <c r="N9" s="1360"/>
      <c r="O9" s="1389"/>
      <c r="P9" s="1389">
        <v>4</v>
      </c>
      <c r="Q9" s="1360">
        <v>2</v>
      </c>
      <c r="R9" s="1364">
        <f t="shared" si="0"/>
        <v>34</v>
      </c>
      <c r="S9" s="1365">
        <f t="shared" si="1"/>
        <v>1.4</v>
      </c>
      <c r="T9" s="1346">
        <f t="shared" si="2"/>
        <v>9.52</v>
      </c>
      <c r="U9" s="1366">
        <f t="shared" si="3"/>
        <v>3172.3777289308596</v>
      </c>
      <c r="V9" s="1367"/>
      <c r="W9" s="1368">
        <v>4</v>
      </c>
      <c r="X9" s="1369">
        <v>5</v>
      </c>
      <c r="Y9" s="1369">
        <v>3</v>
      </c>
      <c r="Z9" s="1369">
        <f t="shared" si="4"/>
        <v>5</v>
      </c>
      <c r="AA9" s="1370">
        <f t="shared" si="5"/>
        <v>17</v>
      </c>
      <c r="AB9" s="1371">
        <v>2</v>
      </c>
      <c r="AC9" s="1368">
        <v>71</v>
      </c>
      <c r="AD9" s="1372">
        <f t="shared" si="6"/>
        <v>105</v>
      </c>
      <c r="AF9" s="1354" t="s">
        <v>19</v>
      </c>
      <c r="AG9" s="1059"/>
      <c r="AH9" s="1355">
        <v>3</v>
      </c>
      <c r="AI9" s="1356">
        <v>4</v>
      </c>
      <c r="AJ9" s="1355">
        <v>5</v>
      </c>
      <c r="AK9" s="1356">
        <v>6</v>
      </c>
      <c r="AL9" s="1355">
        <v>7</v>
      </c>
      <c r="AM9" s="1356">
        <v>8</v>
      </c>
      <c r="AN9" s="1355">
        <v>9</v>
      </c>
      <c r="AQ9" s="4186"/>
      <c r="AR9" s="4186"/>
      <c r="AS9" s="4186"/>
      <c r="AT9" s="4186"/>
      <c r="AU9" s="4360"/>
      <c r="AV9" s="4360"/>
      <c r="AW9" s="4360"/>
      <c r="AX9" s="4360"/>
    </row>
    <row r="10" spans="1:50" s="995" customFormat="1" ht="9.9499999999999993" customHeight="1" x14ac:dyDescent="0.25">
      <c r="A10" s="1193" t="s">
        <v>20</v>
      </c>
      <c r="B10" s="1030"/>
      <c r="C10" s="1224" t="s">
        <v>61</v>
      </c>
      <c r="D10" s="1225"/>
      <c r="E10" s="1230"/>
      <c r="F10" s="1197"/>
      <c r="G10" s="1359"/>
      <c r="H10" s="1360">
        <v>0</v>
      </c>
      <c r="I10" s="1360">
        <v>5</v>
      </c>
      <c r="J10" s="1360">
        <v>12</v>
      </c>
      <c r="K10" s="1360">
        <v>8</v>
      </c>
      <c r="L10" s="1360"/>
      <c r="M10" s="1360">
        <v>4</v>
      </c>
      <c r="N10" s="1360"/>
      <c r="O10" s="1360"/>
      <c r="P10" s="1360">
        <v>3</v>
      </c>
      <c r="Q10" s="1360"/>
      <c r="R10" s="1364">
        <f t="shared" si="0"/>
        <v>32</v>
      </c>
      <c r="S10" s="1365">
        <f t="shared" si="1"/>
        <v>1.5</v>
      </c>
      <c r="T10" s="1346">
        <f t="shared" si="2"/>
        <v>8</v>
      </c>
      <c r="U10" s="1366">
        <f t="shared" si="3"/>
        <v>2665.8636377570251</v>
      </c>
      <c r="V10" s="1367"/>
      <c r="W10" s="1368"/>
      <c r="X10" s="1369"/>
      <c r="Y10" s="1369">
        <v>1</v>
      </c>
      <c r="Z10" s="1369">
        <f t="shared" si="4"/>
        <v>6</v>
      </c>
      <c r="AA10" s="1370">
        <f t="shared" si="5"/>
        <v>7</v>
      </c>
      <c r="AB10" s="1371"/>
      <c r="AC10" s="1368">
        <v>9</v>
      </c>
      <c r="AD10" s="1372">
        <f t="shared" si="6"/>
        <v>41</v>
      </c>
      <c r="AF10" s="1373" t="s">
        <v>20</v>
      </c>
      <c r="AG10" s="1059"/>
      <c r="AH10" s="1374">
        <v>2</v>
      </c>
      <c r="AI10" s="1375">
        <v>3</v>
      </c>
      <c r="AJ10" s="1374">
        <v>4</v>
      </c>
      <c r="AK10" s="1375">
        <v>5</v>
      </c>
      <c r="AL10" s="1374">
        <v>6</v>
      </c>
      <c r="AM10" s="1375">
        <v>7</v>
      </c>
      <c r="AN10" s="1374">
        <v>8</v>
      </c>
      <c r="AQ10" s="4186" t="s">
        <v>72</v>
      </c>
      <c r="AR10" s="4186"/>
      <c r="AS10" s="4186"/>
      <c r="AT10" s="4186"/>
      <c r="AU10" s="4360" t="s">
        <v>73</v>
      </c>
      <c r="AV10" s="4360"/>
      <c r="AW10" s="4360"/>
      <c r="AX10" s="4360"/>
    </row>
    <row r="11" spans="1:50" ht="9.9499999999999993" customHeight="1" x14ac:dyDescent="0.25">
      <c r="A11" s="1193" t="s">
        <v>21</v>
      </c>
      <c r="B11" s="1048"/>
      <c r="C11" s="1222" t="s">
        <v>573</v>
      </c>
      <c r="D11" s="1223"/>
      <c r="E11" s="1230"/>
      <c r="F11" s="1197"/>
      <c r="G11" s="1359">
        <v>6</v>
      </c>
      <c r="H11" s="1360"/>
      <c r="I11" s="1360"/>
      <c r="J11" s="1360">
        <v>5</v>
      </c>
      <c r="K11" s="1360">
        <v>3</v>
      </c>
      <c r="L11" s="1360">
        <v>0</v>
      </c>
      <c r="M11" s="1360"/>
      <c r="N11" s="1360">
        <v>4</v>
      </c>
      <c r="O11" s="1362">
        <v>13</v>
      </c>
      <c r="P11" s="1362"/>
      <c r="Q11" s="1360"/>
      <c r="R11" s="1364">
        <f t="shared" si="0"/>
        <v>31</v>
      </c>
      <c r="S11" s="1365">
        <f t="shared" si="1"/>
        <v>1.5</v>
      </c>
      <c r="T11" s="1346">
        <f t="shared" si="2"/>
        <v>7.75</v>
      </c>
      <c r="U11" s="1366">
        <f t="shared" si="3"/>
        <v>2582.5553990771182</v>
      </c>
      <c r="V11" s="1367">
        <v>2</v>
      </c>
      <c r="W11" s="1368">
        <v>4</v>
      </c>
      <c r="X11" s="1369">
        <v>4</v>
      </c>
      <c r="Y11" s="1369">
        <v>4</v>
      </c>
      <c r="Z11" s="1369">
        <f t="shared" si="4"/>
        <v>6</v>
      </c>
      <c r="AA11" s="1370">
        <f t="shared" si="5"/>
        <v>20</v>
      </c>
      <c r="AB11" s="1371">
        <v>3</v>
      </c>
      <c r="AC11" s="1368">
        <v>108</v>
      </c>
      <c r="AD11" s="1372">
        <f t="shared" si="6"/>
        <v>139</v>
      </c>
      <c r="AE11" s="999"/>
      <c r="AF11" s="1354" t="s">
        <v>21</v>
      </c>
      <c r="AG11" s="1059"/>
      <c r="AH11" s="1355">
        <v>1</v>
      </c>
      <c r="AI11" s="1356">
        <v>2</v>
      </c>
      <c r="AJ11" s="1355">
        <v>3</v>
      </c>
      <c r="AK11" s="1356">
        <v>4</v>
      </c>
      <c r="AL11" s="1355">
        <v>5</v>
      </c>
      <c r="AM11" s="1356">
        <v>6</v>
      </c>
      <c r="AN11" s="1355">
        <v>7</v>
      </c>
      <c r="AQ11" s="4186"/>
      <c r="AR11" s="4186"/>
      <c r="AS11" s="4186"/>
      <c r="AT11" s="4186"/>
      <c r="AU11" s="4360"/>
      <c r="AV11" s="4360"/>
      <c r="AW11" s="4360"/>
      <c r="AX11" s="4360"/>
    </row>
    <row r="12" spans="1:50" s="995" customFormat="1" ht="9.9499999999999993" customHeight="1" x14ac:dyDescent="0.25">
      <c r="A12" s="1193" t="s">
        <v>41</v>
      </c>
      <c r="B12" s="1030"/>
      <c r="C12" s="1228" t="s">
        <v>36</v>
      </c>
      <c r="D12" s="1229"/>
      <c r="E12" s="1390"/>
      <c r="F12" s="1123"/>
      <c r="G12" s="1359"/>
      <c r="H12" s="1360"/>
      <c r="I12" s="1360"/>
      <c r="J12" s="1360">
        <v>6</v>
      </c>
      <c r="K12" s="1360">
        <v>6</v>
      </c>
      <c r="L12" s="1360"/>
      <c r="M12" s="1360"/>
      <c r="N12" s="1360">
        <v>7</v>
      </c>
      <c r="O12" s="1360"/>
      <c r="P12" s="1360"/>
      <c r="Q12" s="1360"/>
      <c r="R12" s="1364">
        <f t="shared" si="0"/>
        <v>19</v>
      </c>
      <c r="S12" s="1365">
        <f t="shared" si="1"/>
        <v>1.2000000000000002</v>
      </c>
      <c r="T12" s="1346">
        <f t="shared" si="2"/>
        <v>7.6000000000000014</v>
      </c>
      <c r="U12" s="1366">
        <f t="shared" si="3"/>
        <v>2532.5704558691741</v>
      </c>
      <c r="V12" s="1391"/>
      <c r="W12" s="1392"/>
      <c r="X12" s="1393">
        <v>1</v>
      </c>
      <c r="Y12" s="1393"/>
      <c r="Z12" s="1393">
        <f t="shared" si="4"/>
        <v>3</v>
      </c>
      <c r="AA12" s="1394">
        <f t="shared" si="5"/>
        <v>4</v>
      </c>
      <c r="AB12" s="1395"/>
      <c r="AC12" s="1392">
        <f>6</f>
        <v>6</v>
      </c>
      <c r="AD12" s="1396">
        <f t="shared" si="6"/>
        <v>25</v>
      </c>
      <c r="AF12" s="1373" t="s">
        <v>41</v>
      </c>
      <c r="AG12" s="1059"/>
      <c r="AH12" s="1374">
        <v>0</v>
      </c>
      <c r="AI12" s="1375">
        <v>1</v>
      </c>
      <c r="AJ12" s="1374">
        <v>2</v>
      </c>
      <c r="AK12" s="1375">
        <v>3</v>
      </c>
      <c r="AL12" s="1374">
        <v>4</v>
      </c>
      <c r="AM12" s="1375">
        <v>5</v>
      </c>
      <c r="AN12" s="1374">
        <v>6</v>
      </c>
      <c r="AQ12" s="4186" t="s">
        <v>71</v>
      </c>
      <c r="AR12" s="4186"/>
      <c r="AS12" s="4186"/>
      <c r="AT12" s="4186"/>
      <c r="AU12" s="4360" t="s">
        <v>70</v>
      </c>
      <c r="AV12" s="4360"/>
      <c r="AW12" s="4360"/>
      <c r="AX12" s="4360"/>
    </row>
    <row r="13" spans="1:50" ht="9.9499999999999993" customHeight="1" x14ac:dyDescent="0.25">
      <c r="A13" s="1193" t="s">
        <v>22</v>
      </c>
      <c r="B13" s="1030"/>
      <c r="C13" s="1228" t="s">
        <v>45</v>
      </c>
      <c r="D13" s="1397"/>
      <c r="E13" s="1390"/>
      <c r="F13" s="1130"/>
      <c r="G13" s="1398"/>
      <c r="H13" s="1399"/>
      <c r="I13" s="1399"/>
      <c r="J13" s="1399"/>
      <c r="K13" s="1399"/>
      <c r="L13" s="1399"/>
      <c r="M13" s="1400"/>
      <c r="N13" s="1399"/>
      <c r="O13" s="1360">
        <v>5</v>
      </c>
      <c r="P13" s="1360">
        <v>11</v>
      </c>
      <c r="Q13" s="1360">
        <v>3</v>
      </c>
      <c r="R13" s="1401">
        <f t="shared" si="0"/>
        <v>19</v>
      </c>
      <c r="S13" s="1402">
        <f t="shared" si="1"/>
        <v>1.2000000000000002</v>
      </c>
      <c r="T13" s="1403">
        <f t="shared" si="2"/>
        <v>7.6000000000000014</v>
      </c>
      <c r="U13" s="1366">
        <f t="shared" si="3"/>
        <v>2532.5704558691741</v>
      </c>
      <c r="V13" s="1404"/>
      <c r="W13" s="1374"/>
      <c r="X13" s="1375">
        <v>2</v>
      </c>
      <c r="Y13" s="1375">
        <v>4</v>
      </c>
      <c r="Z13" s="1393">
        <f t="shared" si="4"/>
        <v>3</v>
      </c>
      <c r="AA13" s="1405">
        <f t="shared" si="5"/>
        <v>9</v>
      </c>
      <c r="AB13" s="1395"/>
      <c r="AC13" s="1392">
        <v>23</v>
      </c>
      <c r="AD13" s="1396">
        <f t="shared" si="6"/>
        <v>42</v>
      </c>
      <c r="AE13" s="999"/>
      <c r="AF13" s="1354" t="s">
        <v>22</v>
      </c>
      <c r="AG13" s="1059"/>
      <c r="AH13" s="1355" t="s">
        <v>0</v>
      </c>
      <c r="AI13" s="1356">
        <v>0</v>
      </c>
      <c r="AJ13" s="1355">
        <v>1</v>
      </c>
      <c r="AK13" s="1356">
        <v>2</v>
      </c>
      <c r="AL13" s="1355">
        <v>3</v>
      </c>
      <c r="AM13" s="1356">
        <v>4</v>
      </c>
      <c r="AN13" s="1355">
        <v>5</v>
      </c>
      <c r="AQ13" s="4186"/>
      <c r="AR13" s="4186"/>
      <c r="AS13" s="4186"/>
      <c r="AT13" s="4186"/>
      <c r="AU13" s="4360"/>
      <c r="AV13" s="4360"/>
      <c r="AW13" s="4360"/>
      <c r="AX13" s="4360"/>
    </row>
    <row r="14" spans="1:5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406"/>
      <c r="H14" s="1407">
        <v>2</v>
      </c>
      <c r="I14" s="1407">
        <v>9</v>
      </c>
      <c r="J14" s="1407">
        <v>10</v>
      </c>
      <c r="K14" s="1407">
        <v>2</v>
      </c>
      <c r="L14" s="1407">
        <v>6</v>
      </c>
      <c r="M14" s="1407">
        <v>1</v>
      </c>
      <c r="N14" s="1407">
        <v>3</v>
      </c>
      <c r="O14" s="1407">
        <v>0</v>
      </c>
      <c r="P14" s="1407">
        <v>2</v>
      </c>
      <c r="Q14" s="1407">
        <v>5</v>
      </c>
      <c r="R14" s="1401">
        <f t="shared" si="0"/>
        <v>40</v>
      </c>
      <c r="S14" s="1402">
        <f t="shared" si="1"/>
        <v>1.9</v>
      </c>
      <c r="T14" s="1403">
        <f t="shared" si="2"/>
        <v>7.6</v>
      </c>
      <c r="U14" s="1408">
        <f t="shared" si="3"/>
        <v>2532.5704558691737</v>
      </c>
      <c r="V14" s="1391"/>
      <c r="W14" s="1392"/>
      <c r="X14" s="1393">
        <v>3</v>
      </c>
      <c r="Y14" s="1393">
        <v>7</v>
      </c>
      <c r="Z14" s="1393">
        <f t="shared" si="4"/>
        <v>10</v>
      </c>
      <c r="AA14" s="1394">
        <f t="shared" si="5"/>
        <v>20</v>
      </c>
      <c r="AB14" s="1395"/>
      <c r="AC14" s="1392">
        <v>41</v>
      </c>
      <c r="AD14" s="1396">
        <f t="shared" si="6"/>
        <v>81</v>
      </c>
      <c r="AF14" s="1373" t="s">
        <v>23</v>
      </c>
      <c r="AG14" s="1059"/>
      <c r="AH14" s="1374" t="s">
        <v>0</v>
      </c>
      <c r="AI14" s="1375" t="s">
        <v>0</v>
      </c>
      <c r="AJ14" s="1374">
        <v>0</v>
      </c>
      <c r="AK14" s="1375">
        <v>1</v>
      </c>
      <c r="AL14" s="1374">
        <v>2</v>
      </c>
      <c r="AM14" s="1375">
        <v>3</v>
      </c>
      <c r="AN14" s="1374">
        <v>4</v>
      </c>
      <c r="AQ14" s="4186" t="s">
        <v>68</v>
      </c>
      <c r="AR14" s="4186"/>
      <c r="AS14" s="4186"/>
      <c r="AT14" s="4186"/>
      <c r="AU14" s="4360" t="s">
        <v>69</v>
      </c>
      <c r="AV14" s="4360"/>
      <c r="AW14" s="4360"/>
      <c r="AX14" s="4360"/>
    </row>
    <row r="15" spans="1:50" s="1059" customFormat="1" ht="9.9499999999999993" customHeight="1" x14ac:dyDescent="0.25">
      <c r="A15" s="1193" t="s">
        <v>24</v>
      </c>
      <c r="B15" s="1030"/>
      <c r="C15" s="1228" t="s">
        <v>43</v>
      </c>
      <c r="D15" s="1229"/>
      <c r="E15" s="1230"/>
      <c r="F15" s="1197"/>
      <c r="G15" s="1406">
        <v>0</v>
      </c>
      <c r="H15" s="1407">
        <v>11</v>
      </c>
      <c r="I15" s="1407">
        <v>7</v>
      </c>
      <c r="J15" s="1407"/>
      <c r="K15" s="1407"/>
      <c r="L15" s="1407"/>
      <c r="M15" s="1407"/>
      <c r="N15" s="1407"/>
      <c r="O15" s="1407"/>
      <c r="P15" s="1407"/>
      <c r="Q15" s="1407"/>
      <c r="R15" s="1401">
        <f t="shared" si="0"/>
        <v>18</v>
      </c>
      <c r="S15" s="1402">
        <f t="shared" si="1"/>
        <v>1.2000000000000002</v>
      </c>
      <c r="T15" s="1403">
        <f t="shared" si="2"/>
        <v>7.2</v>
      </c>
      <c r="U15" s="1408">
        <f t="shared" si="3"/>
        <v>2399.2772739813227</v>
      </c>
      <c r="V15" s="1391"/>
      <c r="W15" s="1392"/>
      <c r="X15" s="1393">
        <v>3</v>
      </c>
      <c r="Y15" s="1393">
        <v>8</v>
      </c>
      <c r="Z15" s="1393">
        <f t="shared" si="4"/>
        <v>3</v>
      </c>
      <c r="AA15" s="1394">
        <f t="shared" si="5"/>
        <v>14</v>
      </c>
      <c r="AB15" s="1395"/>
      <c r="AC15" s="1392">
        <v>45</v>
      </c>
      <c r="AD15" s="1396">
        <f t="shared" si="6"/>
        <v>63</v>
      </c>
      <c r="AF15" s="1354" t="s">
        <v>24</v>
      </c>
      <c r="AH15" s="1355" t="s">
        <v>0</v>
      </c>
      <c r="AI15" s="1356" t="s">
        <v>0</v>
      </c>
      <c r="AJ15" s="1355" t="s">
        <v>0</v>
      </c>
      <c r="AK15" s="1356">
        <v>0</v>
      </c>
      <c r="AL15" s="1355">
        <v>1</v>
      </c>
      <c r="AM15" s="1356">
        <v>2</v>
      </c>
      <c r="AN15" s="1355">
        <v>3</v>
      </c>
      <c r="AQ15" s="4186"/>
      <c r="AR15" s="4186"/>
      <c r="AS15" s="4186"/>
      <c r="AT15" s="4186"/>
      <c r="AU15" s="4360"/>
      <c r="AV15" s="4360"/>
      <c r="AW15" s="4360"/>
      <c r="AX15" s="4360"/>
    </row>
    <row r="16" spans="1:50" s="995" customFormat="1" ht="9.9499999999999993" customHeight="1" x14ac:dyDescent="0.25">
      <c r="A16" s="1193" t="s">
        <v>29</v>
      </c>
      <c r="B16" s="1030"/>
      <c r="C16" s="1357" t="s">
        <v>574</v>
      </c>
      <c r="D16" s="1358"/>
      <c r="E16" s="1230"/>
      <c r="F16" s="1197"/>
      <c r="G16" s="1409">
        <v>11</v>
      </c>
      <c r="H16" s="1407"/>
      <c r="I16" s="1407"/>
      <c r="J16" s="1407">
        <v>9</v>
      </c>
      <c r="K16" s="1407">
        <v>1</v>
      </c>
      <c r="L16" s="1407"/>
      <c r="M16" s="1407"/>
      <c r="N16" s="1407"/>
      <c r="O16" s="1407"/>
      <c r="P16" s="1407"/>
      <c r="Q16" s="1407">
        <v>1</v>
      </c>
      <c r="R16" s="1401">
        <f t="shared" si="0"/>
        <v>22</v>
      </c>
      <c r="S16" s="1402">
        <f t="shared" si="1"/>
        <v>1.3</v>
      </c>
      <c r="T16" s="1403">
        <f t="shared" si="2"/>
        <v>7.15</v>
      </c>
      <c r="U16" s="1408">
        <f t="shared" si="3"/>
        <v>2382.6156262453414</v>
      </c>
      <c r="V16" s="1391">
        <v>2</v>
      </c>
      <c r="W16" s="1392">
        <v>4</v>
      </c>
      <c r="X16" s="1393">
        <v>1</v>
      </c>
      <c r="Y16" s="1393">
        <v>1</v>
      </c>
      <c r="Z16" s="1393">
        <f t="shared" si="4"/>
        <v>4</v>
      </c>
      <c r="AA16" s="1394">
        <f t="shared" si="5"/>
        <v>12</v>
      </c>
      <c r="AB16" s="1395">
        <v>2</v>
      </c>
      <c r="AC16" s="1392">
        <v>66</v>
      </c>
      <c r="AD16" s="1396">
        <f t="shared" si="6"/>
        <v>88</v>
      </c>
      <c r="AF16" s="1373" t="s">
        <v>29</v>
      </c>
      <c r="AG16" s="1059"/>
      <c r="AH16" s="1374" t="s">
        <v>0</v>
      </c>
      <c r="AI16" s="1375" t="s">
        <v>0</v>
      </c>
      <c r="AJ16" s="1374" t="s">
        <v>0</v>
      </c>
      <c r="AK16" s="1375" t="s">
        <v>0</v>
      </c>
      <c r="AL16" s="1374">
        <v>0</v>
      </c>
      <c r="AM16" s="1375">
        <v>1</v>
      </c>
      <c r="AN16" s="1374">
        <v>2</v>
      </c>
      <c r="AQ16" s="4186" t="s">
        <v>575</v>
      </c>
      <c r="AR16" s="4186"/>
      <c r="AS16" s="4186"/>
      <c r="AT16" s="4186"/>
      <c r="AU16" s="4360" t="s">
        <v>84</v>
      </c>
      <c r="AV16" s="4360"/>
      <c r="AW16" s="4360"/>
      <c r="AX16" s="4360"/>
    </row>
    <row r="17" spans="1:50" s="995" customFormat="1" ht="9.9499999999999993" customHeight="1" x14ac:dyDescent="0.25">
      <c r="A17" s="1193" t="s">
        <v>30</v>
      </c>
      <c r="B17" s="1030"/>
      <c r="C17" s="1228" t="s">
        <v>506</v>
      </c>
      <c r="D17" s="1229"/>
      <c r="E17" s="1230"/>
      <c r="F17" s="1197"/>
      <c r="G17" s="1406">
        <v>2</v>
      </c>
      <c r="H17" s="1407">
        <v>1</v>
      </c>
      <c r="I17" s="1407">
        <v>6</v>
      </c>
      <c r="J17" s="1407">
        <v>3</v>
      </c>
      <c r="K17" s="1407"/>
      <c r="L17" s="1407">
        <v>2</v>
      </c>
      <c r="M17" s="1407">
        <v>9</v>
      </c>
      <c r="N17" s="1407">
        <v>1</v>
      </c>
      <c r="O17" s="1407"/>
      <c r="P17" s="1407">
        <v>1</v>
      </c>
      <c r="Q17" s="1407">
        <v>8</v>
      </c>
      <c r="R17" s="1401">
        <f t="shared" si="0"/>
        <v>33</v>
      </c>
      <c r="S17" s="1402">
        <f t="shared" si="1"/>
        <v>1.8</v>
      </c>
      <c r="T17" s="1403">
        <f t="shared" si="2"/>
        <v>6.6</v>
      </c>
      <c r="U17" s="1408">
        <f t="shared" si="3"/>
        <v>2199.3375011495455</v>
      </c>
      <c r="V17" s="1391"/>
      <c r="W17" s="1392"/>
      <c r="X17" s="1393"/>
      <c r="Y17" s="1393">
        <v>4</v>
      </c>
      <c r="Z17" s="1393">
        <f t="shared" si="4"/>
        <v>9</v>
      </c>
      <c r="AA17" s="1394">
        <f t="shared" si="5"/>
        <v>13</v>
      </c>
      <c r="AB17" s="1395"/>
      <c r="AC17" s="1392">
        <v>20</v>
      </c>
      <c r="AD17" s="1396">
        <f t="shared" si="6"/>
        <v>53</v>
      </c>
      <c r="AF17" s="1354" t="s">
        <v>30</v>
      </c>
      <c r="AG17" s="1059"/>
      <c r="AH17" s="1355" t="s">
        <v>0</v>
      </c>
      <c r="AI17" s="1356" t="s">
        <v>0</v>
      </c>
      <c r="AJ17" s="1355" t="s">
        <v>0</v>
      </c>
      <c r="AK17" s="1356" t="s">
        <v>0</v>
      </c>
      <c r="AL17" s="1355" t="s">
        <v>0</v>
      </c>
      <c r="AM17" s="1356">
        <v>0</v>
      </c>
      <c r="AN17" s="1355">
        <v>1</v>
      </c>
      <c r="AQ17" s="4186"/>
      <c r="AR17" s="4186"/>
      <c r="AS17" s="4186"/>
      <c r="AT17" s="4186"/>
      <c r="AU17" s="4360"/>
      <c r="AV17" s="4360"/>
      <c r="AW17" s="4360"/>
      <c r="AX17" s="4360"/>
    </row>
    <row r="18" spans="1:50" s="995" customFormat="1" ht="9.9499999999999993" customHeight="1" x14ac:dyDescent="0.25">
      <c r="A18" s="1193" t="s">
        <v>33</v>
      </c>
      <c r="B18" s="1030"/>
      <c r="C18" s="1410" t="s">
        <v>515</v>
      </c>
      <c r="D18" s="1411" t="s">
        <v>576</v>
      </c>
      <c r="E18" s="1230"/>
      <c r="F18" s="1197"/>
      <c r="G18" s="1406"/>
      <c r="H18" s="1407">
        <v>3</v>
      </c>
      <c r="I18" s="1407"/>
      <c r="J18" s="1407">
        <v>1</v>
      </c>
      <c r="K18" s="1407"/>
      <c r="L18" s="1407"/>
      <c r="M18" s="1407"/>
      <c r="N18" s="1407"/>
      <c r="O18" s="1407">
        <v>3</v>
      </c>
      <c r="P18" s="1407"/>
      <c r="Q18" s="1407"/>
      <c r="R18" s="1401">
        <f t="shared" si="0"/>
        <v>7</v>
      </c>
      <c r="S18" s="1402">
        <f t="shared" si="1"/>
        <v>1.2000000000000002</v>
      </c>
      <c r="T18" s="1403">
        <f t="shared" si="2"/>
        <v>2.8000000000000007</v>
      </c>
      <c r="U18" s="1408">
        <f t="shared" si="3"/>
        <v>933.05227321495897</v>
      </c>
      <c r="V18" s="1391">
        <v>2</v>
      </c>
      <c r="W18" s="1392">
        <v>2</v>
      </c>
      <c r="X18" s="1393">
        <v>3</v>
      </c>
      <c r="Y18" s="1393">
        <v>1</v>
      </c>
      <c r="Z18" s="1393">
        <f t="shared" si="4"/>
        <v>3</v>
      </c>
      <c r="AA18" s="1394">
        <f t="shared" si="5"/>
        <v>11</v>
      </c>
      <c r="AB18" s="1395">
        <v>2</v>
      </c>
      <c r="AC18" s="1392">
        <v>55</v>
      </c>
      <c r="AD18" s="1396">
        <f t="shared" si="6"/>
        <v>62</v>
      </c>
      <c r="AF18" s="1354" t="s">
        <v>33</v>
      </c>
      <c r="AG18" s="1059"/>
      <c r="AH18" s="1355" t="s">
        <v>0</v>
      </c>
      <c r="AI18" s="1356" t="s">
        <v>0</v>
      </c>
      <c r="AJ18" s="1355" t="s">
        <v>0</v>
      </c>
      <c r="AK18" s="1356" t="s">
        <v>0</v>
      </c>
      <c r="AL18" s="1355" t="s">
        <v>0</v>
      </c>
      <c r="AM18" s="1356" t="s">
        <v>0</v>
      </c>
      <c r="AN18" s="1355">
        <v>0</v>
      </c>
    </row>
    <row r="19" spans="1:50" s="1086" customFormat="1" ht="9.9499999999999993" customHeight="1" thickBot="1" x14ac:dyDescent="0.3">
      <c r="A19" s="1193" t="s">
        <v>56</v>
      </c>
      <c r="B19" s="1412"/>
      <c r="C19" s="1413" t="s">
        <v>58</v>
      </c>
      <c r="D19" s="1414"/>
      <c r="E19" s="1415"/>
      <c r="F19" s="1416"/>
      <c r="G19" s="1417"/>
      <c r="H19" s="1418"/>
      <c r="I19" s="1418"/>
      <c r="J19" s="1418"/>
      <c r="K19" s="1418"/>
      <c r="L19" s="1418"/>
      <c r="M19" s="1418">
        <v>0</v>
      </c>
      <c r="N19" s="1418"/>
      <c r="O19" s="1418">
        <v>1</v>
      </c>
      <c r="P19" s="1418">
        <v>0</v>
      </c>
      <c r="Q19" s="1418"/>
      <c r="R19" s="1419">
        <f t="shared" si="0"/>
        <v>1</v>
      </c>
      <c r="S19" s="1420">
        <f t="shared" si="1"/>
        <v>1.2000000000000002</v>
      </c>
      <c r="T19" s="1421">
        <f t="shared" si="2"/>
        <v>0.40000000000000008</v>
      </c>
      <c r="U19" s="1422">
        <f t="shared" si="3"/>
        <v>133.29318188785129</v>
      </c>
      <c r="V19" s="1423"/>
      <c r="W19" s="1424"/>
      <c r="X19" s="1425"/>
      <c r="Y19" s="1426">
        <v>1</v>
      </c>
      <c r="Z19" s="1426">
        <f t="shared" si="4"/>
        <v>3</v>
      </c>
      <c r="AA19" s="1427">
        <f t="shared" si="5"/>
        <v>4</v>
      </c>
      <c r="AB19" s="1428"/>
      <c r="AC19" s="1429">
        <v>0</v>
      </c>
      <c r="AD19" s="1430">
        <f t="shared" si="6"/>
        <v>1</v>
      </c>
      <c r="AQ19" s="4366" t="s">
        <v>78</v>
      </c>
      <c r="AR19" s="4366"/>
      <c r="AS19" s="4366"/>
      <c r="AT19" s="4366"/>
      <c r="AU19" s="4366"/>
      <c r="AV19" s="4366"/>
      <c r="AW19" s="4366"/>
      <c r="AX19" s="4366"/>
    </row>
    <row r="20" spans="1:50" s="995" customFormat="1" ht="9.9499999999999993" customHeight="1" thickTop="1" x14ac:dyDescent="0.25">
      <c r="A20" s="1193" t="s">
        <v>48</v>
      </c>
      <c r="B20" s="1060"/>
      <c r="C20" s="1431" t="s">
        <v>430</v>
      </c>
      <c r="D20" s="1432"/>
      <c r="E20" s="1433"/>
      <c r="F20" s="1197"/>
      <c r="G20" s="1434"/>
      <c r="H20" s="1435"/>
      <c r="I20" s="1435">
        <v>1</v>
      </c>
      <c r="J20" s="1435">
        <v>8</v>
      </c>
      <c r="K20" s="1435"/>
      <c r="L20" s="1435"/>
      <c r="M20" s="1435"/>
      <c r="N20" s="1435"/>
      <c r="O20" s="1435"/>
      <c r="P20" s="1435"/>
      <c r="Q20" s="1435"/>
      <c r="R20" s="1436">
        <f t="shared" si="0"/>
        <v>9</v>
      </c>
      <c r="S20" s="1437">
        <f t="shared" si="1"/>
        <v>1.1000000000000001</v>
      </c>
      <c r="T20" s="1438">
        <v>5.5</v>
      </c>
      <c r="U20" s="1439"/>
      <c r="V20" s="1440"/>
      <c r="W20" s="1441">
        <v>4</v>
      </c>
      <c r="X20" s="1442"/>
      <c r="Y20" s="1442">
        <v>1</v>
      </c>
      <c r="Z20" s="1442">
        <f t="shared" si="4"/>
        <v>2</v>
      </c>
      <c r="AA20" s="1443">
        <f t="shared" si="5"/>
        <v>7</v>
      </c>
      <c r="AB20" s="1444">
        <v>1</v>
      </c>
      <c r="AC20" s="1441">
        <v>38</v>
      </c>
      <c r="AD20" s="1445">
        <f t="shared" si="6"/>
        <v>47</v>
      </c>
      <c r="AE20" s="1143"/>
      <c r="AF20" s="1446" t="s">
        <v>577</v>
      </c>
      <c r="AG20" s="1086"/>
      <c r="AH20" s="1086"/>
      <c r="AI20" s="1086"/>
      <c r="AJ20" s="1086"/>
      <c r="AK20" s="1086"/>
      <c r="AL20" s="1086"/>
      <c r="AM20" s="1086"/>
      <c r="AN20" s="1086"/>
      <c r="AO20" s="1086"/>
      <c r="AQ20" s="4366"/>
      <c r="AR20" s="4366"/>
      <c r="AS20" s="4366"/>
      <c r="AT20" s="4366"/>
      <c r="AU20" s="4366"/>
      <c r="AV20" s="4366"/>
      <c r="AW20" s="4366"/>
      <c r="AX20" s="4366"/>
    </row>
    <row r="21" spans="1:50" s="995" customFormat="1" ht="9.9499999999999993" customHeight="1" thickBot="1" x14ac:dyDescent="0.3">
      <c r="A21" s="1193" t="s">
        <v>62</v>
      </c>
      <c r="B21" s="1060"/>
      <c r="C21" s="1447" t="s">
        <v>503</v>
      </c>
      <c r="D21" s="1448"/>
      <c r="E21" s="1449"/>
      <c r="F21" s="1197"/>
      <c r="G21" s="1417"/>
      <c r="H21" s="1418"/>
      <c r="I21" s="1418">
        <v>3</v>
      </c>
      <c r="J21" s="1418"/>
      <c r="K21" s="1418"/>
      <c r="L21" s="1418"/>
      <c r="M21" s="1450"/>
      <c r="N21" s="1418"/>
      <c r="O21" s="1450">
        <v>4</v>
      </c>
      <c r="P21" s="1450"/>
      <c r="Q21" s="1418"/>
      <c r="R21" s="1419">
        <f t="shared" si="0"/>
        <v>7</v>
      </c>
      <c r="S21" s="1420">
        <f t="shared" si="1"/>
        <v>1.1000000000000001</v>
      </c>
      <c r="T21" s="1421">
        <f t="shared" ref="T21:T37" si="7">R21*S21/COUNTIF(G21:Q21,"&gt;=0")</f>
        <v>3.8500000000000005</v>
      </c>
      <c r="U21" s="1451"/>
      <c r="V21" s="1452">
        <v>3</v>
      </c>
      <c r="W21" s="1429">
        <v>6</v>
      </c>
      <c r="X21" s="1426">
        <v>6</v>
      </c>
      <c r="Y21" s="1429">
        <v>6</v>
      </c>
      <c r="Z21" s="1426">
        <f t="shared" si="4"/>
        <v>2</v>
      </c>
      <c r="AA21" s="1427">
        <f t="shared" si="5"/>
        <v>23</v>
      </c>
      <c r="AB21" s="1428">
        <v>1</v>
      </c>
      <c r="AC21" s="1429">
        <v>124</v>
      </c>
      <c r="AD21" s="1453">
        <f t="shared" si="6"/>
        <v>131</v>
      </c>
      <c r="AF21" s="1245" t="s">
        <v>44</v>
      </c>
      <c r="AQ21" s="4201" t="s">
        <v>4</v>
      </c>
      <c r="AR21" s="4201"/>
      <c r="AS21" s="4202" t="s">
        <v>578</v>
      </c>
      <c r="AT21" s="4202"/>
      <c r="AU21" s="4202"/>
      <c r="AV21" s="4202"/>
      <c r="AW21" s="4202"/>
      <c r="AX21" s="4202"/>
    </row>
    <row r="22" spans="1:50" s="995" customFormat="1" ht="9.9499999999999993" customHeight="1" thickTop="1" x14ac:dyDescent="0.25">
      <c r="A22" s="1193" t="s">
        <v>130</v>
      </c>
      <c r="B22" s="1060"/>
      <c r="C22" s="1454" t="s">
        <v>8</v>
      </c>
      <c r="D22" s="1455"/>
      <c r="E22" s="22"/>
      <c r="F22" s="1456"/>
      <c r="G22" s="1457"/>
      <c r="H22" s="1361"/>
      <c r="I22" s="1361"/>
      <c r="J22" s="1361">
        <v>14</v>
      </c>
      <c r="K22" s="1361"/>
      <c r="L22" s="1361"/>
      <c r="M22" s="1361"/>
      <c r="N22" s="1361"/>
      <c r="O22" s="1361"/>
      <c r="P22" s="1361"/>
      <c r="Q22" s="1361"/>
      <c r="R22" s="1436">
        <f t="shared" si="0"/>
        <v>14</v>
      </c>
      <c r="S22" s="1437">
        <f t="shared" si="1"/>
        <v>1</v>
      </c>
      <c r="T22" s="1438">
        <f t="shared" si="7"/>
        <v>14</v>
      </c>
      <c r="U22" s="1458"/>
      <c r="V22" s="1440"/>
      <c r="W22" s="1441">
        <v>4</v>
      </c>
      <c r="X22" s="1442"/>
      <c r="Y22" s="1442">
        <v>1</v>
      </c>
      <c r="Z22" s="1459">
        <f t="shared" si="4"/>
        <v>1</v>
      </c>
      <c r="AA22" s="1460">
        <f t="shared" si="5"/>
        <v>6</v>
      </c>
      <c r="AB22" s="1461"/>
      <c r="AC22" s="1441">
        <v>20</v>
      </c>
      <c r="AD22" s="1445">
        <f t="shared" si="6"/>
        <v>34</v>
      </c>
      <c r="AF22" s="1144"/>
      <c r="AG22" s="1462"/>
      <c r="AH22" s="1462"/>
      <c r="AI22" s="4145" t="s">
        <v>508</v>
      </c>
      <c r="AJ22" s="4145"/>
      <c r="AK22" s="4145"/>
      <c r="AL22" s="4145"/>
      <c r="AM22" s="4145"/>
      <c r="AN22" s="4145"/>
      <c r="AO22" s="4146"/>
      <c r="AP22" s="1086"/>
      <c r="AQ22" s="4201"/>
      <c r="AR22" s="4201"/>
      <c r="AS22" s="4202"/>
      <c r="AT22" s="4202"/>
      <c r="AU22" s="4202"/>
      <c r="AV22" s="4202"/>
      <c r="AW22" s="4202"/>
      <c r="AX22" s="4202"/>
    </row>
    <row r="23" spans="1:50" s="995" customFormat="1" ht="9.9499999999999993" customHeight="1" x14ac:dyDescent="0.25">
      <c r="A23" s="1193" t="s">
        <v>433</v>
      </c>
      <c r="B23" s="1060"/>
      <c r="C23" s="1463" t="s">
        <v>579</v>
      </c>
      <c r="D23" s="1464"/>
      <c r="E23" s="1465"/>
      <c r="F23" s="1130"/>
      <c r="G23" s="1466"/>
      <c r="H23" s="1400"/>
      <c r="I23" s="1400"/>
      <c r="J23" s="1467"/>
      <c r="K23" s="1400"/>
      <c r="L23" s="1400"/>
      <c r="M23" s="1400"/>
      <c r="N23" s="1400"/>
      <c r="O23" s="1400"/>
      <c r="P23" s="1400"/>
      <c r="Q23" s="1362">
        <v>13</v>
      </c>
      <c r="R23" s="1401">
        <f t="shared" si="0"/>
        <v>13</v>
      </c>
      <c r="S23" s="1402">
        <f t="shared" si="1"/>
        <v>1</v>
      </c>
      <c r="T23" s="1403">
        <f t="shared" si="7"/>
        <v>13</v>
      </c>
      <c r="U23" s="1468"/>
      <c r="V23" s="1404"/>
      <c r="W23" s="1374"/>
      <c r="X23" s="1375"/>
      <c r="Y23" s="1375">
        <v>1</v>
      </c>
      <c r="Z23" s="1369">
        <f t="shared" si="4"/>
        <v>1</v>
      </c>
      <c r="AA23" s="1370">
        <f t="shared" si="5"/>
        <v>2</v>
      </c>
      <c r="AB23" s="1395">
        <v>1</v>
      </c>
      <c r="AC23" s="1374">
        <v>6</v>
      </c>
      <c r="AD23" s="1469">
        <f t="shared" si="6"/>
        <v>19</v>
      </c>
      <c r="AF23" s="1470"/>
      <c r="AG23" s="1471"/>
      <c r="AH23" s="1471"/>
      <c r="AI23" s="4147"/>
      <c r="AJ23" s="4147"/>
      <c r="AK23" s="4147"/>
      <c r="AL23" s="4147"/>
      <c r="AM23" s="4147"/>
      <c r="AN23" s="4147"/>
      <c r="AO23" s="4148"/>
      <c r="AP23" s="1086"/>
      <c r="AQ23" s="4176" t="s">
        <v>16</v>
      </c>
      <c r="AR23" s="4177"/>
      <c r="AS23" s="4367" t="s">
        <v>580</v>
      </c>
      <c r="AT23" s="4367"/>
      <c r="AU23" s="4367"/>
      <c r="AV23" s="4367"/>
      <c r="AW23" s="4367"/>
      <c r="AX23" s="4367"/>
    </row>
    <row r="24" spans="1:50" s="995" customFormat="1" ht="9.9499999999999993" customHeight="1" x14ac:dyDescent="0.25">
      <c r="A24" s="1193" t="s">
        <v>343</v>
      </c>
      <c r="B24" s="1060"/>
      <c r="C24" s="1224" t="s">
        <v>1</v>
      </c>
      <c r="D24" s="1225"/>
      <c r="E24" s="1300"/>
      <c r="F24" s="1178"/>
      <c r="G24" s="1359"/>
      <c r="H24" s="1360">
        <v>9</v>
      </c>
      <c r="I24" s="1360"/>
      <c r="J24" s="1360"/>
      <c r="K24" s="1360"/>
      <c r="L24" s="1360"/>
      <c r="M24" s="1360"/>
      <c r="N24" s="1360"/>
      <c r="O24" s="1360"/>
      <c r="P24" s="1360"/>
      <c r="Q24" s="1360"/>
      <c r="R24" s="1364">
        <f t="shared" si="0"/>
        <v>9</v>
      </c>
      <c r="S24" s="1365">
        <f t="shared" si="1"/>
        <v>1</v>
      </c>
      <c r="T24" s="1346">
        <f t="shared" si="7"/>
        <v>9</v>
      </c>
      <c r="U24" s="1472"/>
      <c r="V24" s="1367">
        <v>2</v>
      </c>
      <c r="W24" s="1368">
        <v>5</v>
      </c>
      <c r="X24" s="1369"/>
      <c r="Y24" s="1369"/>
      <c r="Z24" s="1369">
        <f t="shared" si="4"/>
        <v>1</v>
      </c>
      <c r="AA24" s="1370">
        <f t="shared" si="5"/>
        <v>8</v>
      </c>
      <c r="AB24" s="1371"/>
      <c r="AC24" s="1368">
        <f>36</f>
        <v>36</v>
      </c>
      <c r="AD24" s="1372">
        <f t="shared" si="6"/>
        <v>45</v>
      </c>
      <c r="AE24" s="1086"/>
      <c r="AF24" s="1470"/>
      <c r="AG24" s="1471"/>
      <c r="AH24" s="1471"/>
      <c r="AI24" s="4147"/>
      <c r="AJ24" s="4147"/>
      <c r="AK24" s="4147"/>
      <c r="AL24" s="4147"/>
      <c r="AM24" s="4147"/>
      <c r="AN24" s="4147"/>
      <c r="AO24" s="4148"/>
      <c r="AP24" s="993"/>
      <c r="AQ24" s="4178"/>
      <c r="AR24" s="4179"/>
      <c r="AS24" s="4368"/>
      <c r="AT24" s="4368"/>
      <c r="AU24" s="4368"/>
      <c r="AV24" s="4368"/>
      <c r="AW24" s="4368"/>
      <c r="AX24" s="4368"/>
    </row>
    <row r="25" spans="1:50" s="1086" customFormat="1" ht="9.9499999999999993" customHeight="1" x14ac:dyDescent="0.25">
      <c r="A25" s="1193" t="s">
        <v>434</v>
      </c>
      <c r="B25" s="1060"/>
      <c r="C25" s="1214" t="s">
        <v>581</v>
      </c>
      <c r="D25" s="1215"/>
      <c r="E25" s="1262"/>
      <c r="F25" s="1197"/>
      <c r="G25" s="1359"/>
      <c r="H25" s="1360"/>
      <c r="I25" s="1360"/>
      <c r="J25" s="1360">
        <v>7</v>
      </c>
      <c r="K25" s="1360"/>
      <c r="L25" s="1360"/>
      <c r="M25" s="1360"/>
      <c r="N25" s="1360"/>
      <c r="O25" s="1360"/>
      <c r="P25" s="1360"/>
      <c r="Q25" s="1360"/>
      <c r="R25" s="1364">
        <f t="shared" si="0"/>
        <v>7</v>
      </c>
      <c r="S25" s="1365">
        <f t="shared" si="1"/>
        <v>1</v>
      </c>
      <c r="T25" s="1346">
        <f t="shared" si="7"/>
        <v>7</v>
      </c>
      <c r="U25" s="1472"/>
      <c r="V25" s="1367"/>
      <c r="W25" s="1368"/>
      <c r="X25" s="1369"/>
      <c r="Y25" s="1369">
        <v>1</v>
      </c>
      <c r="Z25" s="1369">
        <f t="shared" si="4"/>
        <v>1</v>
      </c>
      <c r="AA25" s="1370">
        <f t="shared" si="5"/>
        <v>2</v>
      </c>
      <c r="AB25" s="1371">
        <v>1</v>
      </c>
      <c r="AC25" s="1368">
        <v>12</v>
      </c>
      <c r="AD25" s="1372">
        <f t="shared" si="6"/>
        <v>19</v>
      </c>
      <c r="AF25" s="1473"/>
      <c r="AG25" s="1474"/>
      <c r="AH25" s="1474"/>
      <c r="AI25" s="4149"/>
      <c r="AJ25" s="4149"/>
      <c r="AK25" s="4149"/>
      <c r="AL25" s="4149"/>
      <c r="AM25" s="4149"/>
      <c r="AN25" s="4149"/>
      <c r="AO25" s="4150"/>
      <c r="AP25" s="995"/>
      <c r="AQ25" s="4176" t="s">
        <v>17</v>
      </c>
      <c r="AR25" s="4177"/>
      <c r="AS25" s="4371" t="s">
        <v>582</v>
      </c>
      <c r="AT25" s="4372"/>
      <c r="AU25" s="4372"/>
      <c r="AV25" s="4372"/>
      <c r="AW25" s="4372"/>
      <c r="AX25" s="4372"/>
    </row>
    <row r="26" spans="1:50" s="1086" customFormat="1" ht="9.9499999999999993" customHeight="1" x14ac:dyDescent="0.2">
      <c r="A26" s="1193" t="s">
        <v>436</v>
      </c>
      <c r="B26" s="1060"/>
      <c r="C26" s="1224" t="s">
        <v>31</v>
      </c>
      <c r="D26" s="1271"/>
      <c r="E26" s="1475"/>
      <c r="F26" s="1130"/>
      <c r="G26" s="1359"/>
      <c r="H26" s="1360"/>
      <c r="I26" s="1360"/>
      <c r="J26" s="1360"/>
      <c r="K26" s="1360"/>
      <c r="L26" s="1360"/>
      <c r="M26" s="1360">
        <v>7</v>
      </c>
      <c r="N26" s="1360"/>
      <c r="O26" s="1360"/>
      <c r="P26" s="1360"/>
      <c r="Q26" s="1360"/>
      <c r="R26" s="1401">
        <f t="shared" si="0"/>
        <v>7</v>
      </c>
      <c r="S26" s="1402">
        <f t="shared" si="1"/>
        <v>1</v>
      </c>
      <c r="T26" s="1346">
        <f t="shared" si="7"/>
        <v>7</v>
      </c>
      <c r="U26" s="1476"/>
      <c r="V26" s="1404"/>
      <c r="W26" s="1374">
        <v>1</v>
      </c>
      <c r="X26" s="1375"/>
      <c r="Y26" s="1375"/>
      <c r="Z26" s="1369">
        <f t="shared" si="4"/>
        <v>1</v>
      </c>
      <c r="AA26" s="1394">
        <f t="shared" si="5"/>
        <v>2</v>
      </c>
      <c r="AB26" s="1395"/>
      <c r="AC26" s="1368">
        <f>9</f>
        <v>9</v>
      </c>
      <c r="AD26" s="1372">
        <f t="shared" si="6"/>
        <v>16</v>
      </c>
      <c r="AI26" s="1477"/>
      <c r="AJ26" s="1477"/>
      <c r="AK26" s="1477"/>
      <c r="AL26" s="1477"/>
      <c r="AM26" s="1477"/>
      <c r="AN26" s="1477"/>
      <c r="AO26" s="1477"/>
      <c r="AP26" s="1246"/>
      <c r="AQ26" s="4369"/>
      <c r="AR26" s="4370"/>
      <c r="AS26" s="4367"/>
      <c r="AT26" s="4367"/>
      <c r="AU26" s="4367"/>
      <c r="AV26" s="4367"/>
      <c r="AW26" s="4367"/>
      <c r="AX26" s="4367"/>
    </row>
    <row r="27" spans="1:50" s="1086" customFormat="1" ht="9.9499999999999993" customHeight="1" x14ac:dyDescent="0.25">
      <c r="A27" s="1193" t="s">
        <v>437</v>
      </c>
      <c r="B27" s="1060"/>
      <c r="C27" s="1224" t="s">
        <v>63</v>
      </c>
      <c r="D27" s="1271"/>
      <c r="E27" s="1478"/>
      <c r="F27" s="1130"/>
      <c r="G27" s="1359"/>
      <c r="H27" s="1360"/>
      <c r="I27" s="1360"/>
      <c r="J27" s="1360"/>
      <c r="K27" s="1360"/>
      <c r="L27" s="1360"/>
      <c r="M27" s="1360">
        <v>6</v>
      </c>
      <c r="N27" s="1360"/>
      <c r="O27" s="1360"/>
      <c r="P27" s="1360"/>
      <c r="Q27" s="1360"/>
      <c r="R27" s="1401">
        <f t="shared" si="0"/>
        <v>6</v>
      </c>
      <c r="S27" s="1402">
        <f t="shared" si="1"/>
        <v>1</v>
      </c>
      <c r="T27" s="1346">
        <f t="shared" si="7"/>
        <v>6</v>
      </c>
      <c r="U27" s="1476"/>
      <c r="V27" s="1479"/>
      <c r="W27" s="1355"/>
      <c r="X27" s="1356"/>
      <c r="Y27" s="1356">
        <v>2</v>
      </c>
      <c r="Z27" s="1369">
        <f t="shared" si="4"/>
        <v>1</v>
      </c>
      <c r="AA27" s="1394">
        <f t="shared" si="5"/>
        <v>3</v>
      </c>
      <c r="AB27" s="1480"/>
      <c r="AC27" s="1368">
        <v>1</v>
      </c>
      <c r="AD27" s="1481">
        <f t="shared" si="6"/>
        <v>7</v>
      </c>
      <c r="AF27" s="1482"/>
      <c r="AG27" s="1462"/>
      <c r="AH27" s="1462"/>
      <c r="AI27" s="4145" t="s">
        <v>511</v>
      </c>
      <c r="AJ27" s="4145"/>
      <c r="AK27" s="4145"/>
      <c r="AL27" s="4145"/>
      <c r="AM27" s="4145"/>
      <c r="AN27" s="4145"/>
      <c r="AO27" s="4146"/>
      <c r="AP27" s="1160"/>
      <c r="AQ27" s="4369"/>
      <c r="AR27" s="4370"/>
      <c r="AS27" s="4367" t="s">
        <v>583</v>
      </c>
      <c r="AT27" s="4367"/>
      <c r="AU27" s="4367"/>
      <c r="AV27" s="4367"/>
      <c r="AW27" s="4367"/>
      <c r="AX27" s="4367"/>
    </row>
    <row r="28" spans="1:50" s="1086" customFormat="1" ht="9.9499999999999993" customHeight="1" x14ac:dyDescent="0.25">
      <c r="A28" s="1193" t="s">
        <v>438</v>
      </c>
      <c r="B28" s="1060"/>
      <c r="C28" s="1228" t="s">
        <v>83</v>
      </c>
      <c r="D28" s="1397"/>
      <c r="E28" s="1483"/>
      <c r="F28" s="1197"/>
      <c r="G28" s="1359"/>
      <c r="H28" s="1360"/>
      <c r="I28" s="1360"/>
      <c r="J28" s="1360"/>
      <c r="K28" s="1360"/>
      <c r="L28" s="1360"/>
      <c r="M28" s="1360"/>
      <c r="N28" s="1360"/>
      <c r="O28" s="1360"/>
      <c r="P28" s="1360">
        <v>6</v>
      </c>
      <c r="Q28" s="1360"/>
      <c r="R28" s="1364">
        <f t="shared" si="0"/>
        <v>6</v>
      </c>
      <c r="S28" s="1402">
        <f t="shared" si="1"/>
        <v>1</v>
      </c>
      <c r="T28" s="1346">
        <f t="shared" si="7"/>
        <v>6</v>
      </c>
      <c r="U28" s="1484"/>
      <c r="V28" s="1367"/>
      <c r="W28" s="1368"/>
      <c r="X28" s="1369"/>
      <c r="Y28" s="1369"/>
      <c r="Z28" s="1369">
        <f t="shared" si="4"/>
        <v>1</v>
      </c>
      <c r="AA28" s="1370">
        <f t="shared" si="5"/>
        <v>1</v>
      </c>
      <c r="AB28" s="1485"/>
      <c r="AC28" s="1368">
        <v>0</v>
      </c>
      <c r="AD28" s="1481">
        <f t="shared" si="6"/>
        <v>6</v>
      </c>
      <c r="AF28" s="1486"/>
      <c r="AG28" s="1487"/>
      <c r="AH28" s="1487"/>
      <c r="AI28" s="4147"/>
      <c r="AJ28" s="4147"/>
      <c r="AK28" s="4147"/>
      <c r="AL28" s="4147"/>
      <c r="AM28" s="4147"/>
      <c r="AN28" s="4147"/>
      <c r="AO28" s="4148"/>
      <c r="AQ28" s="4369"/>
      <c r="AR28" s="4370"/>
      <c r="AS28" s="4367"/>
      <c r="AT28" s="4367"/>
      <c r="AU28" s="4367"/>
      <c r="AV28" s="4367"/>
      <c r="AW28" s="4367"/>
      <c r="AX28" s="4367"/>
    </row>
    <row r="29" spans="1:50" s="1086" customFormat="1" ht="9.9499999999999993" customHeight="1" x14ac:dyDescent="0.25">
      <c r="A29" s="1193" t="s">
        <v>439</v>
      </c>
      <c r="B29" s="1060"/>
      <c r="C29" s="1208" t="s">
        <v>584</v>
      </c>
      <c r="D29" s="1209"/>
      <c r="E29" s="1262"/>
      <c r="F29" s="1197"/>
      <c r="G29" s="1359"/>
      <c r="H29" s="1360">
        <v>5</v>
      </c>
      <c r="I29" s="1360"/>
      <c r="J29" s="1360"/>
      <c r="K29" s="1360"/>
      <c r="L29" s="1360"/>
      <c r="M29" s="1360"/>
      <c r="N29" s="1360"/>
      <c r="O29" s="1360"/>
      <c r="P29" s="1360"/>
      <c r="Q29" s="1360"/>
      <c r="R29" s="1364">
        <f t="shared" si="0"/>
        <v>5</v>
      </c>
      <c r="S29" s="1402">
        <f t="shared" si="1"/>
        <v>1</v>
      </c>
      <c r="T29" s="1346">
        <f t="shared" si="7"/>
        <v>5</v>
      </c>
      <c r="U29" s="1488"/>
      <c r="V29" s="1368"/>
      <c r="W29" s="1368"/>
      <c r="X29" s="1368">
        <v>3</v>
      </c>
      <c r="Y29" s="1368">
        <v>4</v>
      </c>
      <c r="Z29" s="1369">
        <f t="shared" si="4"/>
        <v>1</v>
      </c>
      <c r="AA29" s="1370">
        <f t="shared" si="5"/>
        <v>8</v>
      </c>
      <c r="AB29" s="1489">
        <v>1</v>
      </c>
      <c r="AC29" s="1368">
        <v>66</v>
      </c>
      <c r="AD29" s="1481">
        <f t="shared" si="6"/>
        <v>71</v>
      </c>
      <c r="AF29" s="1490"/>
      <c r="AG29" s="1491"/>
      <c r="AH29" s="1491"/>
      <c r="AI29" s="4147"/>
      <c r="AJ29" s="4147"/>
      <c r="AK29" s="4147"/>
      <c r="AL29" s="4147"/>
      <c r="AM29" s="4147"/>
      <c r="AN29" s="4147"/>
      <c r="AO29" s="4148"/>
      <c r="AP29" s="1261"/>
      <c r="AQ29" s="4176" t="s">
        <v>19</v>
      </c>
      <c r="AR29" s="4177"/>
      <c r="AS29" s="4362" t="s">
        <v>585</v>
      </c>
      <c r="AT29" s="4180"/>
      <c r="AU29" s="4180"/>
      <c r="AV29" s="4180"/>
      <c r="AW29" s="4180"/>
      <c r="AX29" s="4363"/>
    </row>
    <row r="30" spans="1:50" s="1086" customFormat="1" ht="9.75" customHeight="1" x14ac:dyDescent="0.25">
      <c r="A30" s="1193" t="s">
        <v>440</v>
      </c>
      <c r="B30" s="1060"/>
      <c r="C30" s="1224" t="s">
        <v>80</v>
      </c>
      <c r="D30" s="1271"/>
      <c r="E30" s="1272"/>
      <c r="F30" s="1123"/>
      <c r="G30" s="1359"/>
      <c r="H30" s="1360"/>
      <c r="I30" s="1360"/>
      <c r="J30" s="1360"/>
      <c r="K30" s="1360">
        <v>5</v>
      </c>
      <c r="L30" s="1360"/>
      <c r="M30" s="1360"/>
      <c r="N30" s="1360"/>
      <c r="O30" s="1360"/>
      <c r="P30" s="1360"/>
      <c r="Q30" s="1360"/>
      <c r="R30" s="1364">
        <f t="shared" si="0"/>
        <v>5</v>
      </c>
      <c r="S30" s="1402">
        <f t="shared" si="1"/>
        <v>1</v>
      </c>
      <c r="T30" s="1346">
        <f t="shared" si="7"/>
        <v>5</v>
      </c>
      <c r="U30" s="1492"/>
      <c r="V30" s="1367"/>
      <c r="W30" s="1368"/>
      <c r="X30" s="1369"/>
      <c r="Y30" s="1369"/>
      <c r="Z30" s="1369">
        <f t="shared" si="4"/>
        <v>1</v>
      </c>
      <c r="AA30" s="1370">
        <f t="shared" si="5"/>
        <v>1</v>
      </c>
      <c r="AB30" s="1480"/>
      <c r="AC30" s="1369">
        <v>0</v>
      </c>
      <c r="AD30" s="1481">
        <f t="shared" si="6"/>
        <v>5</v>
      </c>
      <c r="AE30" s="1493"/>
      <c r="AF30" s="1490"/>
      <c r="AG30" s="1491"/>
      <c r="AH30" s="1491"/>
      <c r="AI30" s="4147"/>
      <c r="AJ30" s="4147"/>
      <c r="AK30" s="4147"/>
      <c r="AL30" s="4147"/>
      <c r="AM30" s="4147"/>
      <c r="AN30" s="4147"/>
      <c r="AO30" s="4148"/>
      <c r="AP30" s="1261"/>
      <c r="AQ30" s="4178"/>
      <c r="AR30" s="4179"/>
      <c r="AS30" s="4364"/>
      <c r="AT30" s="4181"/>
      <c r="AU30" s="4181"/>
      <c r="AV30" s="4181"/>
      <c r="AW30" s="4181"/>
      <c r="AX30" s="4365"/>
    </row>
    <row r="31" spans="1:50" s="1086" customFormat="1" ht="9.75" customHeight="1" x14ac:dyDescent="0.25">
      <c r="A31" s="1193" t="s">
        <v>441</v>
      </c>
      <c r="B31" s="1412"/>
      <c r="C31" s="1224" t="s">
        <v>57</v>
      </c>
      <c r="D31" s="1271"/>
      <c r="E31" s="1478"/>
      <c r="F31" s="1130"/>
      <c r="G31" s="1466"/>
      <c r="H31" s="1400"/>
      <c r="I31" s="1400"/>
      <c r="J31" s="1400"/>
      <c r="K31" s="1400"/>
      <c r="L31" s="1400"/>
      <c r="M31" s="1360"/>
      <c r="N31" s="1360">
        <v>5</v>
      </c>
      <c r="O31" s="1360"/>
      <c r="P31" s="1360"/>
      <c r="Q31" s="1360"/>
      <c r="R31" s="1364">
        <f t="shared" si="0"/>
        <v>5</v>
      </c>
      <c r="S31" s="1402">
        <f t="shared" si="1"/>
        <v>1</v>
      </c>
      <c r="T31" s="1346">
        <f t="shared" si="7"/>
        <v>5</v>
      </c>
      <c r="U31" s="1468"/>
      <c r="V31" s="1479"/>
      <c r="W31" s="1355"/>
      <c r="X31" s="1356"/>
      <c r="Y31" s="1356">
        <v>2</v>
      </c>
      <c r="Z31" s="1369">
        <f t="shared" si="4"/>
        <v>1</v>
      </c>
      <c r="AA31" s="1370">
        <f t="shared" si="5"/>
        <v>3</v>
      </c>
      <c r="AB31" s="1480"/>
      <c r="AC31" s="1369">
        <v>5</v>
      </c>
      <c r="AD31" s="1481">
        <f t="shared" si="6"/>
        <v>10</v>
      </c>
      <c r="AF31" s="1092"/>
      <c r="AG31" s="1092"/>
      <c r="AH31" s="1092"/>
      <c r="AI31" s="1494"/>
      <c r="AJ31" s="1494"/>
      <c r="AK31" s="1494"/>
      <c r="AL31" s="1494"/>
      <c r="AM31" s="1494"/>
      <c r="AN31" s="1494"/>
      <c r="AO31" s="1494"/>
      <c r="AP31" s="993"/>
      <c r="AQ31" s="4176" t="s">
        <v>23</v>
      </c>
      <c r="AR31" s="4177"/>
      <c r="AS31" s="4362" t="s">
        <v>586</v>
      </c>
      <c r="AT31" s="4180"/>
      <c r="AU31" s="4180"/>
      <c r="AV31" s="4180"/>
      <c r="AW31" s="4180"/>
      <c r="AX31" s="4363"/>
    </row>
    <row r="32" spans="1:50" s="1086" customFormat="1" ht="9.9499999999999993" customHeight="1" x14ac:dyDescent="0.25">
      <c r="A32" s="1193" t="s">
        <v>442</v>
      </c>
      <c r="B32" s="1412"/>
      <c r="C32" s="1224" t="s">
        <v>2</v>
      </c>
      <c r="D32" s="1225"/>
      <c r="E32" s="1272"/>
      <c r="F32" s="1123"/>
      <c r="G32" s="1359"/>
      <c r="H32" s="1360"/>
      <c r="I32" s="1360">
        <v>2</v>
      </c>
      <c r="J32" s="1360"/>
      <c r="K32" s="1360"/>
      <c r="L32" s="1360"/>
      <c r="M32" s="1360"/>
      <c r="N32" s="1360"/>
      <c r="O32" s="1360"/>
      <c r="P32" s="1360"/>
      <c r="Q32" s="1360"/>
      <c r="R32" s="1364">
        <f t="shared" si="0"/>
        <v>2</v>
      </c>
      <c r="S32" s="1402">
        <f t="shared" si="1"/>
        <v>1</v>
      </c>
      <c r="T32" s="1346">
        <f t="shared" si="7"/>
        <v>2</v>
      </c>
      <c r="U32" s="1488"/>
      <c r="V32" s="1367">
        <v>2</v>
      </c>
      <c r="W32" s="1368">
        <v>4</v>
      </c>
      <c r="X32" s="1369">
        <v>5</v>
      </c>
      <c r="Y32" s="1369"/>
      <c r="Z32" s="1369">
        <f t="shared" si="4"/>
        <v>1</v>
      </c>
      <c r="AA32" s="1370">
        <f t="shared" si="5"/>
        <v>12</v>
      </c>
      <c r="AB32" s="1480"/>
      <c r="AC32" s="1369">
        <f>27</f>
        <v>27</v>
      </c>
      <c r="AD32" s="1481">
        <f t="shared" si="6"/>
        <v>29</v>
      </c>
      <c r="AF32" s="1170"/>
      <c r="AG32" s="1462"/>
      <c r="AH32" s="1462"/>
      <c r="AI32" s="4145" t="s">
        <v>514</v>
      </c>
      <c r="AJ32" s="4145"/>
      <c r="AK32" s="4145"/>
      <c r="AL32" s="4145"/>
      <c r="AM32" s="4145"/>
      <c r="AN32" s="4145"/>
      <c r="AO32" s="4146"/>
      <c r="AP32" s="1261"/>
      <c r="AQ32" s="4178"/>
      <c r="AR32" s="4179"/>
      <c r="AS32" s="4364"/>
      <c r="AT32" s="4181"/>
      <c r="AU32" s="4181"/>
      <c r="AV32" s="4181"/>
      <c r="AW32" s="4181"/>
      <c r="AX32" s="4365"/>
    </row>
    <row r="33" spans="1:52" s="1086" customFormat="1" ht="9.9499999999999993" customHeight="1" x14ac:dyDescent="0.25">
      <c r="A33" s="1193" t="s">
        <v>472</v>
      </c>
      <c r="B33" s="1412"/>
      <c r="C33" s="1224" t="s">
        <v>82</v>
      </c>
      <c r="D33" s="1225"/>
      <c r="E33" s="1262"/>
      <c r="F33" s="1197"/>
      <c r="G33" s="1495"/>
      <c r="H33" s="1496"/>
      <c r="I33" s="1497"/>
      <c r="J33" s="1497"/>
      <c r="K33" s="1497"/>
      <c r="L33" s="1497"/>
      <c r="M33" s="1360"/>
      <c r="N33" s="1497"/>
      <c r="O33" s="1360">
        <v>2</v>
      </c>
      <c r="P33" s="1360"/>
      <c r="Q33" s="1360"/>
      <c r="R33" s="1364">
        <f t="shared" si="0"/>
        <v>2</v>
      </c>
      <c r="S33" s="1402">
        <f t="shared" si="1"/>
        <v>1</v>
      </c>
      <c r="T33" s="1346">
        <f t="shared" si="7"/>
        <v>2</v>
      </c>
      <c r="U33" s="1484"/>
      <c r="V33" s="1367"/>
      <c r="W33" s="1368"/>
      <c r="X33" s="1369"/>
      <c r="Y33" s="1369"/>
      <c r="Z33" s="1369">
        <f t="shared" si="4"/>
        <v>1</v>
      </c>
      <c r="AA33" s="1370">
        <f t="shared" si="5"/>
        <v>1</v>
      </c>
      <c r="AB33" s="1480"/>
      <c r="AC33" s="1369">
        <v>0</v>
      </c>
      <c r="AD33" s="1481">
        <f t="shared" si="6"/>
        <v>2</v>
      </c>
      <c r="AF33" s="1470"/>
      <c r="AG33" s="1471"/>
      <c r="AH33" s="1471"/>
      <c r="AI33" s="4147"/>
      <c r="AJ33" s="4147"/>
      <c r="AK33" s="4147"/>
      <c r="AL33" s="4147"/>
      <c r="AM33" s="4147"/>
      <c r="AN33" s="4147"/>
      <c r="AO33" s="4148"/>
      <c r="AP33" s="1261"/>
    </row>
    <row r="34" spans="1:52" s="1086" customFormat="1" ht="9.9499999999999993" customHeight="1" x14ac:dyDescent="0.25">
      <c r="A34" s="1193" t="s">
        <v>517</v>
      </c>
      <c r="B34" s="1412"/>
      <c r="C34" s="1224" t="s">
        <v>65</v>
      </c>
      <c r="D34" s="1225"/>
      <c r="E34" s="1262"/>
      <c r="F34" s="1197"/>
      <c r="G34" s="1495">
        <v>1</v>
      </c>
      <c r="H34" s="1496"/>
      <c r="I34" s="1497"/>
      <c r="J34" s="1497"/>
      <c r="K34" s="1497"/>
      <c r="L34" s="1497"/>
      <c r="M34" s="1497"/>
      <c r="N34" s="1497"/>
      <c r="O34" s="1497"/>
      <c r="P34" s="1497"/>
      <c r="Q34" s="1497"/>
      <c r="R34" s="1364">
        <f t="shared" si="0"/>
        <v>1</v>
      </c>
      <c r="S34" s="1402">
        <f t="shared" si="1"/>
        <v>1</v>
      </c>
      <c r="T34" s="1346">
        <f t="shared" si="7"/>
        <v>1</v>
      </c>
      <c r="U34" s="1472"/>
      <c r="V34" s="1367"/>
      <c r="W34" s="1368"/>
      <c r="X34" s="1369"/>
      <c r="Y34" s="1369"/>
      <c r="Z34" s="1369">
        <f t="shared" si="4"/>
        <v>1</v>
      </c>
      <c r="AA34" s="1370">
        <f t="shared" si="5"/>
        <v>1</v>
      </c>
      <c r="AB34" s="1480"/>
      <c r="AC34" s="1369">
        <v>9</v>
      </c>
      <c r="AD34" s="1481">
        <f t="shared" si="6"/>
        <v>10</v>
      </c>
      <c r="AF34" s="1470"/>
      <c r="AG34" s="1471"/>
      <c r="AH34" s="1471"/>
      <c r="AI34" s="4147"/>
      <c r="AJ34" s="4147"/>
      <c r="AK34" s="4147"/>
      <c r="AL34" s="4147"/>
      <c r="AM34" s="4147"/>
      <c r="AN34" s="4147"/>
      <c r="AO34" s="4148"/>
      <c r="AP34" s="1261"/>
    </row>
    <row r="35" spans="1:52" s="1086" customFormat="1" ht="9.9499999999999993" customHeight="1" x14ac:dyDescent="0.25">
      <c r="A35" s="1193" t="s">
        <v>518</v>
      </c>
      <c r="B35" s="1412"/>
      <c r="C35" s="1224" t="s">
        <v>587</v>
      </c>
      <c r="D35" s="1271"/>
      <c r="E35" s="1262"/>
      <c r="F35" s="1197"/>
      <c r="G35" s="1495"/>
      <c r="H35" s="1496"/>
      <c r="I35" s="1497"/>
      <c r="J35" s="1497"/>
      <c r="K35" s="1497"/>
      <c r="L35" s="1497">
        <v>1</v>
      </c>
      <c r="M35" s="1360"/>
      <c r="N35" s="1497"/>
      <c r="O35" s="1360"/>
      <c r="P35" s="1360"/>
      <c r="Q35" s="1360"/>
      <c r="R35" s="1364">
        <f t="shared" si="0"/>
        <v>1</v>
      </c>
      <c r="S35" s="1402">
        <f t="shared" si="1"/>
        <v>1</v>
      </c>
      <c r="T35" s="1346">
        <f t="shared" si="7"/>
        <v>1</v>
      </c>
      <c r="U35" s="1484"/>
      <c r="V35" s="1367"/>
      <c r="W35" s="1368"/>
      <c r="X35" s="1369"/>
      <c r="Y35" s="1369"/>
      <c r="Z35" s="1369">
        <f t="shared" si="4"/>
        <v>1</v>
      </c>
      <c r="AA35" s="1370">
        <f t="shared" si="5"/>
        <v>1</v>
      </c>
      <c r="AB35" s="1485"/>
      <c r="AC35" s="1369">
        <v>0</v>
      </c>
      <c r="AD35" s="1481">
        <f t="shared" si="6"/>
        <v>1</v>
      </c>
      <c r="AF35" s="1470"/>
      <c r="AG35" s="1471"/>
      <c r="AH35" s="1471"/>
      <c r="AI35" s="4147"/>
      <c r="AJ35" s="4147"/>
      <c r="AK35" s="4147"/>
      <c r="AL35" s="4147"/>
      <c r="AM35" s="4147"/>
      <c r="AN35" s="4147"/>
      <c r="AO35" s="4148"/>
      <c r="AP35" s="1261"/>
    </row>
    <row r="36" spans="1:52" s="1086" customFormat="1" ht="9.9499999999999993" customHeight="1" x14ac:dyDescent="0.25">
      <c r="A36" s="1193" t="s">
        <v>519</v>
      </c>
      <c r="B36" s="1412"/>
      <c r="C36" s="1376" t="s">
        <v>424</v>
      </c>
      <c r="D36" s="1377" t="s">
        <v>588</v>
      </c>
      <c r="E36" s="1262"/>
      <c r="F36" s="1197"/>
      <c r="G36" s="1495"/>
      <c r="H36" s="1496"/>
      <c r="I36" s="1497">
        <v>0</v>
      </c>
      <c r="J36" s="1497"/>
      <c r="K36" s="1497"/>
      <c r="L36" s="1497"/>
      <c r="M36" s="1360"/>
      <c r="N36" s="1497"/>
      <c r="O36" s="1360"/>
      <c r="P36" s="1360"/>
      <c r="Q36" s="1360"/>
      <c r="R36" s="1364">
        <f t="shared" si="0"/>
        <v>0</v>
      </c>
      <c r="S36" s="1402">
        <f t="shared" si="1"/>
        <v>1</v>
      </c>
      <c r="T36" s="1346">
        <f t="shared" si="7"/>
        <v>0</v>
      </c>
      <c r="U36" s="1472"/>
      <c r="V36" s="1367">
        <v>2</v>
      </c>
      <c r="W36" s="1368">
        <v>4</v>
      </c>
      <c r="X36" s="1369">
        <v>2</v>
      </c>
      <c r="Y36" s="1369">
        <v>2</v>
      </c>
      <c r="Z36" s="1369">
        <f t="shared" si="4"/>
        <v>1</v>
      </c>
      <c r="AA36" s="1370">
        <f t="shared" si="5"/>
        <v>11</v>
      </c>
      <c r="AB36" s="1480">
        <v>3</v>
      </c>
      <c r="AC36" s="1369">
        <v>111</v>
      </c>
      <c r="AD36" s="1481">
        <f t="shared" si="6"/>
        <v>111</v>
      </c>
      <c r="AF36" s="1470"/>
      <c r="AG36" s="1471"/>
      <c r="AH36" s="1471"/>
      <c r="AI36" s="4149"/>
      <c r="AJ36" s="4149"/>
      <c r="AK36" s="4149"/>
      <c r="AL36" s="4149"/>
      <c r="AM36" s="4149"/>
      <c r="AN36" s="4149"/>
      <c r="AO36" s="4150"/>
      <c r="AP36" s="1261"/>
    </row>
    <row r="37" spans="1:52" s="1086" customFormat="1" ht="9.9499999999999993" customHeight="1" x14ac:dyDescent="0.25">
      <c r="A37" s="1193" t="s">
        <v>520</v>
      </c>
      <c r="B37" s="1412"/>
      <c r="C37" s="1214" t="s">
        <v>589</v>
      </c>
      <c r="D37" s="1215"/>
      <c r="E37" s="1262"/>
      <c r="F37" s="1197"/>
      <c r="G37" s="1495"/>
      <c r="H37" s="1496"/>
      <c r="I37" s="1497"/>
      <c r="J37" s="1497"/>
      <c r="K37" s="1497">
        <v>0</v>
      </c>
      <c r="L37" s="1497"/>
      <c r="M37" s="1497"/>
      <c r="N37" s="1497"/>
      <c r="O37" s="1360"/>
      <c r="P37" s="1497"/>
      <c r="Q37" s="1497"/>
      <c r="R37" s="1364">
        <f t="shared" si="0"/>
        <v>0</v>
      </c>
      <c r="S37" s="1402">
        <f t="shared" si="1"/>
        <v>1</v>
      </c>
      <c r="T37" s="1346">
        <f t="shared" si="7"/>
        <v>0</v>
      </c>
      <c r="U37" s="1476"/>
      <c r="V37" s="1367">
        <v>1</v>
      </c>
      <c r="W37" s="1368"/>
      <c r="X37" s="1369"/>
      <c r="Y37" s="1369">
        <v>1</v>
      </c>
      <c r="Z37" s="1369">
        <f t="shared" si="4"/>
        <v>1</v>
      </c>
      <c r="AA37" s="1370">
        <f t="shared" si="5"/>
        <v>3</v>
      </c>
      <c r="AB37" s="1480">
        <v>1</v>
      </c>
      <c r="AC37" s="1369">
        <v>23</v>
      </c>
      <c r="AD37" s="1481">
        <f t="shared" si="6"/>
        <v>23</v>
      </c>
      <c r="AF37" s="1145"/>
      <c r="AG37" s="1145"/>
      <c r="AH37" s="1145"/>
      <c r="AI37" s="1494"/>
      <c r="AJ37" s="1494"/>
      <c r="AK37" s="1494"/>
      <c r="AL37" s="1494"/>
      <c r="AM37" s="1494"/>
      <c r="AN37" s="1494"/>
      <c r="AO37" s="1494"/>
      <c r="AQ37" s="1173"/>
      <c r="AR37" s="1173"/>
    </row>
    <row r="38" spans="1:52" s="1086" customFormat="1" ht="3" customHeight="1" x14ac:dyDescent="0.25">
      <c r="A38" s="1498"/>
      <c r="B38" s="1499"/>
      <c r="C38" s="1500"/>
      <c r="D38" s="1501"/>
      <c r="E38" s="1502"/>
      <c r="F38" s="1503"/>
      <c r="G38" s="1504"/>
      <c r="H38" s="1504"/>
      <c r="I38" s="1505"/>
      <c r="J38" s="1505"/>
      <c r="K38" s="1505"/>
      <c r="L38" s="1504"/>
      <c r="M38" s="1505"/>
      <c r="N38" s="1505"/>
      <c r="O38" s="1505"/>
      <c r="P38" s="1505"/>
      <c r="Q38" s="1505"/>
      <c r="R38" s="1503"/>
      <c r="S38" s="1503"/>
      <c r="T38" s="1506"/>
      <c r="U38" s="1507"/>
      <c r="V38" s="1508"/>
      <c r="W38" s="1508"/>
      <c r="X38" s="1508"/>
      <c r="Y38" s="1508"/>
      <c r="Z38" s="1508"/>
      <c r="AA38" s="1508"/>
      <c r="AB38" s="1509"/>
      <c r="AC38" s="1508"/>
      <c r="AD38" s="1510"/>
      <c r="AI38" s="1511"/>
      <c r="AJ38" s="1511"/>
      <c r="AK38" s="1511"/>
      <c r="AL38" s="1511"/>
      <c r="AM38" s="1511"/>
      <c r="AN38" s="1511"/>
      <c r="AO38" s="1511"/>
      <c r="AQ38" s="1173"/>
      <c r="AR38" s="1173"/>
      <c r="AS38" s="995"/>
      <c r="AT38" s="995"/>
      <c r="AU38" s="995"/>
      <c r="AV38" s="995"/>
      <c r="AW38" s="995"/>
      <c r="AX38" s="995"/>
    </row>
    <row r="39" spans="1:52" s="1086" customFormat="1" ht="8.1" customHeight="1" x14ac:dyDescent="0.25">
      <c r="A39" s="1512" t="s">
        <v>521</v>
      </c>
      <c r="B39" s="1412"/>
      <c r="C39" s="1513" t="s">
        <v>458</v>
      </c>
      <c r="D39" s="1514" t="s">
        <v>590</v>
      </c>
      <c r="E39" s="1515"/>
      <c r="F39" s="1130"/>
      <c r="G39" s="1516"/>
      <c r="H39" s="1517"/>
      <c r="I39" s="1518"/>
      <c r="J39" s="1518"/>
      <c r="K39" s="1519"/>
      <c r="L39" s="1519"/>
      <c r="M39" s="1518"/>
      <c r="N39" s="1518"/>
      <c r="O39" s="1518"/>
      <c r="P39" s="1518"/>
      <c r="Q39" s="1518"/>
      <c r="R39" s="1520"/>
      <c r="S39" s="1521"/>
      <c r="T39" s="1522"/>
      <c r="U39" s="1523"/>
      <c r="V39" s="1285"/>
      <c r="W39" s="1286">
        <v>2</v>
      </c>
      <c r="X39" s="1287">
        <v>5</v>
      </c>
      <c r="Y39" s="1128">
        <v>4</v>
      </c>
      <c r="Z39" s="1128"/>
      <c r="AA39" s="1524">
        <f t="shared" ref="AA39:AA65" si="8">SUM(V39:Z39)</f>
        <v>11</v>
      </c>
      <c r="AB39" s="1288">
        <v>1</v>
      </c>
      <c r="AC39" s="1128">
        <v>70</v>
      </c>
      <c r="AD39" s="1213">
        <f t="shared" ref="AD39:AD65" si="9">AC39+R39</f>
        <v>70</v>
      </c>
      <c r="AE39" s="995"/>
      <c r="AI39" s="1511"/>
      <c r="AJ39" s="1511"/>
      <c r="AK39" s="1511"/>
      <c r="AL39" s="1511"/>
      <c r="AM39" s="1511"/>
      <c r="AN39" s="1511"/>
      <c r="AO39" s="1511"/>
      <c r="AP39" s="591"/>
      <c r="AQ39" s="995"/>
      <c r="AR39" s="995"/>
      <c r="AS39" s="995"/>
      <c r="AT39" s="995"/>
      <c r="AU39" s="995"/>
      <c r="AV39" s="995"/>
      <c r="AW39" s="995"/>
      <c r="AX39" s="995"/>
    </row>
    <row r="40" spans="1:52" s="1086" customFormat="1" ht="8.1" customHeight="1" x14ac:dyDescent="0.25">
      <c r="A40" s="1512" t="s">
        <v>524</v>
      </c>
      <c r="B40" s="1412"/>
      <c r="C40" s="1525" t="s">
        <v>591</v>
      </c>
      <c r="D40" s="1526"/>
      <c r="E40" s="1478"/>
      <c r="F40" s="1130"/>
      <c r="G40" s="1527"/>
      <c r="H40" s="1528"/>
      <c r="I40" s="1529"/>
      <c r="J40" s="1529"/>
      <c r="K40" s="1529"/>
      <c r="L40" s="1529"/>
      <c r="M40" s="1529"/>
      <c r="N40" s="1529"/>
      <c r="O40" s="1529"/>
      <c r="P40" s="1529"/>
      <c r="Q40" s="1529"/>
      <c r="R40" s="1520"/>
      <c r="S40" s="1521"/>
      <c r="T40" s="1522"/>
      <c r="U40" s="1530"/>
      <c r="V40" s="1034">
        <v>1</v>
      </c>
      <c r="W40" s="1035">
        <v>6</v>
      </c>
      <c r="X40" s="1128">
        <v>3</v>
      </c>
      <c r="Y40" s="1128"/>
      <c r="Z40" s="1128"/>
      <c r="AA40" s="1524">
        <f t="shared" si="8"/>
        <v>10</v>
      </c>
      <c r="AB40" s="1212">
        <v>1</v>
      </c>
      <c r="AC40" s="1128">
        <v>60</v>
      </c>
      <c r="AD40" s="1213">
        <f t="shared" si="9"/>
        <v>60</v>
      </c>
      <c r="AE40" s="999"/>
      <c r="AP40" s="995"/>
      <c r="AQ40" s="995"/>
      <c r="AR40" s="995"/>
      <c r="AS40" s="995"/>
      <c r="AT40" s="995"/>
      <c r="AU40" s="995"/>
      <c r="AV40" s="995"/>
      <c r="AW40" s="995"/>
      <c r="AX40" s="995"/>
    </row>
    <row r="41" spans="1:52" s="995" customFormat="1" ht="8.1" customHeight="1" x14ac:dyDescent="0.25">
      <c r="A41" s="1512" t="s">
        <v>527</v>
      </c>
      <c r="B41" s="1412"/>
      <c r="C41" s="1531" t="s">
        <v>7</v>
      </c>
      <c r="D41" s="1532"/>
      <c r="E41" s="1478"/>
      <c r="F41" s="1130"/>
      <c r="G41" s="1527"/>
      <c r="H41" s="1528"/>
      <c r="I41" s="1529"/>
      <c r="J41" s="1529"/>
      <c r="K41" s="1529"/>
      <c r="L41" s="1529"/>
      <c r="M41" s="1529"/>
      <c r="N41" s="1529"/>
      <c r="O41" s="1529"/>
      <c r="P41" s="1529"/>
      <c r="Q41" s="1529"/>
      <c r="R41" s="1520"/>
      <c r="S41" s="1521"/>
      <c r="T41" s="1522"/>
      <c r="U41" s="1530"/>
      <c r="V41" s="1034"/>
      <c r="W41" s="1035">
        <v>6</v>
      </c>
      <c r="X41" s="1128">
        <v>3</v>
      </c>
      <c r="Y41" s="1128"/>
      <c r="Z41" s="1128"/>
      <c r="AA41" s="1524">
        <f t="shared" si="8"/>
        <v>9</v>
      </c>
      <c r="AB41" s="1212"/>
      <c r="AC41" s="1128">
        <f>54</f>
        <v>54</v>
      </c>
      <c r="AD41" s="1213">
        <f t="shared" si="9"/>
        <v>54</v>
      </c>
      <c r="AP41" s="591"/>
      <c r="AY41" s="1086"/>
    </row>
    <row r="42" spans="1:52" s="995" customFormat="1" ht="8.1" customHeight="1" x14ac:dyDescent="0.25">
      <c r="A42" s="1512" t="s">
        <v>528</v>
      </c>
      <c r="B42" s="1412"/>
      <c r="C42" s="1531" t="s">
        <v>11</v>
      </c>
      <c r="D42" s="1532"/>
      <c r="E42" s="1478"/>
      <c r="F42" s="1130"/>
      <c r="G42" s="1527"/>
      <c r="H42" s="1528"/>
      <c r="I42" s="1529"/>
      <c r="J42" s="1529"/>
      <c r="K42" s="1529"/>
      <c r="L42" s="1529"/>
      <c r="M42" s="1529"/>
      <c r="N42" s="1529"/>
      <c r="O42" s="1529"/>
      <c r="P42" s="1529"/>
      <c r="Q42" s="1529"/>
      <c r="R42" s="1520"/>
      <c r="S42" s="1521"/>
      <c r="T42" s="1522"/>
      <c r="U42" s="1530"/>
      <c r="V42" s="1034">
        <v>3</v>
      </c>
      <c r="W42" s="1035">
        <v>2</v>
      </c>
      <c r="X42" s="1128">
        <v>3</v>
      </c>
      <c r="Y42" s="1128"/>
      <c r="Z42" s="1128"/>
      <c r="AA42" s="1524">
        <f t="shared" si="8"/>
        <v>8</v>
      </c>
      <c r="AB42" s="1212"/>
      <c r="AC42" s="1128">
        <f>61</f>
        <v>61</v>
      </c>
      <c r="AD42" s="1213">
        <f t="shared" si="9"/>
        <v>61</v>
      </c>
      <c r="AP42" s="591"/>
      <c r="AY42" s="1173"/>
    </row>
    <row r="43" spans="1:52" s="995" customFormat="1" ht="8.1" customHeight="1" x14ac:dyDescent="0.25">
      <c r="A43" s="1512" t="s">
        <v>529</v>
      </c>
      <c r="B43" s="1412"/>
      <c r="C43" s="1513" t="s">
        <v>426</v>
      </c>
      <c r="D43" s="1514" t="s">
        <v>592</v>
      </c>
      <c r="E43" s="1478"/>
      <c r="F43" s="1130"/>
      <c r="G43" s="1527"/>
      <c r="H43" s="1528"/>
      <c r="I43" s="1529"/>
      <c r="J43" s="1533"/>
      <c r="K43" s="1529"/>
      <c r="L43" s="1529"/>
      <c r="M43" s="1529"/>
      <c r="N43" s="1529"/>
      <c r="O43" s="1529"/>
      <c r="P43" s="1529"/>
      <c r="Q43" s="1529"/>
      <c r="R43" s="1520"/>
      <c r="S43" s="1521"/>
      <c r="T43" s="1522"/>
      <c r="U43" s="1530"/>
      <c r="V43" s="1034">
        <v>1</v>
      </c>
      <c r="W43" s="1035">
        <v>4</v>
      </c>
      <c r="X43" s="1128">
        <v>2</v>
      </c>
      <c r="Y43" s="1128">
        <v>1</v>
      </c>
      <c r="Z43" s="1128"/>
      <c r="AA43" s="1524">
        <f t="shared" si="8"/>
        <v>8</v>
      </c>
      <c r="AB43" s="1212">
        <v>1</v>
      </c>
      <c r="AC43" s="1128">
        <v>52</v>
      </c>
      <c r="AD43" s="1213">
        <f t="shared" si="9"/>
        <v>52</v>
      </c>
      <c r="AP43" s="1173"/>
      <c r="AY43" s="1173"/>
      <c r="AZ43" s="1173"/>
    </row>
    <row r="44" spans="1:52" s="995" customFormat="1" ht="8.1" customHeight="1" x14ac:dyDescent="0.25">
      <c r="A44" s="1512" t="s">
        <v>530</v>
      </c>
      <c r="B44" s="1412"/>
      <c r="C44" s="1534" t="s">
        <v>428</v>
      </c>
      <c r="D44" s="1535"/>
      <c r="E44" s="1297"/>
      <c r="F44" s="1130"/>
      <c r="G44" s="1527"/>
      <c r="H44" s="1528"/>
      <c r="I44" s="1529"/>
      <c r="J44" s="1529"/>
      <c r="K44" s="1529"/>
      <c r="L44" s="1529"/>
      <c r="M44" s="1529"/>
      <c r="N44" s="1533"/>
      <c r="O44" s="1533"/>
      <c r="P44" s="1533"/>
      <c r="Q44" s="1533"/>
      <c r="R44" s="1520"/>
      <c r="S44" s="1521"/>
      <c r="T44" s="1522"/>
      <c r="U44" s="1530"/>
      <c r="V44" s="1034">
        <v>3</v>
      </c>
      <c r="W44" s="1035">
        <v>4</v>
      </c>
      <c r="X44" s="1128"/>
      <c r="Y44" s="1128"/>
      <c r="Z44" s="1128"/>
      <c r="AA44" s="1524">
        <f t="shared" si="8"/>
        <v>7</v>
      </c>
      <c r="AB44" s="1212">
        <v>1</v>
      </c>
      <c r="AC44" s="1299">
        <f>61</f>
        <v>61</v>
      </c>
      <c r="AD44" s="1213">
        <f t="shared" si="9"/>
        <v>61</v>
      </c>
      <c r="AP44" s="1173"/>
      <c r="AY44" s="1173"/>
      <c r="AZ44" s="1173"/>
    </row>
    <row r="45" spans="1:52" s="995" customFormat="1" ht="8.1" customHeight="1" x14ac:dyDescent="0.25">
      <c r="A45" s="1512" t="s">
        <v>531</v>
      </c>
      <c r="B45" s="1412"/>
      <c r="C45" s="1525" t="s">
        <v>593</v>
      </c>
      <c r="D45" s="1526"/>
      <c r="E45" s="1478"/>
      <c r="F45" s="1130"/>
      <c r="G45" s="1527"/>
      <c r="H45" s="1528"/>
      <c r="I45" s="1529"/>
      <c r="J45" s="1529"/>
      <c r="K45" s="1533"/>
      <c r="L45" s="1529"/>
      <c r="M45" s="1529"/>
      <c r="N45" s="1529"/>
      <c r="O45" s="1529"/>
      <c r="P45" s="1529"/>
      <c r="Q45" s="1529"/>
      <c r="R45" s="1520"/>
      <c r="S45" s="1521"/>
      <c r="T45" s="1522"/>
      <c r="U45" s="1530"/>
      <c r="V45" s="1034"/>
      <c r="W45" s="1035"/>
      <c r="X45" s="1128">
        <v>2</v>
      </c>
      <c r="Y45" s="1128">
        <v>4</v>
      </c>
      <c r="Z45" s="1128"/>
      <c r="AA45" s="1524">
        <f t="shared" si="8"/>
        <v>6</v>
      </c>
      <c r="AB45" s="1212">
        <v>1</v>
      </c>
      <c r="AC45" s="1128">
        <v>41</v>
      </c>
      <c r="AD45" s="1213">
        <f t="shared" si="9"/>
        <v>41</v>
      </c>
      <c r="AY45" s="1173"/>
      <c r="AZ45" s="1173"/>
    </row>
    <row r="46" spans="1:52" s="995" customFormat="1" ht="8.1" customHeight="1" x14ac:dyDescent="0.25">
      <c r="A46" s="1512" t="s">
        <v>532</v>
      </c>
      <c r="B46" s="1412"/>
      <c r="C46" s="1531" t="s">
        <v>6</v>
      </c>
      <c r="D46" s="1532"/>
      <c r="E46" s="1297"/>
      <c r="F46" s="1130"/>
      <c r="G46" s="1527"/>
      <c r="H46" s="1528"/>
      <c r="I46" s="1529"/>
      <c r="J46" s="1529"/>
      <c r="K46" s="1529"/>
      <c r="L46" s="1529"/>
      <c r="M46" s="1529"/>
      <c r="N46" s="1529"/>
      <c r="O46" s="1529"/>
      <c r="P46" s="1529"/>
      <c r="Q46" s="1529"/>
      <c r="R46" s="1520"/>
      <c r="S46" s="1521"/>
      <c r="T46" s="1522"/>
      <c r="U46" s="1530"/>
      <c r="V46" s="1034"/>
      <c r="W46" s="1035">
        <v>5</v>
      </c>
      <c r="X46" s="1128"/>
      <c r="Y46" s="1128"/>
      <c r="Z46" s="1128"/>
      <c r="AA46" s="1524">
        <f t="shared" si="8"/>
        <v>5</v>
      </c>
      <c r="AB46" s="1212"/>
      <c r="AC46" s="1128">
        <f>14</f>
        <v>14</v>
      </c>
      <c r="AD46" s="1213">
        <f t="shared" si="9"/>
        <v>14</v>
      </c>
      <c r="AY46" s="1173"/>
      <c r="AZ46" s="1173"/>
    </row>
    <row r="47" spans="1:52" s="995" customFormat="1" ht="8.1" customHeight="1" x14ac:dyDescent="0.25">
      <c r="A47" s="1512" t="s">
        <v>533</v>
      </c>
      <c r="B47" s="1412"/>
      <c r="C47" s="1531" t="s">
        <v>37</v>
      </c>
      <c r="D47" s="1532"/>
      <c r="E47" s="1478"/>
      <c r="F47" s="1130"/>
      <c r="G47" s="1527"/>
      <c r="H47" s="1528"/>
      <c r="I47" s="1529"/>
      <c r="J47" s="1529"/>
      <c r="K47" s="1529"/>
      <c r="L47" s="1529"/>
      <c r="M47" s="1529"/>
      <c r="N47" s="1529"/>
      <c r="O47" s="1529"/>
      <c r="P47" s="1529"/>
      <c r="Q47" s="1529"/>
      <c r="R47" s="1520"/>
      <c r="S47" s="1521"/>
      <c r="T47" s="1522"/>
      <c r="U47" s="1530"/>
      <c r="V47" s="1034"/>
      <c r="W47" s="1035"/>
      <c r="X47" s="1128">
        <v>2</v>
      </c>
      <c r="Y47" s="1128">
        <v>1</v>
      </c>
      <c r="Z47" s="1128"/>
      <c r="AA47" s="1524">
        <f t="shared" si="8"/>
        <v>3</v>
      </c>
      <c r="AB47" s="1212"/>
      <c r="AC47" s="1128">
        <v>17</v>
      </c>
      <c r="AD47" s="1213">
        <f t="shared" si="9"/>
        <v>17</v>
      </c>
      <c r="AY47" s="1173"/>
      <c r="AZ47" s="1173"/>
    </row>
    <row r="48" spans="1:52" s="995" customFormat="1" ht="8.1" customHeight="1" x14ac:dyDescent="0.25">
      <c r="A48" s="1512" t="s">
        <v>534</v>
      </c>
      <c r="B48" s="1412"/>
      <c r="C48" s="1531" t="s">
        <v>60</v>
      </c>
      <c r="D48" s="1532"/>
      <c r="E48" s="1478"/>
      <c r="F48" s="1130"/>
      <c r="G48" s="1527"/>
      <c r="H48" s="1528"/>
      <c r="I48" s="1529"/>
      <c r="J48" s="1529"/>
      <c r="K48" s="1529"/>
      <c r="L48" s="1529"/>
      <c r="M48" s="1529"/>
      <c r="N48" s="1529"/>
      <c r="O48" s="1529"/>
      <c r="P48" s="1529"/>
      <c r="Q48" s="1529"/>
      <c r="R48" s="1520"/>
      <c r="S48" s="1521"/>
      <c r="T48" s="1522"/>
      <c r="U48" s="1530"/>
      <c r="V48" s="1034"/>
      <c r="W48" s="1035"/>
      <c r="X48" s="1128"/>
      <c r="Y48" s="1128">
        <v>3</v>
      </c>
      <c r="Z48" s="1128"/>
      <c r="AA48" s="1524">
        <f t="shared" si="8"/>
        <v>3</v>
      </c>
      <c r="AB48" s="1212"/>
      <c r="AC48" s="1128">
        <v>11</v>
      </c>
      <c r="AD48" s="1213">
        <f t="shared" si="9"/>
        <v>11</v>
      </c>
      <c r="AP48" s="1536"/>
      <c r="AQ48" s="1173"/>
      <c r="AR48" s="1173"/>
      <c r="AS48" s="1173"/>
      <c r="AT48" s="1173"/>
      <c r="AU48" s="1173"/>
      <c r="AV48" s="1173"/>
      <c r="AW48" s="1173"/>
      <c r="AX48" s="1173"/>
      <c r="AY48" s="1173"/>
      <c r="AZ48" s="1173"/>
    </row>
    <row r="49" spans="1:52" s="995" customFormat="1" ht="8.1" customHeight="1" x14ac:dyDescent="0.25">
      <c r="A49" s="1512" t="s">
        <v>535</v>
      </c>
      <c r="B49" s="1537"/>
      <c r="C49" s="1531" t="s">
        <v>5</v>
      </c>
      <c r="D49" s="1532"/>
      <c r="E49" s="1297"/>
      <c r="F49" s="1130"/>
      <c r="G49" s="1527"/>
      <c r="H49" s="1528"/>
      <c r="I49" s="1529"/>
      <c r="J49" s="1529"/>
      <c r="K49" s="1529"/>
      <c r="L49" s="1529"/>
      <c r="M49" s="1529"/>
      <c r="N49" s="1529"/>
      <c r="O49" s="1529"/>
      <c r="P49" s="1529"/>
      <c r="Q49" s="1529"/>
      <c r="R49" s="1520"/>
      <c r="S49" s="1521"/>
      <c r="T49" s="1522"/>
      <c r="U49" s="1530"/>
      <c r="V49" s="1034">
        <v>1</v>
      </c>
      <c r="W49" s="1035">
        <v>2</v>
      </c>
      <c r="X49" s="1128"/>
      <c r="Y49" s="1128"/>
      <c r="Z49" s="1128"/>
      <c r="AA49" s="1524">
        <f t="shared" si="8"/>
        <v>3</v>
      </c>
      <c r="AB49" s="1212"/>
      <c r="AC49" s="1128">
        <f>8</f>
        <v>8</v>
      </c>
      <c r="AD49" s="1213">
        <f t="shared" si="9"/>
        <v>8</v>
      </c>
      <c r="AP49" s="1536"/>
      <c r="AQ49" s="1173"/>
      <c r="AR49" s="1173"/>
      <c r="AS49" s="1173"/>
      <c r="AT49" s="1173"/>
      <c r="AU49" s="1173"/>
      <c r="AV49" s="1173"/>
      <c r="AW49" s="1173"/>
      <c r="AX49" s="1173"/>
      <c r="AY49" s="1173"/>
      <c r="AZ49" s="1173"/>
    </row>
    <row r="50" spans="1:52" s="995" customFormat="1" ht="8.1" customHeight="1" x14ac:dyDescent="0.25">
      <c r="A50" s="1512" t="s">
        <v>536</v>
      </c>
      <c r="B50" s="1537"/>
      <c r="C50" s="1531" t="s">
        <v>55</v>
      </c>
      <c r="D50" s="1532"/>
      <c r="E50" s="1478"/>
      <c r="F50" s="1130"/>
      <c r="G50" s="1527"/>
      <c r="H50" s="1528"/>
      <c r="I50" s="1529"/>
      <c r="J50" s="1533"/>
      <c r="K50" s="1529"/>
      <c r="L50" s="1529"/>
      <c r="M50" s="1529"/>
      <c r="N50" s="1529"/>
      <c r="O50" s="1529"/>
      <c r="P50" s="1529"/>
      <c r="Q50" s="1529"/>
      <c r="R50" s="1520"/>
      <c r="S50" s="1521"/>
      <c r="T50" s="1522"/>
      <c r="U50" s="1530"/>
      <c r="V50" s="1034"/>
      <c r="W50" s="1035"/>
      <c r="X50" s="1128"/>
      <c r="Y50" s="1128">
        <v>2</v>
      </c>
      <c r="Z50" s="1128"/>
      <c r="AA50" s="1524">
        <f t="shared" si="8"/>
        <v>2</v>
      </c>
      <c r="AB50" s="1212"/>
      <c r="AC50" s="1128">
        <v>8</v>
      </c>
      <c r="AD50" s="1213">
        <f t="shared" si="9"/>
        <v>8</v>
      </c>
      <c r="AF50" s="4357" t="s">
        <v>594</v>
      </c>
      <c r="AG50" s="1086"/>
      <c r="AH50" s="4354" t="s">
        <v>595</v>
      </c>
      <c r="AI50" s="4354"/>
      <c r="AJ50" s="4354"/>
      <c r="AK50" s="4354"/>
      <c r="AL50" s="4354"/>
      <c r="AM50" s="4354"/>
      <c r="AN50" s="4354"/>
      <c r="AO50" s="4354"/>
      <c r="AP50" s="4354"/>
      <c r="AQ50" s="1173"/>
      <c r="AR50" s="1173"/>
      <c r="AS50" s="1173"/>
      <c r="AT50" s="1173"/>
      <c r="AU50" s="1173"/>
      <c r="AV50" s="1173"/>
      <c r="AW50" s="1173"/>
      <c r="AX50" s="1173"/>
    </row>
    <row r="51" spans="1:52" s="995" customFormat="1" ht="8.1" customHeight="1" x14ac:dyDescent="0.25">
      <c r="A51" s="1512" t="s">
        <v>537</v>
      </c>
      <c r="B51" s="1537"/>
      <c r="C51" s="1531" t="s">
        <v>51</v>
      </c>
      <c r="D51" s="1532"/>
      <c r="E51" s="1297"/>
      <c r="F51" s="1130"/>
      <c r="G51" s="1527"/>
      <c r="H51" s="1528"/>
      <c r="I51" s="1529"/>
      <c r="J51" s="1538"/>
      <c r="K51" s="1529"/>
      <c r="L51" s="1529"/>
      <c r="M51" s="1529"/>
      <c r="N51" s="1529"/>
      <c r="O51" s="1529"/>
      <c r="P51" s="1529"/>
      <c r="Q51" s="1529"/>
      <c r="R51" s="1520"/>
      <c r="S51" s="1521"/>
      <c r="T51" s="1522"/>
      <c r="U51" s="1530"/>
      <c r="V51" s="1034">
        <v>2</v>
      </c>
      <c r="W51" s="1035"/>
      <c r="X51" s="1128"/>
      <c r="Y51" s="1128"/>
      <c r="Z51" s="1128"/>
      <c r="AA51" s="1524">
        <f t="shared" si="8"/>
        <v>2</v>
      </c>
      <c r="AB51" s="1212"/>
      <c r="AC51" s="1128">
        <f>8</f>
        <v>8</v>
      </c>
      <c r="AD51" s="1213">
        <f t="shared" si="9"/>
        <v>8</v>
      </c>
      <c r="AF51" s="4358"/>
      <c r="AG51" s="1156"/>
      <c r="AH51" s="4355"/>
      <c r="AI51" s="4355"/>
      <c r="AJ51" s="4355"/>
      <c r="AK51" s="4355"/>
      <c r="AL51" s="4355"/>
      <c r="AM51" s="4355"/>
      <c r="AN51" s="4355"/>
      <c r="AO51" s="4355"/>
      <c r="AP51" s="4355"/>
      <c r="AQ51" s="1536"/>
      <c r="AR51" s="1536"/>
    </row>
    <row r="52" spans="1:52" s="995" customFormat="1" ht="8.1" customHeight="1" x14ac:dyDescent="0.25">
      <c r="A52" s="1512" t="s">
        <v>538</v>
      </c>
      <c r="B52" s="1537"/>
      <c r="C52" s="1531" t="s">
        <v>137</v>
      </c>
      <c r="D52" s="1532"/>
      <c r="E52" s="1478"/>
      <c r="F52" s="1130"/>
      <c r="G52" s="1527"/>
      <c r="H52" s="1528"/>
      <c r="I52" s="1529"/>
      <c r="J52" s="1529"/>
      <c r="K52" s="1529"/>
      <c r="L52" s="1529"/>
      <c r="M52" s="1529"/>
      <c r="N52" s="1529"/>
      <c r="O52" s="1529"/>
      <c r="P52" s="1529"/>
      <c r="Q52" s="1529"/>
      <c r="R52" s="1520"/>
      <c r="S52" s="1521"/>
      <c r="T52" s="1522"/>
      <c r="U52" s="1530"/>
      <c r="V52" s="1034"/>
      <c r="W52" s="1035"/>
      <c r="X52" s="1128"/>
      <c r="Y52" s="1128">
        <v>2</v>
      </c>
      <c r="Z52" s="1128"/>
      <c r="AA52" s="1524">
        <f t="shared" si="8"/>
        <v>2</v>
      </c>
      <c r="AB52" s="1212"/>
      <c r="AC52" s="1128">
        <v>7</v>
      </c>
      <c r="AD52" s="1213">
        <f t="shared" si="9"/>
        <v>7</v>
      </c>
      <c r="AF52" s="4356" t="s">
        <v>596</v>
      </c>
      <c r="AG52" s="1145"/>
      <c r="AH52" s="4359" t="s">
        <v>597</v>
      </c>
      <c r="AI52" s="4359"/>
      <c r="AJ52" s="4359"/>
      <c r="AK52" s="4359"/>
      <c r="AL52" s="4359"/>
      <c r="AM52" s="4359"/>
      <c r="AN52" s="4359"/>
      <c r="AO52" s="4359"/>
      <c r="AP52" s="4359"/>
      <c r="AQ52" s="1536"/>
      <c r="AR52" s="1536"/>
    </row>
    <row r="53" spans="1:52" ht="8.1" customHeight="1" x14ac:dyDescent="0.25">
      <c r="A53" s="1512" t="s">
        <v>539</v>
      </c>
      <c r="B53" s="1537"/>
      <c r="C53" s="1534" t="s">
        <v>469</v>
      </c>
      <c r="D53" s="1535"/>
      <c r="E53" s="1478"/>
      <c r="F53" s="1130"/>
      <c r="G53" s="1527"/>
      <c r="H53" s="1528"/>
      <c r="I53" s="1529"/>
      <c r="J53" s="1529"/>
      <c r="K53" s="1533"/>
      <c r="L53" s="1533"/>
      <c r="M53" s="1529"/>
      <c r="N53" s="1529"/>
      <c r="O53" s="1529"/>
      <c r="P53" s="1529"/>
      <c r="Q53" s="1529"/>
      <c r="R53" s="1520"/>
      <c r="S53" s="1521"/>
      <c r="T53" s="1522"/>
      <c r="U53" s="1530"/>
      <c r="V53" s="1034"/>
      <c r="W53" s="1035"/>
      <c r="X53" s="1128">
        <v>1</v>
      </c>
      <c r="Y53" s="1128"/>
      <c r="Z53" s="1128"/>
      <c r="AA53" s="1524">
        <f t="shared" si="8"/>
        <v>1</v>
      </c>
      <c r="AB53" s="1212">
        <v>1</v>
      </c>
      <c r="AC53" s="1128">
        <f>13</f>
        <v>13</v>
      </c>
      <c r="AD53" s="1213">
        <f t="shared" si="9"/>
        <v>13</v>
      </c>
      <c r="AE53" s="993"/>
      <c r="AF53" s="4357"/>
      <c r="AG53" s="993"/>
      <c r="AH53" s="4354"/>
      <c r="AI53" s="4354"/>
      <c r="AJ53" s="4354"/>
      <c r="AK53" s="4354"/>
      <c r="AL53" s="4354"/>
      <c r="AM53" s="4354"/>
      <c r="AN53" s="4354"/>
      <c r="AO53" s="4354"/>
      <c r="AP53" s="4354"/>
      <c r="AQ53" s="1536"/>
      <c r="AR53" s="1536"/>
    </row>
    <row r="54" spans="1:52" s="995" customFormat="1" ht="8.1" customHeight="1" x14ac:dyDescent="0.25">
      <c r="A54" s="1512" t="s">
        <v>540</v>
      </c>
      <c r="B54" s="1537"/>
      <c r="C54" s="1534" t="s">
        <v>471</v>
      </c>
      <c r="D54" s="1535"/>
      <c r="E54" s="1478"/>
      <c r="F54" s="1130"/>
      <c r="G54" s="1527"/>
      <c r="H54" s="1528"/>
      <c r="I54" s="1529"/>
      <c r="J54" s="1529"/>
      <c r="K54" s="1529"/>
      <c r="L54" s="1529"/>
      <c r="M54" s="1533"/>
      <c r="N54" s="1529"/>
      <c r="O54" s="1529"/>
      <c r="P54" s="1529"/>
      <c r="Q54" s="1529"/>
      <c r="R54" s="1520"/>
      <c r="S54" s="1521"/>
      <c r="T54" s="1522"/>
      <c r="U54" s="1530"/>
      <c r="V54" s="1034"/>
      <c r="W54" s="1035"/>
      <c r="X54" s="1128">
        <v>1</v>
      </c>
      <c r="Y54" s="1128"/>
      <c r="Z54" s="1128"/>
      <c r="AA54" s="1524">
        <f t="shared" si="8"/>
        <v>1</v>
      </c>
      <c r="AB54" s="1212">
        <v>1</v>
      </c>
      <c r="AC54" s="1128">
        <f>13</f>
        <v>13</v>
      </c>
      <c r="AD54" s="1213">
        <f t="shared" si="9"/>
        <v>13</v>
      </c>
      <c r="AF54" s="999"/>
      <c r="AG54" s="999"/>
      <c r="AH54" s="998"/>
      <c r="AI54" s="998"/>
      <c r="AJ54" s="998"/>
      <c r="AK54" s="998"/>
      <c r="AL54" s="998"/>
      <c r="AM54" s="998"/>
      <c r="AN54" s="998"/>
      <c r="AO54" s="998"/>
      <c r="AP54" s="1086"/>
      <c r="AQ54" s="1086"/>
      <c r="AR54" s="1086"/>
      <c r="AS54" s="1086"/>
      <c r="AT54" s="1086"/>
      <c r="AU54" s="1086"/>
      <c r="AV54" s="1086"/>
      <c r="AW54" s="1086"/>
      <c r="AX54" s="1086"/>
    </row>
    <row r="55" spans="1:52" s="995" customFormat="1" ht="8.1" customHeight="1" x14ac:dyDescent="0.25">
      <c r="A55" s="1512" t="s">
        <v>541</v>
      </c>
      <c r="B55" s="1537"/>
      <c r="C55" s="1531" t="s">
        <v>35</v>
      </c>
      <c r="D55" s="1532"/>
      <c r="E55" s="1478"/>
      <c r="F55" s="1130"/>
      <c r="G55" s="1527"/>
      <c r="H55" s="1528"/>
      <c r="I55" s="1529"/>
      <c r="J55" s="1529"/>
      <c r="K55" s="1529"/>
      <c r="L55" s="1529"/>
      <c r="M55" s="1529"/>
      <c r="N55" s="1529"/>
      <c r="O55" s="1529"/>
      <c r="P55" s="1529"/>
      <c r="Q55" s="1529"/>
      <c r="R55" s="1520"/>
      <c r="S55" s="1521"/>
      <c r="T55" s="1522"/>
      <c r="U55" s="1530"/>
      <c r="V55" s="1034"/>
      <c r="W55" s="1035">
        <v>1</v>
      </c>
      <c r="X55" s="1128"/>
      <c r="Y55" s="1128"/>
      <c r="Z55" s="1128"/>
      <c r="AA55" s="1524">
        <f t="shared" si="8"/>
        <v>1</v>
      </c>
      <c r="AB55" s="1212"/>
      <c r="AC55" s="1128">
        <f>12</f>
        <v>12</v>
      </c>
      <c r="AD55" s="1213">
        <f t="shared" si="9"/>
        <v>12</v>
      </c>
      <c r="AF55" s="998"/>
      <c r="AG55" s="998"/>
      <c r="AH55" s="998"/>
      <c r="AI55" s="998"/>
      <c r="AJ55" s="998"/>
      <c r="AK55" s="998"/>
      <c r="AL55" s="998"/>
      <c r="AM55" s="998"/>
      <c r="AN55" s="998"/>
      <c r="AO55" s="998"/>
      <c r="AP55" s="998"/>
      <c r="AQ55" s="998"/>
      <c r="AR55" s="998"/>
      <c r="AS55" s="998"/>
      <c r="AT55" s="998"/>
      <c r="AU55" s="998"/>
      <c r="AV55" s="998"/>
      <c r="AW55" s="998"/>
      <c r="AX55" s="998"/>
    </row>
    <row r="56" spans="1:52" ht="8.1" customHeight="1" x14ac:dyDescent="0.25">
      <c r="A56" s="1512" t="s">
        <v>542</v>
      </c>
      <c r="B56" s="1537"/>
      <c r="C56" s="1531" t="s">
        <v>46</v>
      </c>
      <c r="D56" s="1532"/>
      <c r="E56" s="1478"/>
      <c r="F56" s="1130"/>
      <c r="G56" s="1527"/>
      <c r="H56" s="1528"/>
      <c r="I56" s="1529"/>
      <c r="J56" s="1529"/>
      <c r="K56" s="1529"/>
      <c r="L56" s="1529"/>
      <c r="M56" s="1529"/>
      <c r="N56" s="1529"/>
      <c r="O56" s="1529"/>
      <c r="P56" s="1529"/>
      <c r="Q56" s="1529"/>
      <c r="R56" s="1520"/>
      <c r="S56" s="1521"/>
      <c r="T56" s="1522"/>
      <c r="U56" s="1530"/>
      <c r="V56" s="1034"/>
      <c r="W56" s="1035"/>
      <c r="X56" s="1128">
        <v>1</v>
      </c>
      <c r="Y56" s="1128"/>
      <c r="Z56" s="1128"/>
      <c r="AA56" s="1524">
        <f t="shared" si="8"/>
        <v>1</v>
      </c>
      <c r="AB56" s="1212"/>
      <c r="AC56" s="1128">
        <f>10</f>
        <v>10</v>
      </c>
      <c r="AD56" s="1213">
        <f t="shared" si="9"/>
        <v>10</v>
      </c>
      <c r="AE56" s="993"/>
    </row>
    <row r="57" spans="1:52" s="1086" customFormat="1" ht="8.1" customHeight="1" x14ac:dyDescent="0.25">
      <c r="A57" s="1512" t="s">
        <v>543</v>
      </c>
      <c r="B57" s="1537"/>
      <c r="C57" s="1531" t="s">
        <v>53</v>
      </c>
      <c r="D57" s="1532"/>
      <c r="E57" s="1478"/>
      <c r="F57" s="1130"/>
      <c r="G57" s="1527"/>
      <c r="H57" s="1528"/>
      <c r="I57" s="1529"/>
      <c r="J57" s="1529"/>
      <c r="K57" s="1529"/>
      <c r="L57" s="1529"/>
      <c r="M57" s="1529"/>
      <c r="N57" s="1529"/>
      <c r="O57" s="1529"/>
      <c r="P57" s="1529"/>
      <c r="Q57" s="1529"/>
      <c r="R57" s="1520"/>
      <c r="S57" s="1521"/>
      <c r="T57" s="1522"/>
      <c r="U57" s="1530"/>
      <c r="V57" s="1034">
        <v>1</v>
      </c>
      <c r="W57" s="1035"/>
      <c r="X57" s="1128"/>
      <c r="Y57" s="1128"/>
      <c r="Z57" s="1128"/>
      <c r="AA57" s="1524">
        <f t="shared" si="8"/>
        <v>1</v>
      </c>
      <c r="AB57" s="1212"/>
      <c r="AC57" s="1128">
        <f>6</f>
        <v>6</v>
      </c>
      <c r="AD57" s="1213">
        <f t="shared" si="9"/>
        <v>6</v>
      </c>
      <c r="AE57" s="999"/>
      <c r="AF57" s="4151" t="s">
        <v>598</v>
      </c>
      <c r="AG57" s="4152"/>
      <c r="AH57" s="4152"/>
      <c r="AI57" s="4152"/>
      <c r="AJ57" s="4152"/>
      <c r="AK57" s="4152"/>
      <c r="AL57" s="4152"/>
      <c r="AM57" s="4152"/>
      <c r="AN57" s="4152"/>
      <c r="AO57" s="4153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8" customFormat="1" ht="8.1" customHeight="1" x14ac:dyDescent="0.25">
      <c r="A58" s="1512" t="s">
        <v>544</v>
      </c>
      <c r="B58" s="1537"/>
      <c r="C58" s="1531" t="s">
        <v>47</v>
      </c>
      <c r="D58" s="1532"/>
      <c r="E58" s="1478"/>
      <c r="F58" s="1130"/>
      <c r="G58" s="1527"/>
      <c r="H58" s="1528"/>
      <c r="I58" s="1529"/>
      <c r="J58" s="1529"/>
      <c r="K58" s="1529"/>
      <c r="L58" s="1529"/>
      <c r="M58" s="1529"/>
      <c r="N58" s="1529"/>
      <c r="O58" s="1529"/>
      <c r="P58" s="1529"/>
      <c r="Q58" s="1529"/>
      <c r="R58" s="1520"/>
      <c r="S58" s="1521"/>
      <c r="T58" s="1522"/>
      <c r="U58" s="1530"/>
      <c r="V58" s="1034"/>
      <c r="W58" s="1035"/>
      <c r="X58" s="1128">
        <v>1</v>
      </c>
      <c r="Y58" s="1128"/>
      <c r="Z58" s="1128"/>
      <c r="AA58" s="1524">
        <f t="shared" si="8"/>
        <v>1</v>
      </c>
      <c r="AB58" s="1212"/>
      <c r="AC58" s="1128">
        <f>4</f>
        <v>4</v>
      </c>
      <c r="AD58" s="1213">
        <f t="shared" si="9"/>
        <v>4</v>
      </c>
      <c r="AE58" s="999"/>
      <c r="AF58" s="4154"/>
      <c r="AG58" s="4155"/>
      <c r="AH58" s="4155"/>
      <c r="AI58" s="4155"/>
      <c r="AJ58" s="4155"/>
      <c r="AK58" s="4155"/>
      <c r="AL58" s="4155"/>
      <c r="AM58" s="4155"/>
      <c r="AN58" s="4155"/>
      <c r="AO58" s="4156"/>
      <c r="AQ58" s="993"/>
      <c r="AR58" s="993"/>
      <c r="AS58" s="993"/>
      <c r="AT58" s="993"/>
      <c r="AU58" s="993"/>
      <c r="AV58" s="993"/>
      <c r="AW58" s="993"/>
      <c r="AX58" s="993"/>
    </row>
    <row r="59" spans="1:52" ht="8.1" customHeight="1" x14ac:dyDescent="0.25">
      <c r="A59" s="1512" t="s">
        <v>545</v>
      </c>
      <c r="B59" s="1537"/>
      <c r="C59" s="1539" t="s">
        <v>15</v>
      </c>
      <c r="D59" s="1540"/>
      <c r="E59" s="1478"/>
      <c r="F59" s="1130"/>
      <c r="G59" s="1527"/>
      <c r="H59" s="1528"/>
      <c r="I59" s="1529"/>
      <c r="J59" s="1529"/>
      <c r="K59" s="1529"/>
      <c r="L59" s="1529"/>
      <c r="M59" s="1529"/>
      <c r="N59" s="1529"/>
      <c r="O59" s="1529"/>
      <c r="P59" s="1529"/>
      <c r="Q59" s="1529"/>
      <c r="R59" s="1520"/>
      <c r="S59" s="1521"/>
      <c r="T59" s="1522"/>
      <c r="U59" s="1530"/>
      <c r="V59" s="1034"/>
      <c r="W59" s="1035">
        <v>1</v>
      </c>
      <c r="X59" s="1128"/>
      <c r="Y59" s="1128"/>
      <c r="Z59" s="1128"/>
      <c r="AA59" s="1524">
        <f t="shared" si="8"/>
        <v>1</v>
      </c>
      <c r="AB59" s="1212"/>
      <c r="AC59" s="1128">
        <f>4</f>
        <v>4</v>
      </c>
      <c r="AD59" s="1213">
        <f t="shared" si="9"/>
        <v>4</v>
      </c>
      <c r="AE59" s="999"/>
      <c r="AF59" s="4154"/>
      <c r="AG59" s="4155"/>
      <c r="AH59" s="4155"/>
      <c r="AI59" s="4155"/>
      <c r="AJ59" s="4155"/>
      <c r="AK59" s="4155"/>
      <c r="AL59" s="4155"/>
      <c r="AM59" s="4155"/>
      <c r="AN59" s="4155"/>
      <c r="AO59" s="4156"/>
    </row>
    <row r="60" spans="1:52" s="2" customFormat="1" ht="8.1" customHeight="1" x14ac:dyDescent="0.25">
      <c r="A60" s="1512" t="s">
        <v>546</v>
      </c>
      <c r="B60" s="1537"/>
      <c r="C60" s="1531" t="s">
        <v>54</v>
      </c>
      <c r="D60" s="1532"/>
      <c r="E60" s="1478"/>
      <c r="F60" s="1130"/>
      <c r="G60" s="1527"/>
      <c r="H60" s="1528"/>
      <c r="I60" s="1529"/>
      <c r="J60" s="1529"/>
      <c r="K60" s="1529"/>
      <c r="L60" s="1529"/>
      <c r="M60" s="1529"/>
      <c r="N60" s="1529"/>
      <c r="O60" s="1529"/>
      <c r="P60" s="1529"/>
      <c r="Q60" s="1529"/>
      <c r="R60" s="1520"/>
      <c r="S60" s="1521"/>
      <c r="T60" s="1522"/>
      <c r="U60" s="1530"/>
      <c r="V60" s="1034">
        <v>1</v>
      </c>
      <c r="W60" s="1035"/>
      <c r="X60" s="1128"/>
      <c r="Y60" s="1128"/>
      <c r="Z60" s="1128"/>
      <c r="AA60" s="1524">
        <f t="shared" si="8"/>
        <v>1</v>
      </c>
      <c r="AB60" s="1212"/>
      <c r="AC60" s="1128">
        <f>3</f>
        <v>3</v>
      </c>
      <c r="AD60" s="1213">
        <f t="shared" si="9"/>
        <v>3</v>
      </c>
      <c r="AE60" s="999"/>
      <c r="AF60" s="4154"/>
      <c r="AG60" s="4155"/>
      <c r="AH60" s="4155"/>
      <c r="AI60" s="4155"/>
      <c r="AJ60" s="4155"/>
      <c r="AK60" s="4155"/>
      <c r="AL60" s="4155"/>
      <c r="AM60" s="4155"/>
      <c r="AN60" s="4155"/>
      <c r="AO60" s="4156"/>
      <c r="AQ60" s="993"/>
      <c r="AR60" s="993"/>
      <c r="AS60" s="993"/>
      <c r="AT60" s="993"/>
      <c r="AU60" s="993"/>
      <c r="AV60" s="993"/>
      <c r="AW60" s="993"/>
      <c r="AX60" s="993"/>
    </row>
    <row r="61" spans="1:52" s="2" customFormat="1" ht="8.1" customHeight="1" x14ac:dyDescent="0.25">
      <c r="A61" s="1512" t="s">
        <v>599</v>
      </c>
      <c r="B61" s="1537"/>
      <c r="C61" s="1531" t="s">
        <v>52</v>
      </c>
      <c r="D61" s="1532"/>
      <c r="E61" s="1478"/>
      <c r="F61" s="1130"/>
      <c r="G61" s="1527"/>
      <c r="H61" s="1528"/>
      <c r="I61" s="1529"/>
      <c r="J61" s="1529"/>
      <c r="K61" s="1529"/>
      <c r="L61" s="1529"/>
      <c r="M61" s="1529"/>
      <c r="N61" s="1529"/>
      <c r="O61" s="1529"/>
      <c r="P61" s="1529"/>
      <c r="Q61" s="1529"/>
      <c r="R61" s="1520"/>
      <c r="S61" s="1521"/>
      <c r="T61" s="1522"/>
      <c r="U61" s="1530"/>
      <c r="V61" s="1034">
        <v>1</v>
      </c>
      <c r="W61" s="1035"/>
      <c r="X61" s="1128"/>
      <c r="Y61" s="1128"/>
      <c r="Z61" s="1128"/>
      <c r="AA61" s="1524">
        <f t="shared" si="8"/>
        <v>1</v>
      </c>
      <c r="AB61" s="1212"/>
      <c r="AC61" s="1128">
        <f>1</f>
        <v>1</v>
      </c>
      <c r="AD61" s="1213">
        <f t="shared" si="9"/>
        <v>1</v>
      </c>
      <c r="AE61" s="999"/>
      <c r="AF61" s="4154"/>
      <c r="AG61" s="4155"/>
      <c r="AH61" s="4155"/>
      <c r="AI61" s="4155"/>
      <c r="AJ61" s="4155"/>
      <c r="AK61" s="4155"/>
      <c r="AL61" s="4155"/>
      <c r="AM61" s="4155"/>
      <c r="AN61" s="4155"/>
      <c r="AO61" s="4156"/>
      <c r="AQ61" s="993"/>
      <c r="AR61" s="993"/>
      <c r="AS61" s="993"/>
      <c r="AT61" s="993"/>
      <c r="AU61" s="993"/>
      <c r="AV61" s="993"/>
      <c r="AW61" s="993"/>
      <c r="AX61" s="993"/>
    </row>
    <row r="62" spans="1:52" ht="8.1" customHeight="1" x14ac:dyDescent="0.25">
      <c r="A62" s="1512" t="s">
        <v>600</v>
      </c>
      <c r="B62" s="1537"/>
      <c r="C62" s="1531" t="s">
        <v>66</v>
      </c>
      <c r="D62" s="1532"/>
      <c r="E62" s="1297"/>
      <c r="F62" s="1130"/>
      <c r="G62" s="1516"/>
      <c r="H62" s="1517"/>
      <c r="I62" s="1518"/>
      <c r="J62" s="1529"/>
      <c r="K62" s="1529"/>
      <c r="L62" s="1529"/>
      <c r="M62" s="1529"/>
      <c r="N62" s="1529"/>
      <c r="O62" s="1529"/>
      <c r="P62" s="1529"/>
      <c r="Q62" s="1529"/>
      <c r="R62" s="1520"/>
      <c r="S62" s="1521"/>
      <c r="T62" s="1522"/>
      <c r="U62" s="1530"/>
      <c r="V62" s="1034"/>
      <c r="W62" s="1035">
        <v>1</v>
      </c>
      <c r="X62" s="1128"/>
      <c r="Y62" s="1128"/>
      <c r="Z62" s="1128"/>
      <c r="AA62" s="1524">
        <f t="shared" si="8"/>
        <v>1</v>
      </c>
      <c r="AB62" s="1212"/>
      <c r="AC62" s="1128">
        <f>0</f>
        <v>0</v>
      </c>
      <c r="AD62" s="1213">
        <f t="shared" si="9"/>
        <v>0</v>
      </c>
      <c r="AE62" s="999"/>
      <c r="AF62" s="4154"/>
      <c r="AG62" s="4155"/>
      <c r="AH62" s="4155"/>
      <c r="AI62" s="4155"/>
      <c r="AJ62" s="4155"/>
      <c r="AK62" s="4155"/>
      <c r="AL62" s="4155"/>
      <c r="AM62" s="4155"/>
      <c r="AN62" s="4155"/>
      <c r="AO62" s="4156"/>
    </row>
    <row r="63" spans="1:52" ht="8.1" customHeight="1" x14ac:dyDescent="0.25">
      <c r="A63" s="1512" t="s">
        <v>601</v>
      </c>
      <c r="B63" s="1537"/>
      <c r="C63" s="1531" t="s">
        <v>67</v>
      </c>
      <c r="D63" s="1532"/>
      <c r="E63" s="1478"/>
      <c r="F63" s="1130"/>
      <c r="G63" s="1516"/>
      <c r="H63" s="1517"/>
      <c r="I63" s="1518"/>
      <c r="J63" s="1529"/>
      <c r="K63" s="1529"/>
      <c r="L63" s="1529"/>
      <c r="M63" s="1529"/>
      <c r="N63" s="1529"/>
      <c r="O63" s="1529"/>
      <c r="P63" s="1529"/>
      <c r="Q63" s="1529"/>
      <c r="R63" s="1520"/>
      <c r="S63" s="1521"/>
      <c r="T63" s="1522"/>
      <c r="U63" s="1530"/>
      <c r="V63" s="1034">
        <v>1</v>
      </c>
      <c r="W63" s="1035"/>
      <c r="X63" s="1128"/>
      <c r="Y63" s="1128"/>
      <c r="Z63" s="1128"/>
      <c r="AA63" s="1524">
        <f t="shared" si="8"/>
        <v>1</v>
      </c>
      <c r="AB63" s="1212"/>
      <c r="AC63" s="1128">
        <f>0</f>
        <v>0</v>
      </c>
      <c r="AD63" s="1213">
        <f t="shared" si="9"/>
        <v>0</v>
      </c>
      <c r="AE63" s="993"/>
      <c r="AF63" s="4154"/>
      <c r="AG63" s="4155"/>
      <c r="AH63" s="4155"/>
      <c r="AI63" s="4155"/>
      <c r="AJ63" s="4155"/>
      <c r="AK63" s="4155"/>
      <c r="AL63" s="4155"/>
      <c r="AM63" s="4155"/>
      <c r="AN63" s="4155"/>
      <c r="AO63" s="4156"/>
    </row>
    <row r="64" spans="1:52" ht="8.1" customHeight="1" x14ac:dyDescent="0.25">
      <c r="A64" s="1512" t="s">
        <v>602</v>
      </c>
      <c r="B64" s="1537"/>
      <c r="C64" s="1531" t="s">
        <v>40</v>
      </c>
      <c r="D64" s="1532"/>
      <c r="E64" s="1478"/>
      <c r="F64" s="1130"/>
      <c r="G64" s="1516"/>
      <c r="H64" s="1517"/>
      <c r="I64" s="1518"/>
      <c r="J64" s="1529"/>
      <c r="K64" s="1529"/>
      <c r="L64" s="1529"/>
      <c r="M64" s="1529"/>
      <c r="N64" s="1529"/>
      <c r="O64" s="1529"/>
      <c r="P64" s="1529"/>
      <c r="Q64" s="1529"/>
      <c r="R64" s="1520"/>
      <c r="S64" s="1521"/>
      <c r="T64" s="1522"/>
      <c r="U64" s="1530"/>
      <c r="V64" s="1034"/>
      <c r="W64" s="1035"/>
      <c r="X64" s="1128">
        <v>1</v>
      </c>
      <c r="Y64" s="1128"/>
      <c r="Z64" s="1128"/>
      <c r="AA64" s="1524">
        <f t="shared" si="8"/>
        <v>1</v>
      </c>
      <c r="AB64" s="1212"/>
      <c r="AC64" s="1128">
        <f>0</f>
        <v>0</v>
      </c>
      <c r="AD64" s="1213">
        <f t="shared" si="9"/>
        <v>0</v>
      </c>
      <c r="AE64" s="993"/>
      <c r="AF64" s="4154"/>
      <c r="AG64" s="4155"/>
      <c r="AH64" s="4155"/>
      <c r="AI64" s="4155"/>
      <c r="AJ64" s="4155"/>
      <c r="AK64" s="4155"/>
      <c r="AL64" s="4155"/>
      <c r="AM64" s="4155"/>
      <c r="AN64" s="4155"/>
      <c r="AO64" s="4156"/>
    </row>
    <row r="65" spans="1:50" ht="8.1" customHeight="1" x14ac:dyDescent="0.25">
      <c r="A65" s="1512" t="s">
        <v>603</v>
      </c>
      <c r="B65" s="1537"/>
      <c r="C65" s="1531" t="s">
        <v>42</v>
      </c>
      <c r="D65" s="1532"/>
      <c r="E65" s="1478"/>
      <c r="F65" s="1130"/>
      <c r="G65" s="1516"/>
      <c r="H65" s="1517"/>
      <c r="I65" s="1518"/>
      <c r="J65" s="1529"/>
      <c r="K65" s="1529"/>
      <c r="L65" s="1529"/>
      <c r="M65" s="1529"/>
      <c r="N65" s="1529"/>
      <c r="O65" s="1529"/>
      <c r="P65" s="1529"/>
      <c r="Q65" s="1529"/>
      <c r="R65" s="1520"/>
      <c r="S65" s="1521"/>
      <c r="T65" s="1522"/>
      <c r="U65" s="1530"/>
      <c r="V65" s="1034"/>
      <c r="W65" s="1035"/>
      <c r="X65" s="1128">
        <v>1</v>
      </c>
      <c r="Y65" s="1128"/>
      <c r="Z65" s="1128"/>
      <c r="AA65" s="1524">
        <f t="shared" si="8"/>
        <v>1</v>
      </c>
      <c r="AB65" s="1212"/>
      <c r="AC65" s="1128">
        <f>0</f>
        <v>0</v>
      </c>
      <c r="AD65" s="1213">
        <f t="shared" si="9"/>
        <v>0</v>
      </c>
      <c r="AE65" s="993"/>
      <c r="AF65" s="4154"/>
      <c r="AG65" s="4155"/>
      <c r="AH65" s="4155"/>
      <c r="AI65" s="4155"/>
      <c r="AJ65" s="4155"/>
      <c r="AK65" s="4155"/>
      <c r="AL65" s="4155"/>
      <c r="AM65" s="4155"/>
      <c r="AN65" s="4155"/>
      <c r="AO65" s="4156"/>
    </row>
    <row r="66" spans="1:50" ht="3" customHeight="1" x14ac:dyDescent="0.25">
      <c r="A66" s="1541"/>
      <c r="B66" s="1499"/>
      <c r="C66" s="1542"/>
      <c r="D66" s="1543"/>
      <c r="E66" s="1544"/>
      <c r="F66" s="1544"/>
      <c r="G66" s="1545"/>
      <c r="H66" s="1545"/>
      <c r="I66" s="1545"/>
      <c r="J66" s="1545"/>
      <c r="K66" s="1545"/>
      <c r="L66" s="1545"/>
      <c r="M66" s="1545"/>
      <c r="N66" s="1545"/>
      <c r="O66" s="1545"/>
      <c r="P66" s="1545"/>
      <c r="Q66" s="1545"/>
      <c r="R66" s="1503"/>
      <c r="S66" s="1503"/>
      <c r="T66" s="1546"/>
      <c r="U66" s="1546"/>
      <c r="V66" s="1547"/>
      <c r="W66" s="1547"/>
      <c r="X66" s="1547"/>
      <c r="Y66" s="1547"/>
      <c r="Z66" s="1547"/>
      <c r="AA66" s="1547"/>
      <c r="AB66" s="1547"/>
      <c r="AC66" s="1547"/>
      <c r="AD66" s="1548"/>
      <c r="AE66" s="993"/>
      <c r="AF66" s="4157"/>
      <c r="AG66" s="4158"/>
      <c r="AH66" s="4158"/>
      <c r="AI66" s="4158"/>
      <c r="AJ66" s="4158"/>
      <c r="AK66" s="4158"/>
      <c r="AL66" s="4158"/>
      <c r="AM66" s="4158"/>
      <c r="AN66" s="4158"/>
      <c r="AO66" s="4159"/>
    </row>
    <row r="67" spans="1:50" ht="3" customHeight="1" x14ac:dyDescent="0.25">
      <c r="A67" s="1312"/>
      <c r="C67" s="1087"/>
      <c r="D67" s="1190"/>
      <c r="E67" s="1088"/>
      <c r="F67" s="1088"/>
      <c r="G67" s="1089"/>
      <c r="H67" s="1089"/>
      <c r="I67" s="1089"/>
      <c r="J67" s="1090"/>
      <c r="K67" s="1090"/>
      <c r="L67" s="1090"/>
      <c r="M67" s="1090"/>
      <c r="N67" s="1091"/>
      <c r="O67" s="1091"/>
      <c r="P67" s="1091"/>
      <c r="Q67" s="1091"/>
      <c r="R67" s="1092"/>
      <c r="S67" s="1092"/>
      <c r="T67" s="1093"/>
      <c r="U67" s="1093"/>
      <c r="V67" s="1093"/>
      <c r="W67" s="1093"/>
      <c r="X67" s="1313"/>
      <c r="Y67" s="1313"/>
      <c r="Z67" s="1313"/>
      <c r="AA67" s="1313"/>
      <c r="AB67" s="1314"/>
      <c r="AC67" s="1315"/>
      <c r="AD67" s="1315"/>
      <c r="AE67" s="1315"/>
      <c r="AF67" s="1316"/>
      <c r="AG67" s="1316"/>
      <c r="AH67" s="1316"/>
      <c r="AI67" s="993"/>
      <c r="AJ67" s="993"/>
      <c r="AK67" s="993"/>
    </row>
    <row r="68" spans="1:50" ht="9" customHeight="1" x14ac:dyDescent="0.25">
      <c r="C68" s="4343" t="s">
        <v>14</v>
      </c>
      <c r="D68" s="4343"/>
      <c r="E68" s="1183"/>
      <c r="F68" s="1184"/>
      <c r="G68" s="1549">
        <f t="shared" ref="G68:Q68" si="10">COUNTIF(G5:G65,"&gt;=0")</f>
        <v>8</v>
      </c>
      <c r="H68" s="1549">
        <f t="shared" si="10"/>
        <v>11</v>
      </c>
      <c r="I68" s="1549">
        <f t="shared" si="10"/>
        <v>13</v>
      </c>
      <c r="J68" s="1550">
        <f t="shared" si="10"/>
        <v>14</v>
      </c>
      <c r="K68" s="1550">
        <f t="shared" si="10"/>
        <v>10</v>
      </c>
      <c r="L68" s="1550">
        <f t="shared" si="10"/>
        <v>8</v>
      </c>
      <c r="M68" s="1550">
        <f t="shared" si="10"/>
        <v>11</v>
      </c>
      <c r="N68" s="1550">
        <f t="shared" si="10"/>
        <v>9</v>
      </c>
      <c r="O68" s="1550">
        <f t="shared" si="10"/>
        <v>10</v>
      </c>
      <c r="P68" s="1550">
        <f t="shared" si="10"/>
        <v>11</v>
      </c>
      <c r="Q68" s="1550">
        <f t="shared" si="10"/>
        <v>10</v>
      </c>
      <c r="R68" s="4211" t="s">
        <v>50</v>
      </c>
      <c r="S68" s="4212"/>
      <c r="T68" s="4212"/>
      <c r="U68" s="536"/>
      <c r="V68" s="1551"/>
      <c r="W68" s="1551"/>
      <c r="X68" s="1551"/>
      <c r="Y68" s="1551"/>
      <c r="Z68" s="1551"/>
      <c r="AA68" s="1317">
        <f>SUM(AA5:AA65)</f>
        <v>430</v>
      </c>
      <c r="AB68" s="1318">
        <f>COUNTIF(AB5:AB65,"&gt;=0")</f>
        <v>22</v>
      </c>
      <c r="AC68" s="1319"/>
      <c r="AD68" s="1319"/>
      <c r="AE68" s="1319"/>
      <c r="AF68" s="1316"/>
      <c r="AG68" s="1316"/>
      <c r="AH68" s="1316"/>
      <c r="AI68" s="993"/>
      <c r="AJ68" s="993"/>
      <c r="AK68" s="993"/>
    </row>
    <row r="69" spans="1:50" ht="9" customHeight="1" x14ac:dyDescent="0.25">
      <c r="C69" s="1552">
        <f>AVERAGE(T5:T18)</f>
        <v>9.0027110389610385</v>
      </c>
      <c r="D69" s="1553"/>
      <c r="R69" s="1554">
        <f>SUM(G68:Q68)/COUNTIF(G68:Q68,"&gt;0")</f>
        <v>10.454545454545455</v>
      </c>
      <c r="S69" s="4218" t="s">
        <v>81</v>
      </c>
      <c r="T69" s="4218"/>
      <c r="U69" s="3"/>
      <c r="V69" s="3"/>
      <c r="W69" s="1321"/>
      <c r="X69" s="1321"/>
      <c r="Y69" s="1321"/>
      <c r="Z69" s="1321"/>
      <c r="AA69" s="1322" t="s">
        <v>325</v>
      </c>
      <c r="AB69" s="1323" t="s">
        <v>59</v>
      </c>
      <c r="AC69" s="1324"/>
      <c r="AD69" s="1324"/>
      <c r="AE69" s="1555"/>
      <c r="AF69" s="1325"/>
      <c r="AG69" s="1325"/>
      <c r="AH69" s="1325"/>
      <c r="AI69" s="993"/>
      <c r="AJ69" s="993"/>
      <c r="AK69" s="993"/>
    </row>
    <row r="70" spans="1:50" ht="9" customHeight="1" x14ac:dyDescent="0.25">
      <c r="L70" s="2"/>
      <c r="S70" s="517"/>
      <c r="AE70" s="1555"/>
      <c r="AI70" s="993"/>
      <c r="AJ70" s="993"/>
      <c r="AK70" s="993"/>
    </row>
    <row r="71" spans="1:50" ht="12" customHeight="1" x14ac:dyDescent="0.25">
      <c r="R71" s="1"/>
      <c r="S71" s="517"/>
      <c r="W71" s="999"/>
      <c r="AI71" s="993"/>
      <c r="AJ71" s="993"/>
      <c r="AK71" s="993"/>
    </row>
    <row r="72" spans="1:50" ht="12" customHeight="1" x14ac:dyDescent="0.25">
      <c r="A72" s="1326"/>
      <c r="R72" s="1"/>
      <c r="W72" s="999"/>
      <c r="AK72" s="993"/>
    </row>
    <row r="73" spans="1:50" ht="12" customHeight="1" x14ac:dyDescent="0.25">
      <c r="A73" s="1326"/>
      <c r="R73" s="1"/>
      <c r="W73" s="999"/>
      <c r="AK73" s="993"/>
    </row>
    <row r="74" spans="1:50" ht="12" customHeight="1" x14ac:dyDescent="0.25">
      <c r="A74" s="1326"/>
      <c r="R74" s="1"/>
      <c r="W74" s="999"/>
      <c r="AK74" s="993"/>
      <c r="AQ74" s="1086"/>
      <c r="AR74" s="1086"/>
      <c r="AS74" s="1086"/>
      <c r="AT74" s="1086"/>
      <c r="AU74" s="1086"/>
      <c r="AV74" s="1086"/>
      <c r="AW74" s="1086"/>
    </row>
    <row r="75" spans="1:50" ht="12" customHeight="1" x14ac:dyDescent="0.25">
      <c r="A75" s="993"/>
      <c r="C75" s="993"/>
      <c r="D75" s="993"/>
      <c r="E75" s="993"/>
      <c r="F75" s="993"/>
      <c r="N75" s="993"/>
      <c r="O75" s="993"/>
      <c r="P75" s="993"/>
      <c r="Q75" s="993"/>
      <c r="S75" s="993"/>
      <c r="T75" s="993"/>
      <c r="U75" s="993"/>
      <c r="V75" s="993"/>
      <c r="W75" s="993"/>
      <c r="X75" s="993"/>
      <c r="Y75" s="993"/>
      <c r="Z75" s="993"/>
      <c r="AA75" s="993"/>
      <c r="AB75" s="993"/>
      <c r="AC75" s="993"/>
      <c r="AD75" s="993"/>
      <c r="AK75" s="993"/>
      <c r="AX75" s="1086"/>
    </row>
    <row r="76" spans="1:50" ht="12" customHeight="1" x14ac:dyDescent="0.25">
      <c r="A76" s="1173"/>
      <c r="B76" s="1173"/>
      <c r="C76" s="1086"/>
      <c r="D76" s="1086"/>
      <c r="E76" s="1086"/>
      <c r="F76" s="1086"/>
      <c r="G76" s="1086"/>
      <c r="H76" s="1086"/>
      <c r="I76" s="1086"/>
      <c r="J76" s="1086"/>
      <c r="K76" s="1086"/>
      <c r="L76" s="1086"/>
      <c r="M76" s="1086"/>
      <c r="N76" s="1086"/>
      <c r="O76" s="1086"/>
      <c r="P76" s="1086"/>
      <c r="Q76" s="1086"/>
      <c r="R76" s="1086"/>
      <c r="S76" s="1086"/>
      <c r="T76" s="1086"/>
      <c r="U76" s="1086"/>
      <c r="V76" s="1086"/>
      <c r="W76" s="1086"/>
      <c r="X76" s="1086"/>
      <c r="Y76" s="1086"/>
      <c r="Z76" s="1086"/>
      <c r="AA76" s="1086"/>
      <c r="AB76" s="1086"/>
      <c r="AC76" s="1086"/>
      <c r="AD76" s="1086"/>
      <c r="AE76" s="993"/>
      <c r="AF76" s="993"/>
      <c r="AG76" s="993"/>
      <c r="AH76" s="993"/>
      <c r="AI76" s="993"/>
      <c r="AJ76" s="993"/>
      <c r="AK76" s="993"/>
      <c r="AP76" s="1086"/>
      <c r="AQ76" s="995"/>
      <c r="AR76" s="995"/>
      <c r="AS76" s="995"/>
      <c r="AT76" s="995"/>
      <c r="AU76" s="995"/>
      <c r="AV76" s="995"/>
      <c r="AW76" s="995"/>
    </row>
    <row r="77" spans="1:50" s="1086" customFormat="1" ht="3" customHeight="1" x14ac:dyDescent="0.25">
      <c r="A77" s="993"/>
      <c r="B77" s="993"/>
      <c r="C77" s="993"/>
      <c r="D77" s="993"/>
      <c r="E77" s="993"/>
      <c r="F77" s="993"/>
      <c r="G77" s="993"/>
      <c r="H77" s="993"/>
      <c r="I77" s="993"/>
      <c r="J77" s="993"/>
      <c r="K77" s="993"/>
      <c r="L77" s="993"/>
      <c r="M77" s="993"/>
      <c r="N77" s="993"/>
      <c r="O77" s="993"/>
      <c r="P77" s="993"/>
      <c r="Q77" s="993"/>
      <c r="R77" s="993"/>
      <c r="S77" s="993"/>
      <c r="T77" s="993"/>
      <c r="U77" s="993"/>
      <c r="V77" s="993"/>
      <c r="W77" s="993"/>
      <c r="X77" s="993"/>
      <c r="Y77" s="993"/>
      <c r="Z77" s="993"/>
      <c r="AA77" s="993"/>
      <c r="AB77" s="993"/>
      <c r="AC77" s="993"/>
      <c r="AD77" s="993"/>
      <c r="AP77" s="993"/>
      <c r="AQ77" s="993"/>
      <c r="AR77" s="993"/>
      <c r="AS77" s="993"/>
      <c r="AT77" s="993"/>
      <c r="AU77" s="993"/>
      <c r="AV77" s="993"/>
      <c r="AW77" s="993"/>
      <c r="AX77" s="995"/>
    </row>
    <row r="78" spans="1:50" ht="12" customHeight="1" x14ac:dyDescent="0.25">
      <c r="A78" s="995"/>
      <c r="B78" s="995"/>
      <c r="C78" s="995"/>
      <c r="D78" s="995"/>
      <c r="G78" s="995"/>
      <c r="H78" s="995"/>
      <c r="I78" s="995"/>
      <c r="J78" s="995"/>
      <c r="K78" s="995"/>
      <c r="L78" s="995"/>
      <c r="M78" s="995"/>
      <c r="N78" s="995"/>
      <c r="O78" s="995"/>
      <c r="P78" s="995"/>
      <c r="Q78" s="995"/>
      <c r="R78" s="995"/>
      <c r="S78" s="995"/>
      <c r="T78" s="995"/>
      <c r="U78" s="995"/>
      <c r="V78" s="995"/>
      <c r="W78" s="995"/>
      <c r="X78" s="995"/>
      <c r="Y78" s="995"/>
      <c r="Z78" s="995"/>
      <c r="AA78" s="995"/>
      <c r="AB78" s="995"/>
      <c r="AC78" s="995"/>
      <c r="AD78" s="995"/>
      <c r="AE78" s="993"/>
      <c r="AF78" s="993"/>
      <c r="AG78" s="993"/>
      <c r="AH78" s="993"/>
      <c r="AI78" s="993"/>
      <c r="AJ78" s="993"/>
      <c r="AK78" s="993"/>
      <c r="AP78" s="995"/>
    </row>
    <row r="79" spans="1:50" s="995" customFormat="1" ht="3" customHeight="1" x14ac:dyDescent="0.25">
      <c r="A79" s="993"/>
      <c r="B79" s="993"/>
      <c r="C79" s="993"/>
      <c r="D79" s="993"/>
      <c r="E79" s="993"/>
      <c r="F79" s="993"/>
      <c r="G79" s="993"/>
      <c r="H79" s="993"/>
      <c r="I79" s="993"/>
      <c r="J79" s="993"/>
      <c r="K79" s="993"/>
      <c r="L79" s="993"/>
      <c r="M79" s="993"/>
      <c r="N79" s="993"/>
      <c r="O79" s="993"/>
      <c r="P79" s="993"/>
      <c r="Q79" s="993"/>
      <c r="R79" s="993"/>
      <c r="S79" s="993"/>
      <c r="T79" s="993"/>
      <c r="U79" s="993"/>
      <c r="V79" s="993"/>
      <c r="W79" s="993"/>
      <c r="X79" s="993"/>
      <c r="Y79" s="993"/>
      <c r="Z79" s="993"/>
      <c r="AA79" s="993"/>
      <c r="AB79" s="993"/>
      <c r="AC79" s="993"/>
      <c r="AD79" s="993"/>
      <c r="AP79" s="993"/>
      <c r="AQ79" s="993"/>
      <c r="AR79" s="993"/>
      <c r="AS79" s="993"/>
      <c r="AT79" s="993"/>
      <c r="AU79" s="993"/>
      <c r="AV79" s="993"/>
      <c r="AW79" s="993"/>
      <c r="AX79" s="993"/>
    </row>
    <row r="80" spans="1:50" x14ac:dyDescent="0.25">
      <c r="A80" s="993"/>
      <c r="C80" s="993"/>
      <c r="D80" s="993"/>
      <c r="E80" s="993"/>
      <c r="F80" s="993"/>
      <c r="N80" s="993"/>
      <c r="O80" s="993"/>
      <c r="P80" s="993"/>
      <c r="Q80" s="993"/>
      <c r="S80" s="993"/>
      <c r="T80" s="993"/>
      <c r="U80" s="993"/>
      <c r="V80" s="993"/>
      <c r="W80" s="993"/>
      <c r="X80" s="993"/>
      <c r="Y80" s="993"/>
      <c r="Z80" s="993"/>
      <c r="AA80" s="993"/>
      <c r="AB80" s="993"/>
      <c r="AC80" s="993"/>
      <c r="AD80" s="993"/>
      <c r="AE80" s="993"/>
      <c r="AF80" s="993"/>
      <c r="AG80" s="993"/>
      <c r="AH80" s="993"/>
      <c r="AI80" s="993"/>
      <c r="AJ80" s="993"/>
      <c r="AK80" s="993"/>
    </row>
    <row r="81" spans="1:37" x14ac:dyDescent="0.25">
      <c r="A81" s="1326"/>
      <c r="R81" s="1"/>
      <c r="W81" s="999"/>
      <c r="AE81" s="993"/>
      <c r="AF81" s="993"/>
      <c r="AG81" s="993"/>
      <c r="AH81" s="993"/>
      <c r="AI81" s="993"/>
      <c r="AJ81" s="993"/>
      <c r="AK81" s="993"/>
    </row>
    <row r="82" spans="1:37" x14ac:dyDescent="0.25">
      <c r="R82" s="1"/>
      <c r="W82" s="999"/>
      <c r="AK82" s="993"/>
    </row>
    <row r="83" spans="1:37" x14ac:dyDescent="0.25">
      <c r="R83" s="1"/>
      <c r="W83" s="999"/>
      <c r="AK83" s="993"/>
    </row>
    <row r="84" spans="1:37" x14ac:dyDescent="0.25">
      <c r="S84" s="993"/>
      <c r="T84" s="993"/>
      <c r="U84" s="993"/>
      <c r="V84" s="993"/>
      <c r="AK84" s="993"/>
    </row>
    <row r="85" spans="1:37" x14ac:dyDescent="0.25">
      <c r="AK85" s="993"/>
    </row>
    <row r="86" spans="1:37" x14ac:dyDescent="0.25">
      <c r="AK86" s="993"/>
    </row>
    <row r="87" spans="1:37" x14ac:dyDescent="0.25">
      <c r="AK87" s="993"/>
    </row>
    <row r="88" spans="1:37" x14ac:dyDescent="0.25">
      <c r="AK88" s="993"/>
    </row>
    <row r="89" spans="1:37" x14ac:dyDescent="0.25">
      <c r="AK89" s="993"/>
    </row>
    <row r="90" spans="1:37" x14ac:dyDescent="0.25">
      <c r="AK90" s="993"/>
    </row>
    <row r="91" spans="1:37" x14ac:dyDescent="0.25">
      <c r="AK91" s="993"/>
    </row>
    <row r="92" spans="1:37" x14ac:dyDescent="0.25">
      <c r="AK92" s="993"/>
    </row>
    <row r="93" spans="1:37" x14ac:dyDescent="0.25">
      <c r="AK93" s="993"/>
    </row>
    <row r="94" spans="1:37" x14ac:dyDescent="0.25">
      <c r="AK94" s="993"/>
    </row>
    <row r="95" spans="1:37" x14ac:dyDescent="0.25">
      <c r="AK95" s="993"/>
    </row>
    <row r="96" spans="1:37" x14ac:dyDescent="0.25">
      <c r="AK96" s="993"/>
    </row>
    <row r="97" spans="37:37" x14ac:dyDescent="0.25">
      <c r="AK97" s="993"/>
    </row>
    <row r="98" spans="37:37" x14ac:dyDescent="0.25">
      <c r="AK98" s="993"/>
    </row>
    <row r="99" spans="37:37" x14ac:dyDescent="0.25">
      <c r="AK99" s="993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O1" sqref="O1:R1"/>
    </sheetView>
  </sheetViews>
  <sheetFormatPr baseColWidth="10" defaultColWidth="11.42578125" defaultRowHeight="15" x14ac:dyDescent="0.25"/>
  <cols>
    <col min="1" max="1" width="3.5703125" style="1186" customWidth="1"/>
    <col min="2" max="2" width="1.85546875" style="993" customWidth="1"/>
    <col min="3" max="3" width="10" style="994" customWidth="1"/>
    <col min="4" max="4" width="4.42578125" style="1187" customWidth="1"/>
    <col min="5" max="5" width="1.7109375" style="995" customWidth="1"/>
    <col min="6" max="6" width="1.5703125" style="995" customWidth="1"/>
    <col min="7" max="13" width="5.85546875" style="993" customWidth="1"/>
    <col min="14" max="16" width="5.85546875" style="994" customWidth="1"/>
    <col min="17" max="17" width="5.85546875" style="993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9" customWidth="1"/>
    <col min="29" max="29" width="7.85546875" style="1189" customWidth="1"/>
    <col min="30" max="30" width="4.28515625" style="1189" customWidth="1"/>
    <col min="31" max="31" width="4.28515625" style="999" customWidth="1"/>
    <col min="32" max="32" width="8.85546875" style="999" customWidth="1"/>
    <col min="33" max="33" width="1.28515625" style="999" customWidth="1"/>
    <col min="34" max="37" width="5.85546875" style="993" customWidth="1"/>
    <col min="38" max="46" width="5.7109375" style="993" customWidth="1"/>
    <col min="47" max="16384" width="11.42578125" style="993"/>
  </cols>
  <sheetData>
    <row r="1" spans="1:40" ht="11.25" customHeight="1" x14ac:dyDescent="0.25">
      <c r="J1" s="1188"/>
      <c r="K1" s="1188"/>
      <c r="L1" s="1188"/>
      <c r="M1" s="1188"/>
      <c r="O1" s="4306" t="s">
        <v>547</v>
      </c>
      <c r="P1" s="4306"/>
      <c r="Q1" s="4306"/>
      <c r="R1" s="4306"/>
    </row>
    <row r="2" spans="1:40" ht="8.4499999999999993" customHeight="1" x14ac:dyDescent="0.25">
      <c r="G2" s="4330" t="s">
        <v>25</v>
      </c>
      <c r="H2" s="4330"/>
      <c r="I2" s="4330"/>
      <c r="J2" s="4330"/>
      <c r="K2" s="4330"/>
      <c r="L2" s="4330"/>
      <c r="M2" s="4330"/>
      <c r="N2" s="4330"/>
      <c r="O2" s="4330"/>
      <c r="P2" s="4331"/>
      <c r="Q2" s="4404" t="s">
        <v>50</v>
      </c>
      <c r="R2" s="4404"/>
      <c r="S2" s="4404"/>
      <c r="T2" s="4405" t="s">
        <v>49</v>
      </c>
      <c r="U2" s="4405"/>
      <c r="V2" s="4405"/>
      <c r="W2" s="4405"/>
      <c r="X2" s="4405"/>
      <c r="Y2" s="4405" t="s">
        <v>477</v>
      </c>
      <c r="Z2" s="4405"/>
      <c r="AA2" s="4405"/>
      <c r="AB2" s="4405"/>
      <c r="AC2" s="4405"/>
      <c r="AD2" s="4406"/>
    </row>
    <row r="3" spans="1:40" s="1001" customFormat="1" ht="8.4499999999999993" customHeight="1" x14ac:dyDescent="0.25">
      <c r="A3" s="1186"/>
      <c r="C3" s="1002"/>
      <c r="D3" s="1190"/>
      <c r="E3" s="4215" t="s">
        <v>44</v>
      </c>
      <c r="F3" s="1003"/>
      <c r="G3" s="1118" t="s">
        <v>87</v>
      </c>
      <c r="H3" s="1118" t="s">
        <v>26</v>
      </c>
      <c r="I3" s="1005" t="s">
        <v>27</v>
      </c>
      <c r="J3" s="1005" t="s">
        <v>28</v>
      </c>
      <c r="K3" s="1005" t="s">
        <v>406</v>
      </c>
      <c r="L3" s="1006" t="s">
        <v>407</v>
      </c>
      <c r="M3" s="1005" t="s">
        <v>446</v>
      </c>
      <c r="N3" s="1005" t="s">
        <v>32</v>
      </c>
      <c r="O3" s="1005" t="s">
        <v>408</v>
      </c>
      <c r="P3" s="1005" t="s">
        <v>34</v>
      </c>
      <c r="Q3" s="4407" t="s">
        <v>3</v>
      </c>
      <c r="R3" s="4390" t="s">
        <v>409</v>
      </c>
      <c r="S3" s="4409" t="s">
        <v>410</v>
      </c>
      <c r="T3" s="4411" t="s">
        <v>478</v>
      </c>
      <c r="U3" s="4398" t="s">
        <v>479</v>
      </c>
      <c r="V3" s="4400" t="s">
        <v>480</v>
      </c>
      <c r="W3" s="4400" t="s">
        <v>481</v>
      </c>
      <c r="X3" s="4402" t="s">
        <v>3</v>
      </c>
      <c r="Y3" s="4394" t="s">
        <v>482</v>
      </c>
      <c r="Z3" s="4394" t="s">
        <v>483</v>
      </c>
      <c r="AA3" s="4394" t="s">
        <v>484</v>
      </c>
      <c r="AB3" s="4396" t="s">
        <v>485</v>
      </c>
      <c r="AC3" s="4398" t="s">
        <v>486</v>
      </c>
      <c r="AD3" s="4396" t="s">
        <v>485</v>
      </c>
      <c r="AE3" s="1099"/>
      <c r="AF3" s="1099"/>
      <c r="AG3" s="1099"/>
      <c r="AH3" s="4390" t="s">
        <v>39</v>
      </c>
      <c r="AI3" s="4390" t="s">
        <v>38</v>
      </c>
      <c r="AJ3" s="4390" t="s">
        <v>445</v>
      </c>
      <c r="AK3" s="4392" t="s">
        <v>9</v>
      </c>
      <c r="AL3" s="4390" t="s">
        <v>13</v>
      </c>
      <c r="AM3" s="4390" t="s">
        <v>12</v>
      </c>
      <c r="AN3" s="4390" t="s">
        <v>10</v>
      </c>
    </row>
    <row r="4" spans="1:40" s="1001" customFormat="1" ht="8.25" customHeight="1" thickBot="1" x14ac:dyDescent="0.3">
      <c r="A4" s="1191"/>
      <c r="B4" s="56"/>
      <c r="C4" s="1102"/>
      <c r="D4" s="1192"/>
      <c r="E4" s="4319"/>
      <c r="F4" s="1011"/>
      <c r="G4" s="1120" t="s">
        <v>487</v>
      </c>
      <c r="H4" s="1120" t="s">
        <v>488</v>
      </c>
      <c r="I4" s="1013" t="s">
        <v>489</v>
      </c>
      <c r="J4" s="1013" t="s">
        <v>490</v>
      </c>
      <c r="K4" s="1013" t="s">
        <v>491</v>
      </c>
      <c r="L4" s="1014" t="s">
        <v>492</v>
      </c>
      <c r="M4" s="1014" t="s">
        <v>493</v>
      </c>
      <c r="N4" s="1014" t="s">
        <v>494</v>
      </c>
      <c r="O4" s="1014" t="s">
        <v>495</v>
      </c>
      <c r="P4" s="1014" t="s">
        <v>496</v>
      </c>
      <c r="Q4" s="4408"/>
      <c r="R4" s="4391"/>
      <c r="S4" s="4410"/>
      <c r="T4" s="4412"/>
      <c r="U4" s="4399"/>
      <c r="V4" s="4401"/>
      <c r="W4" s="4401"/>
      <c r="X4" s="4403"/>
      <c r="Y4" s="4395"/>
      <c r="Z4" s="4395"/>
      <c r="AA4" s="4395"/>
      <c r="AB4" s="4397"/>
      <c r="AC4" s="4399"/>
      <c r="AD4" s="4397"/>
      <c r="AE4" s="1099"/>
      <c r="AF4" s="1104" t="s">
        <v>444</v>
      </c>
      <c r="AG4" s="1059"/>
      <c r="AH4" s="4391"/>
      <c r="AI4" s="4391"/>
      <c r="AJ4" s="4391"/>
      <c r="AK4" s="4393"/>
      <c r="AL4" s="4391"/>
      <c r="AM4" s="4391"/>
      <c r="AN4" s="4391"/>
    </row>
    <row r="5" spans="1:40" ht="9.9499999999999993" customHeight="1" thickTop="1" x14ac:dyDescent="0.25">
      <c r="A5" s="1193" t="s">
        <v>4</v>
      </c>
      <c r="B5" s="1015"/>
      <c r="C5" s="1194" t="s">
        <v>497</v>
      </c>
      <c r="D5" s="1195" t="s">
        <v>498</v>
      </c>
      <c r="E5" s="1196"/>
      <c r="F5" s="1197"/>
      <c r="G5" s="1198">
        <v>3</v>
      </c>
      <c r="H5" s="1199">
        <v>15</v>
      </c>
      <c r="I5" s="1200">
        <v>13</v>
      </c>
      <c r="J5" s="1200">
        <v>13</v>
      </c>
      <c r="K5" s="1201">
        <v>13</v>
      </c>
      <c r="L5" s="1201">
        <v>4</v>
      </c>
      <c r="M5" s="1201">
        <v>7</v>
      </c>
      <c r="N5" s="1201">
        <v>1</v>
      </c>
      <c r="O5" s="1200"/>
      <c r="P5" s="1201">
        <v>1</v>
      </c>
      <c r="Q5" s="1021">
        <f t="shared" ref="Q5:Q35" si="0">SUM(G5:P5)</f>
        <v>70</v>
      </c>
      <c r="R5" s="1022">
        <f t="shared" ref="R5:R35" si="1">COUNTIF(G5:P5,"&gt;=0")*0.1+0.9</f>
        <v>1.8</v>
      </c>
      <c r="S5" s="1202">
        <f t="shared" ref="S5:S35" si="2">Q5*R5/COUNTIF(G5:P5,"&gt;=0")</f>
        <v>14</v>
      </c>
      <c r="T5" s="1024"/>
      <c r="U5" s="1025"/>
      <c r="V5" s="1124">
        <v>3</v>
      </c>
      <c r="W5" s="1124">
        <f t="shared" ref="W5:W35" si="3">COUNTIF(G5:P5,"&gt;=0")</f>
        <v>9</v>
      </c>
      <c r="X5" s="1203">
        <f t="shared" ref="X5:X35" si="4">SUM(T5:W5)</f>
        <v>12</v>
      </c>
      <c r="Y5" s="1204">
        <v>4</v>
      </c>
      <c r="Z5" s="1124">
        <f>31+Q5</f>
        <v>101</v>
      </c>
      <c r="AA5" s="1205">
        <f t="shared" ref="AA5:AA35" si="5">Z5/X5</f>
        <v>8.4166666666666661</v>
      </c>
      <c r="AB5" s="1206">
        <f t="shared" ref="AB5:AB35" si="6">RANK(AA5,AA$5:AA$45)</f>
        <v>7</v>
      </c>
      <c r="AC5" s="1207">
        <f t="shared" ref="AC5:AC35" si="7">AA5*(X5*0.03+0.97)</f>
        <v>11.194166666666666</v>
      </c>
      <c r="AD5" s="1025">
        <f t="shared" ref="AD5:AD35" si="8">RANK(AC5,AC$5:AC$45)</f>
        <v>5</v>
      </c>
      <c r="AF5" s="1125" t="s">
        <v>4</v>
      </c>
      <c r="AG5" s="1059"/>
      <c r="AH5" s="1110">
        <v>11</v>
      </c>
      <c r="AI5" s="1110">
        <v>12</v>
      </c>
      <c r="AJ5" s="1110">
        <v>13</v>
      </c>
      <c r="AK5" s="1110">
        <v>14</v>
      </c>
      <c r="AL5" s="1111">
        <v>15</v>
      </c>
      <c r="AM5" s="1111">
        <v>16</v>
      </c>
      <c r="AN5" s="1111">
        <v>17</v>
      </c>
    </row>
    <row r="6" spans="1:40" s="995" customFormat="1" ht="9.9499999999999993" customHeight="1" x14ac:dyDescent="0.25">
      <c r="A6" s="1193" t="s">
        <v>16</v>
      </c>
      <c r="B6" s="1030"/>
      <c r="C6" s="1208" t="s">
        <v>499</v>
      </c>
      <c r="D6" s="1209"/>
      <c r="E6" s="1210"/>
      <c r="F6" s="1197"/>
      <c r="G6" s="1198"/>
      <c r="H6" s="1211">
        <v>8</v>
      </c>
      <c r="I6" s="1201">
        <v>1</v>
      </c>
      <c r="J6" s="1201"/>
      <c r="K6" s="1200">
        <v>16</v>
      </c>
      <c r="L6" s="1201">
        <v>12</v>
      </c>
      <c r="M6" s="1201"/>
      <c r="N6" s="1201"/>
      <c r="O6" s="1201"/>
      <c r="P6" s="1201"/>
      <c r="Q6" s="1032">
        <f t="shared" si="0"/>
        <v>37</v>
      </c>
      <c r="R6" s="1033">
        <f t="shared" si="1"/>
        <v>1.3</v>
      </c>
      <c r="S6" s="1202">
        <f t="shared" si="2"/>
        <v>12.025</v>
      </c>
      <c r="T6" s="1034"/>
      <c r="U6" s="1035"/>
      <c r="V6" s="1128">
        <v>2</v>
      </c>
      <c r="W6" s="1128">
        <f t="shared" si="3"/>
        <v>4</v>
      </c>
      <c r="X6" s="1203">
        <f t="shared" si="4"/>
        <v>6</v>
      </c>
      <c r="Y6" s="1212">
        <v>1</v>
      </c>
      <c r="Z6" s="1128">
        <f>4+Q6</f>
        <v>41</v>
      </c>
      <c r="AA6" s="1205">
        <f t="shared" si="5"/>
        <v>6.833333333333333</v>
      </c>
      <c r="AB6" s="1213">
        <f t="shared" si="6"/>
        <v>15</v>
      </c>
      <c r="AC6" s="1207">
        <f t="shared" si="7"/>
        <v>7.8583333333333325</v>
      </c>
      <c r="AD6" s="1035">
        <f t="shared" si="8"/>
        <v>20</v>
      </c>
      <c r="AF6" s="1116" t="s">
        <v>16</v>
      </c>
      <c r="AG6" s="1059"/>
      <c r="AH6" s="1113">
        <v>8</v>
      </c>
      <c r="AI6" s="1113">
        <v>9</v>
      </c>
      <c r="AJ6" s="1113">
        <v>10</v>
      </c>
      <c r="AK6" s="1113">
        <v>11</v>
      </c>
      <c r="AL6" s="1114">
        <v>12</v>
      </c>
      <c r="AM6" s="1114">
        <v>13</v>
      </c>
      <c r="AN6" s="1114">
        <v>14</v>
      </c>
    </row>
    <row r="7" spans="1:40" s="995" customFormat="1" ht="9.9499999999999993" customHeight="1" x14ac:dyDescent="0.25">
      <c r="A7" s="1193" t="s">
        <v>17</v>
      </c>
      <c r="B7" s="1030"/>
      <c r="C7" s="1214" t="s">
        <v>500</v>
      </c>
      <c r="D7" s="1215"/>
      <c r="E7" s="1210"/>
      <c r="F7" s="1197"/>
      <c r="G7" s="1216">
        <v>1</v>
      </c>
      <c r="H7" s="1217">
        <v>10</v>
      </c>
      <c r="I7" s="1218">
        <v>4</v>
      </c>
      <c r="J7" s="1218">
        <v>10</v>
      </c>
      <c r="K7" s="1218">
        <v>7</v>
      </c>
      <c r="L7" s="1218">
        <v>6</v>
      </c>
      <c r="M7" s="1218">
        <v>5</v>
      </c>
      <c r="N7" s="1218"/>
      <c r="O7" s="1219">
        <v>12</v>
      </c>
      <c r="P7" s="1218">
        <v>3</v>
      </c>
      <c r="Q7" s="1032">
        <f t="shared" si="0"/>
        <v>58</v>
      </c>
      <c r="R7" s="1033">
        <f t="shared" si="1"/>
        <v>1.8</v>
      </c>
      <c r="S7" s="1202">
        <f t="shared" si="2"/>
        <v>11.600000000000001</v>
      </c>
      <c r="T7" s="1034"/>
      <c r="U7" s="1035">
        <v>5</v>
      </c>
      <c r="V7" s="1128">
        <v>8</v>
      </c>
      <c r="W7" s="1128">
        <f t="shared" si="3"/>
        <v>9</v>
      </c>
      <c r="X7" s="1203">
        <f t="shared" si="4"/>
        <v>22</v>
      </c>
      <c r="Y7" s="1212">
        <v>2</v>
      </c>
      <c r="Z7" s="1128">
        <f>93+Q7</f>
        <v>151</v>
      </c>
      <c r="AA7" s="1205">
        <f t="shared" si="5"/>
        <v>6.8636363636363633</v>
      </c>
      <c r="AB7" s="1213">
        <f t="shared" si="6"/>
        <v>14</v>
      </c>
      <c r="AC7" s="1207">
        <f t="shared" si="7"/>
        <v>11.187727272727271</v>
      </c>
      <c r="AD7" s="1035">
        <f t="shared" si="8"/>
        <v>6</v>
      </c>
      <c r="AF7" s="1116" t="s">
        <v>17</v>
      </c>
      <c r="AG7" s="1059"/>
      <c r="AH7" s="1113">
        <v>6</v>
      </c>
      <c r="AI7" s="1113">
        <v>7</v>
      </c>
      <c r="AJ7" s="1113">
        <v>8</v>
      </c>
      <c r="AK7" s="1113">
        <v>9</v>
      </c>
      <c r="AL7" s="1114">
        <v>10</v>
      </c>
      <c r="AM7" s="1114">
        <v>11</v>
      </c>
      <c r="AN7" s="1114">
        <v>12</v>
      </c>
    </row>
    <row r="8" spans="1:40" s="995" customFormat="1" ht="9.9499999999999993" customHeight="1" x14ac:dyDescent="0.25">
      <c r="A8" s="1193" t="s">
        <v>18</v>
      </c>
      <c r="B8" s="1030"/>
      <c r="C8" s="1220" t="s">
        <v>501</v>
      </c>
      <c r="D8" s="1221" t="s">
        <v>502</v>
      </c>
      <c r="E8" s="1210"/>
      <c r="F8" s="1197"/>
      <c r="G8" s="1216">
        <v>6</v>
      </c>
      <c r="H8" s="1217">
        <v>12</v>
      </c>
      <c r="I8" s="1218">
        <v>5</v>
      </c>
      <c r="J8" s="1218">
        <v>1</v>
      </c>
      <c r="K8" s="1218">
        <v>5</v>
      </c>
      <c r="L8" s="1218">
        <v>7</v>
      </c>
      <c r="M8" s="1218">
        <v>2</v>
      </c>
      <c r="N8" s="1218">
        <v>2</v>
      </c>
      <c r="O8" s="1218">
        <v>0</v>
      </c>
      <c r="P8" s="1219">
        <v>11</v>
      </c>
      <c r="Q8" s="1032">
        <f t="shared" si="0"/>
        <v>51</v>
      </c>
      <c r="R8" s="1033">
        <f t="shared" si="1"/>
        <v>1.9</v>
      </c>
      <c r="S8" s="1202">
        <f t="shared" si="2"/>
        <v>9.69</v>
      </c>
      <c r="T8" s="1034">
        <v>3</v>
      </c>
      <c r="U8" s="1035">
        <v>7</v>
      </c>
      <c r="V8" s="1128">
        <v>8</v>
      </c>
      <c r="W8" s="1128">
        <f t="shared" si="3"/>
        <v>10</v>
      </c>
      <c r="X8" s="1203">
        <f t="shared" si="4"/>
        <v>28</v>
      </c>
      <c r="Y8" s="1212">
        <v>1</v>
      </c>
      <c r="Z8" s="1128">
        <f>153+Q8</f>
        <v>204</v>
      </c>
      <c r="AA8" s="1205">
        <f t="shared" si="5"/>
        <v>7.2857142857142856</v>
      </c>
      <c r="AB8" s="1213">
        <f t="shared" si="6"/>
        <v>12</v>
      </c>
      <c r="AC8" s="1207">
        <f t="shared" si="7"/>
        <v>13.187142857142858</v>
      </c>
      <c r="AD8" s="1035">
        <f t="shared" si="8"/>
        <v>2</v>
      </c>
      <c r="AF8" s="1116" t="s">
        <v>18</v>
      </c>
      <c r="AG8" s="1059"/>
      <c r="AH8" s="1113">
        <v>4</v>
      </c>
      <c r="AI8" s="1113">
        <v>5</v>
      </c>
      <c r="AJ8" s="1113">
        <v>6</v>
      </c>
      <c r="AK8" s="1113">
        <v>7</v>
      </c>
      <c r="AL8" s="1114">
        <v>8</v>
      </c>
      <c r="AM8" s="1114">
        <v>9</v>
      </c>
      <c r="AN8" s="1114">
        <v>10</v>
      </c>
    </row>
    <row r="9" spans="1:40" s="995" customFormat="1" ht="9.9499999999999993" customHeight="1" x14ac:dyDescent="0.25">
      <c r="A9" s="1193" t="s">
        <v>19</v>
      </c>
      <c r="B9" s="1030"/>
      <c r="C9" s="1222" t="s">
        <v>462</v>
      </c>
      <c r="D9" s="1223"/>
      <c r="E9" s="1210"/>
      <c r="F9" s="1197"/>
      <c r="G9" s="1216">
        <v>10</v>
      </c>
      <c r="H9" s="1217"/>
      <c r="I9" s="1218">
        <v>0</v>
      </c>
      <c r="J9" s="1218">
        <v>8</v>
      </c>
      <c r="K9" s="1218"/>
      <c r="L9" s="1218">
        <v>8</v>
      </c>
      <c r="M9" s="1218"/>
      <c r="N9" s="1219"/>
      <c r="O9" s="1218"/>
      <c r="P9" s="1218"/>
      <c r="Q9" s="1032">
        <f t="shared" si="0"/>
        <v>26</v>
      </c>
      <c r="R9" s="1033">
        <f t="shared" si="1"/>
        <v>1.3</v>
      </c>
      <c r="S9" s="1202">
        <f t="shared" si="2"/>
        <v>8.4500000000000011</v>
      </c>
      <c r="T9" s="1034">
        <v>2</v>
      </c>
      <c r="U9" s="1035">
        <v>4</v>
      </c>
      <c r="V9" s="1128">
        <v>4</v>
      </c>
      <c r="W9" s="1128">
        <f t="shared" si="3"/>
        <v>4</v>
      </c>
      <c r="X9" s="1203">
        <f t="shared" si="4"/>
        <v>14</v>
      </c>
      <c r="Y9" s="1212">
        <v>2</v>
      </c>
      <c r="Z9" s="1128">
        <f>82+Q9</f>
        <v>108</v>
      </c>
      <c r="AA9" s="1205">
        <f t="shared" si="5"/>
        <v>7.7142857142857144</v>
      </c>
      <c r="AB9" s="1213">
        <f t="shared" si="6"/>
        <v>9</v>
      </c>
      <c r="AC9" s="1207">
        <f t="shared" si="7"/>
        <v>10.722857142857142</v>
      </c>
      <c r="AD9" s="1035">
        <f t="shared" si="8"/>
        <v>8</v>
      </c>
      <c r="AF9" s="1116" t="s">
        <v>19</v>
      </c>
      <c r="AG9" s="1059"/>
      <c r="AH9" s="1113">
        <v>3</v>
      </c>
      <c r="AI9" s="1113">
        <v>4</v>
      </c>
      <c r="AJ9" s="1113">
        <v>5</v>
      </c>
      <c r="AK9" s="1113">
        <v>6</v>
      </c>
      <c r="AL9" s="1114">
        <v>7</v>
      </c>
      <c r="AM9" s="1114">
        <v>8</v>
      </c>
      <c r="AN9" s="1114">
        <v>9</v>
      </c>
    </row>
    <row r="10" spans="1:40" s="995" customFormat="1" ht="9.9499999999999993" customHeight="1" x14ac:dyDescent="0.25">
      <c r="A10" s="1193" t="s">
        <v>20</v>
      </c>
      <c r="B10" s="1030"/>
      <c r="C10" s="1214" t="s">
        <v>503</v>
      </c>
      <c r="D10" s="1215"/>
      <c r="E10" s="1210"/>
      <c r="F10" s="1197"/>
      <c r="G10" s="1216"/>
      <c r="H10" s="1217">
        <v>2</v>
      </c>
      <c r="I10" s="1218">
        <v>10</v>
      </c>
      <c r="J10" s="1218"/>
      <c r="K10" s="1218">
        <v>4</v>
      </c>
      <c r="L10" s="1218"/>
      <c r="M10" s="1218">
        <v>0</v>
      </c>
      <c r="N10" s="1219">
        <v>12</v>
      </c>
      <c r="O10" s="1218">
        <v>2</v>
      </c>
      <c r="P10" s="1218"/>
      <c r="Q10" s="1032">
        <f t="shared" si="0"/>
        <v>30</v>
      </c>
      <c r="R10" s="1033">
        <f t="shared" si="1"/>
        <v>1.5</v>
      </c>
      <c r="S10" s="1202">
        <f t="shared" si="2"/>
        <v>7.5</v>
      </c>
      <c r="T10" s="1034">
        <v>3</v>
      </c>
      <c r="U10" s="1035">
        <v>6</v>
      </c>
      <c r="V10" s="1128">
        <v>6</v>
      </c>
      <c r="W10" s="1128">
        <f t="shared" si="3"/>
        <v>6</v>
      </c>
      <c r="X10" s="1203">
        <f t="shared" si="4"/>
        <v>21</v>
      </c>
      <c r="Y10" s="1212">
        <v>1</v>
      </c>
      <c r="Z10" s="1128">
        <f>94+Q10</f>
        <v>124</v>
      </c>
      <c r="AA10" s="1205">
        <f t="shared" si="5"/>
        <v>5.9047619047619051</v>
      </c>
      <c r="AB10" s="1213">
        <f t="shared" si="6"/>
        <v>23</v>
      </c>
      <c r="AC10" s="1207">
        <f t="shared" si="7"/>
        <v>9.4476190476190478</v>
      </c>
      <c r="AD10" s="1035">
        <f t="shared" si="8"/>
        <v>11</v>
      </c>
      <c r="AF10" s="1116" t="s">
        <v>20</v>
      </c>
      <c r="AG10" s="1059"/>
      <c r="AH10" s="1113">
        <v>2</v>
      </c>
      <c r="AI10" s="1113">
        <v>3</v>
      </c>
      <c r="AJ10" s="1113">
        <v>4</v>
      </c>
      <c r="AK10" s="1113">
        <v>5</v>
      </c>
      <c r="AL10" s="1114">
        <v>6</v>
      </c>
      <c r="AM10" s="1114">
        <v>7</v>
      </c>
      <c r="AN10" s="1114">
        <v>8</v>
      </c>
    </row>
    <row r="11" spans="1:40" ht="9.9499999999999993" customHeight="1" x14ac:dyDescent="0.25">
      <c r="A11" s="1193" t="s">
        <v>21</v>
      </c>
      <c r="B11" s="1048"/>
      <c r="C11" s="1224" t="s">
        <v>43</v>
      </c>
      <c r="D11" s="1225"/>
      <c r="E11" s="1210"/>
      <c r="F11" s="1197"/>
      <c r="G11" s="1216">
        <v>4</v>
      </c>
      <c r="H11" s="1217">
        <v>1</v>
      </c>
      <c r="I11" s="1218">
        <v>2</v>
      </c>
      <c r="J11" s="1218">
        <v>5</v>
      </c>
      <c r="K11" s="1218">
        <v>8</v>
      </c>
      <c r="L11" s="1218"/>
      <c r="M11" s="1218">
        <v>3</v>
      </c>
      <c r="N11" s="1218"/>
      <c r="O11" s="1218">
        <v>3</v>
      </c>
      <c r="P11" s="1218">
        <v>8</v>
      </c>
      <c r="Q11" s="1032">
        <f t="shared" si="0"/>
        <v>34</v>
      </c>
      <c r="R11" s="1033">
        <f t="shared" si="1"/>
        <v>1.7000000000000002</v>
      </c>
      <c r="S11" s="1202">
        <f t="shared" si="2"/>
        <v>7.2250000000000005</v>
      </c>
      <c r="T11" s="1034"/>
      <c r="U11" s="1035"/>
      <c r="V11" s="1128">
        <v>3</v>
      </c>
      <c r="W11" s="1128">
        <f t="shared" si="3"/>
        <v>8</v>
      </c>
      <c r="X11" s="1203">
        <f t="shared" si="4"/>
        <v>11</v>
      </c>
      <c r="Y11" s="1212"/>
      <c r="Z11" s="1128">
        <f>11+Q11</f>
        <v>45</v>
      </c>
      <c r="AA11" s="1205">
        <f t="shared" si="5"/>
        <v>4.0909090909090908</v>
      </c>
      <c r="AB11" s="1213">
        <f t="shared" si="6"/>
        <v>28</v>
      </c>
      <c r="AC11" s="1207">
        <f t="shared" si="7"/>
        <v>5.3181818181818175</v>
      </c>
      <c r="AD11" s="1035">
        <f t="shared" si="8"/>
        <v>27</v>
      </c>
      <c r="AF11" s="1116" t="s">
        <v>21</v>
      </c>
      <c r="AG11" s="1059"/>
      <c r="AH11" s="1113">
        <v>1</v>
      </c>
      <c r="AI11" s="1113">
        <v>2</v>
      </c>
      <c r="AJ11" s="1113">
        <v>3</v>
      </c>
      <c r="AK11" s="1113">
        <v>4</v>
      </c>
      <c r="AL11" s="1114">
        <v>5</v>
      </c>
      <c r="AM11" s="1114">
        <v>6</v>
      </c>
      <c r="AN11" s="1114">
        <v>7</v>
      </c>
    </row>
    <row r="12" spans="1:40" s="995" customFormat="1" ht="9.9499999999999993" customHeight="1" x14ac:dyDescent="0.25">
      <c r="A12" s="1193" t="s">
        <v>41</v>
      </c>
      <c r="B12" s="1030"/>
      <c r="C12" s="1214" t="s">
        <v>431</v>
      </c>
      <c r="D12" s="1215"/>
      <c r="E12" s="1210"/>
      <c r="F12" s="1197"/>
      <c r="G12" s="1216"/>
      <c r="H12" s="1217"/>
      <c r="I12" s="1218"/>
      <c r="J12" s="1218"/>
      <c r="K12" s="1218">
        <v>6</v>
      </c>
      <c r="L12" s="1218">
        <v>3</v>
      </c>
      <c r="M12" s="1218"/>
      <c r="N12" s="1218">
        <v>9</v>
      </c>
      <c r="O12" s="1218"/>
      <c r="P12" s="1218"/>
      <c r="Q12" s="1032">
        <f t="shared" si="0"/>
        <v>18</v>
      </c>
      <c r="R12" s="1033">
        <f t="shared" si="1"/>
        <v>1.2000000000000002</v>
      </c>
      <c r="S12" s="1202">
        <f t="shared" si="2"/>
        <v>7.2</v>
      </c>
      <c r="T12" s="1034"/>
      <c r="U12" s="1035">
        <v>4</v>
      </c>
      <c r="V12" s="1128">
        <v>5</v>
      </c>
      <c r="W12" s="1128">
        <f t="shared" si="3"/>
        <v>3</v>
      </c>
      <c r="X12" s="1203">
        <f t="shared" si="4"/>
        <v>12</v>
      </c>
      <c r="Y12" s="1212">
        <v>1</v>
      </c>
      <c r="Z12" s="1128">
        <f>53+Q12</f>
        <v>71</v>
      </c>
      <c r="AA12" s="1205">
        <f t="shared" si="5"/>
        <v>5.916666666666667</v>
      </c>
      <c r="AB12" s="1213">
        <f t="shared" si="6"/>
        <v>22</v>
      </c>
      <c r="AC12" s="1207">
        <f t="shared" si="7"/>
        <v>7.8691666666666675</v>
      </c>
      <c r="AD12" s="1035">
        <f t="shared" si="8"/>
        <v>18</v>
      </c>
      <c r="AF12" s="1116" t="s">
        <v>41</v>
      </c>
      <c r="AG12" s="1059"/>
      <c r="AH12" s="1113">
        <v>0</v>
      </c>
      <c r="AI12" s="1113">
        <v>1</v>
      </c>
      <c r="AJ12" s="1113">
        <v>2</v>
      </c>
      <c r="AK12" s="1113">
        <v>3</v>
      </c>
      <c r="AL12" s="1114">
        <v>4</v>
      </c>
      <c r="AM12" s="1114">
        <v>5</v>
      </c>
      <c r="AN12" s="1114">
        <v>6</v>
      </c>
    </row>
    <row r="13" spans="1:40" ht="9.9499999999999993" customHeight="1" x14ac:dyDescent="0.25">
      <c r="A13" s="1193" t="s">
        <v>22</v>
      </c>
      <c r="B13" s="1048"/>
      <c r="C13" s="1226" t="s">
        <v>504</v>
      </c>
      <c r="D13" s="1227" t="s">
        <v>505</v>
      </c>
      <c r="E13" s="1210"/>
      <c r="F13" s="1197"/>
      <c r="G13" s="1216">
        <v>5</v>
      </c>
      <c r="H13" s="1217">
        <v>7</v>
      </c>
      <c r="I13" s="1218">
        <v>6</v>
      </c>
      <c r="J13" s="1218">
        <v>4</v>
      </c>
      <c r="K13" s="1218"/>
      <c r="L13" s="1218"/>
      <c r="M13" s="1218"/>
      <c r="N13" s="1218"/>
      <c r="O13" s="1218"/>
      <c r="P13" s="1218"/>
      <c r="Q13" s="1032">
        <f t="shared" si="0"/>
        <v>22</v>
      </c>
      <c r="R13" s="1033">
        <f t="shared" si="1"/>
        <v>1.3</v>
      </c>
      <c r="S13" s="1202">
        <f t="shared" si="2"/>
        <v>7.15</v>
      </c>
      <c r="T13" s="1034"/>
      <c r="U13" s="1035">
        <v>2</v>
      </c>
      <c r="V13" s="1128">
        <v>5</v>
      </c>
      <c r="W13" s="1128">
        <f t="shared" si="3"/>
        <v>4</v>
      </c>
      <c r="X13" s="1203">
        <f t="shared" si="4"/>
        <v>11</v>
      </c>
      <c r="Y13" s="1212">
        <v>1</v>
      </c>
      <c r="Z13" s="1128">
        <f>48+Q13</f>
        <v>70</v>
      </c>
      <c r="AA13" s="1205">
        <f t="shared" si="5"/>
        <v>6.3636363636363633</v>
      </c>
      <c r="AB13" s="1213">
        <f t="shared" si="6"/>
        <v>18</v>
      </c>
      <c r="AC13" s="1207">
        <f t="shared" si="7"/>
        <v>8.2727272727272716</v>
      </c>
      <c r="AD13" s="1035">
        <f t="shared" si="8"/>
        <v>16</v>
      </c>
      <c r="AF13" s="1116" t="s">
        <v>22</v>
      </c>
      <c r="AG13" s="1059"/>
      <c r="AH13" s="1115" t="s">
        <v>0</v>
      </c>
      <c r="AI13" s="1113">
        <v>0</v>
      </c>
      <c r="AJ13" s="1113">
        <v>1</v>
      </c>
      <c r="AK13" s="1113">
        <v>2</v>
      </c>
      <c r="AL13" s="1114">
        <v>3</v>
      </c>
      <c r="AM13" s="1114">
        <v>4</v>
      </c>
      <c r="AN13" s="1114">
        <v>5</v>
      </c>
    </row>
    <row r="14" spans="1:40" s="995" customFormat="1" ht="9.9499999999999993" customHeight="1" x14ac:dyDescent="0.25">
      <c r="A14" s="1193" t="s">
        <v>23</v>
      </c>
      <c r="B14" s="1030"/>
      <c r="C14" s="1228" t="s">
        <v>464</v>
      </c>
      <c r="D14" s="1229"/>
      <c r="E14" s="1230"/>
      <c r="F14" s="1197"/>
      <c r="G14" s="1231">
        <v>0</v>
      </c>
      <c r="H14" s="1232">
        <v>6</v>
      </c>
      <c r="I14" s="1233"/>
      <c r="J14" s="1233"/>
      <c r="K14" s="1233"/>
      <c r="L14" s="1233">
        <v>10</v>
      </c>
      <c r="M14" s="1233">
        <v>1</v>
      </c>
      <c r="N14" s="1233">
        <v>3</v>
      </c>
      <c r="O14" s="1233">
        <v>7</v>
      </c>
      <c r="P14" s="1233">
        <v>4</v>
      </c>
      <c r="Q14" s="1137">
        <f t="shared" si="0"/>
        <v>31</v>
      </c>
      <c r="R14" s="1033">
        <f t="shared" si="1"/>
        <v>1.6</v>
      </c>
      <c r="S14" s="1234">
        <f t="shared" si="2"/>
        <v>7.0857142857142863</v>
      </c>
      <c r="T14" s="1140"/>
      <c r="U14" s="1141"/>
      <c r="V14" s="1142">
        <v>3</v>
      </c>
      <c r="W14" s="1142">
        <f t="shared" si="3"/>
        <v>7</v>
      </c>
      <c r="X14" s="1235">
        <f t="shared" si="4"/>
        <v>10</v>
      </c>
      <c r="Y14" s="1236"/>
      <c r="Z14" s="1142">
        <f>10+Q14</f>
        <v>41</v>
      </c>
      <c r="AA14" s="1237">
        <f t="shared" si="5"/>
        <v>4.0999999999999996</v>
      </c>
      <c r="AB14" s="1213">
        <f t="shared" si="6"/>
        <v>27</v>
      </c>
      <c r="AC14" s="1207">
        <f t="shared" si="7"/>
        <v>5.2069999999999999</v>
      </c>
      <c r="AD14" s="1035">
        <f t="shared" si="8"/>
        <v>28</v>
      </c>
      <c r="AF14" s="1116" t="s">
        <v>23</v>
      </c>
      <c r="AG14" s="1059"/>
      <c r="AH14" s="1113" t="s">
        <v>0</v>
      </c>
      <c r="AI14" s="1113" t="s">
        <v>0</v>
      </c>
      <c r="AJ14" s="1113">
        <v>0</v>
      </c>
      <c r="AK14" s="1113">
        <v>1</v>
      </c>
      <c r="AL14" s="1114">
        <v>2</v>
      </c>
      <c r="AM14" s="1114">
        <v>3</v>
      </c>
      <c r="AN14" s="1114">
        <v>4</v>
      </c>
    </row>
    <row r="15" spans="1:40" s="1059" customFormat="1" ht="9.9499999999999993" customHeight="1" x14ac:dyDescent="0.25">
      <c r="A15" s="1193" t="s">
        <v>24</v>
      </c>
      <c r="B15" s="1030"/>
      <c r="C15" s="1224" t="s">
        <v>506</v>
      </c>
      <c r="D15" s="1225"/>
      <c r="E15" s="1230"/>
      <c r="F15" s="1197"/>
      <c r="G15" s="1231"/>
      <c r="H15" s="1232"/>
      <c r="I15" s="1233"/>
      <c r="J15" s="1233"/>
      <c r="K15" s="1233"/>
      <c r="L15" s="1233"/>
      <c r="M15" s="1233">
        <v>4</v>
      </c>
      <c r="N15" s="1233">
        <v>7</v>
      </c>
      <c r="O15" s="1233">
        <v>9</v>
      </c>
      <c r="P15" s="1233">
        <v>0</v>
      </c>
      <c r="Q15" s="1137">
        <f t="shared" si="0"/>
        <v>20</v>
      </c>
      <c r="R15" s="1138">
        <f t="shared" si="1"/>
        <v>1.3</v>
      </c>
      <c r="S15" s="1234">
        <f t="shared" si="2"/>
        <v>6.5</v>
      </c>
      <c r="T15" s="1140"/>
      <c r="U15" s="1141"/>
      <c r="V15" s="1142"/>
      <c r="W15" s="1142">
        <f t="shared" si="3"/>
        <v>4</v>
      </c>
      <c r="X15" s="1235">
        <f t="shared" si="4"/>
        <v>4</v>
      </c>
      <c r="Y15" s="1236"/>
      <c r="Z15" s="1142">
        <f>Q15</f>
        <v>20</v>
      </c>
      <c r="AA15" s="1237">
        <f t="shared" si="5"/>
        <v>5</v>
      </c>
      <c r="AB15" s="1238">
        <f t="shared" si="6"/>
        <v>26</v>
      </c>
      <c r="AC15" s="1207">
        <f t="shared" si="7"/>
        <v>5.4499999999999993</v>
      </c>
      <c r="AD15" s="1141">
        <f t="shared" si="8"/>
        <v>26</v>
      </c>
      <c r="AF15" s="1116" t="s">
        <v>24</v>
      </c>
      <c r="AH15" s="1113" t="s">
        <v>0</v>
      </c>
      <c r="AI15" s="1113" t="s">
        <v>0</v>
      </c>
      <c r="AJ15" s="1113" t="s">
        <v>0</v>
      </c>
      <c r="AK15" s="1113">
        <v>0</v>
      </c>
      <c r="AL15" s="1113">
        <v>1</v>
      </c>
      <c r="AM15" s="1113">
        <v>2</v>
      </c>
      <c r="AN15" s="1113">
        <v>3</v>
      </c>
    </row>
    <row r="16" spans="1:40" s="995" customFormat="1" ht="9.9499999999999993" customHeight="1" x14ac:dyDescent="0.25">
      <c r="A16" s="1193" t="s">
        <v>29</v>
      </c>
      <c r="B16" s="1030"/>
      <c r="C16" s="1208" t="s">
        <v>459</v>
      </c>
      <c r="D16" s="1209"/>
      <c r="E16" s="1230"/>
      <c r="F16" s="1197"/>
      <c r="G16" s="1239"/>
      <c r="H16" s="1217">
        <v>0</v>
      </c>
      <c r="I16" s="1218">
        <v>8</v>
      </c>
      <c r="J16" s="1218"/>
      <c r="K16" s="1218">
        <v>11</v>
      </c>
      <c r="L16" s="1218">
        <v>1</v>
      </c>
      <c r="M16" s="1218"/>
      <c r="N16" s="1218"/>
      <c r="O16" s="1218"/>
      <c r="P16" s="1218"/>
      <c r="Q16" s="1032">
        <f t="shared" si="0"/>
        <v>20</v>
      </c>
      <c r="R16" s="1033">
        <f t="shared" si="1"/>
        <v>1.3</v>
      </c>
      <c r="S16" s="1202">
        <f t="shared" si="2"/>
        <v>6.5</v>
      </c>
      <c r="T16" s="1034"/>
      <c r="U16" s="1035"/>
      <c r="V16" s="1128">
        <v>3</v>
      </c>
      <c r="W16" s="1142">
        <f t="shared" si="3"/>
        <v>4</v>
      </c>
      <c r="X16" s="1203">
        <f t="shared" si="4"/>
        <v>7</v>
      </c>
      <c r="Y16" s="1212">
        <v>1</v>
      </c>
      <c r="Z16" s="1128">
        <f>46+Q16</f>
        <v>66</v>
      </c>
      <c r="AA16" s="1205">
        <f t="shared" si="5"/>
        <v>9.4285714285714288</v>
      </c>
      <c r="AB16" s="1213">
        <f t="shared" si="6"/>
        <v>4</v>
      </c>
      <c r="AC16" s="1207">
        <f t="shared" si="7"/>
        <v>11.125714285714285</v>
      </c>
      <c r="AD16" s="1035">
        <f t="shared" si="8"/>
        <v>7</v>
      </c>
      <c r="AF16" s="1116" t="s">
        <v>29</v>
      </c>
      <c r="AG16" s="1059"/>
      <c r="AH16" s="1113" t="s">
        <v>0</v>
      </c>
      <c r="AI16" s="1113" t="s">
        <v>0</v>
      </c>
      <c r="AJ16" s="1113" t="s">
        <v>0</v>
      </c>
      <c r="AK16" s="1113" t="s">
        <v>0</v>
      </c>
      <c r="AL16" s="1113">
        <v>0</v>
      </c>
      <c r="AM16" s="1113">
        <v>1</v>
      </c>
      <c r="AN16" s="1113">
        <v>2</v>
      </c>
    </row>
    <row r="17" spans="1:44" s="995" customFormat="1" ht="9.9499999999999993" customHeight="1" x14ac:dyDescent="0.25">
      <c r="A17" s="1193" t="s">
        <v>30</v>
      </c>
      <c r="B17" s="1030"/>
      <c r="C17" s="1240" t="s">
        <v>424</v>
      </c>
      <c r="D17" s="1241" t="s">
        <v>507</v>
      </c>
      <c r="E17" s="1242"/>
      <c r="F17" s="1197"/>
      <c r="G17" s="1231">
        <v>8</v>
      </c>
      <c r="H17" s="1232"/>
      <c r="I17" s="1233"/>
      <c r="J17" s="1243"/>
      <c r="K17" s="1233">
        <v>2</v>
      </c>
      <c r="L17" s="1233"/>
      <c r="M17" s="1233"/>
      <c r="N17" s="1233"/>
      <c r="O17" s="1233"/>
      <c r="P17" s="1233"/>
      <c r="Q17" s="1137">
        <f t="shared" si="0"/>
        <v>10</v>
      </c>
      <c r="R17" s="1138">
        <f t="shared" si="1"/>
        <v>1.1000000000000001</v>
      </c>
      <c r="S17" s="1234">
        <f t="shared" si="2"/>
        <v>5.5</v>
      </c>
      <c r="T17" s="1140">
        <v>2</v>
      </c>
      <c r="U17" s="1141">
        <v>4</v>
      </c>
      <c r="V17" s="1142">
        <v>2</v>
      </c>
      <c r="W17" s="1142">
        <f t="shared" si="3"/>
        <v>2</v>
      </c>
      <c r="X17" s="1235">
        <f t="shared" si="4"/>
        <v>10</v>
      </c>
      <c r="Y17" s="1236">
        <v>3</v>
      </c>
      <c r="Z17" s="1142">
        <f>101+Q17</f>
        <v>111</v>
      </c>
      <c r="AA17" s="1237">
        <f t="shared" si="5"/>
        <v>11.1</v>
      </c>
      <c r="AB17" s="1238">
        <f t="shared" si="6"/>
        <v>3</v>
      </c>
      <c r="AC17" s="1244">
        <f t="shared" si="7"/>
        <v>14.097</v>
      </c>
      <c r="AD17" s="1141">
        <f t="shared" si="8"/>
        <v>1</v>
      </c>
      <c r="AF17" s="1116" t="s">
        <v>30</v>
      </c>
      <c r="AG17" s="1059"/>
      <c r="AH17" s="1113" t="s">
        <v>0</v>
      </c>
      <c r="AI17" s="1113" t="s">
        <v>0</v>
      </c>
      <c r="AJ17" s="1113" t="s">
        <v>0</v>
      </c>
      <c r="AK17" s="1113" t="s">
        <v>0</v>
      </c>
      <c r="AL17" s="1113" t="s">
        <v>0</v>
      </c>
      <c r="AM17" s="1113">
        <v>0</v>
      </c>
      <c r="AN17" s="1113">
        <v>1</v>
      </c>
    </row>
    <row r="18" spans="1:44" s="995" customFormat="1" ht="9.9499999999999993" customHeight="1" x14ac:dyDescent="0.25">
      <c r="A18" s="1193" t="s">
        <v>33</v>
      </c>
      <c r="B18" s="1030"/>
      <c r="C18" s="1224" t="s">
        <v>45</v>
      </c>
      <c r="D18" s="1225"/>
      <c r="E18" s="1230"/>
      <c r="F18" s="1197"/>
      <c r="G18" s="1216">
        <v>2</v>
      </c>
      <c r="H18" s="1217"/>
      <c r="I18" s="1218"/>
      <c r="J18" s="1218"/>
      <c r="K18" s="1218"/>
      <c r="L18" s="1218">
        <v>5</v>
      </c>
      <c r="M18" s="1218"/>
      <c r="N18" s="1218">
        <v>5</v>
      </c>
      <c r="O18" s="1218"/>
      <c r="P18" s="1218">
        <v>2</v>
      </c>
      <c r="Q18" s="1137">
        <f t="shared" si="0"/>
        <v>14</v>
      </c>
      <c r="R18" s="1033">
        <f t="shared" si="1"/>
        <v>1.3</v>
      </c>
      <c r="S18" s="1234">
        <f t="shared" si="2"/>
        <v>4.55</v>
      </c>
      <c r="T18" s="1034"/>
      <c r="U18" s="1035"/>
      <c r="V18" s="1128">
        <v>2</v>
      </c>
      <c r="W18" s="1128">
        <f t="shared" si="3"/>
        <v>4</v>
      </c>
      <c r="X18" s="1203">
        <f t="shared" si="4"/>
        <v>6</v>
      </c>
      <c r="Y18" s="1212"/>
      <c r="Z18" s="1128">
        <f>9+Q18</f>
        <v>23</v>
      </c>
      <c r="AA18" s="1205">
        <f t="shared" si="5"/>
        <v>3.8333333333333335</v>
      </c>
      <c r="AB18" s="1213">
        <f t="shared" si="6"/>
        <v>32</v>
      </c>
      <c r="AC18" s="1207">
        <f t="shared" si="7"/>
        <v>4.4083333333333332</v>
      </c>
      <c r="AD18" s="1035">
        <f t="shared" si="8"/>
        <v>30</v>
      </c>
      <c r="AF18" s="1116" t="s">
        <v>33</v>
      </c>
      <c r="AG18" s="1059"/>
      <c r="AH18" s="1113" t="s">
        <v>0</v>
      </c>
      <c r="AI18" s="1113" t="s">
        <v>0</v>
      </c>
      <c r="AJ18" s="1113" t="s">
        <v>0</v>
      </c>
      <c r="AK18" s="1113" t="s">
        <v>0</v>
      </c>
      <c r="AL18" s="1113" t="s">
        <v>0</v>
      </c>
      <c r="AM18" s="1113" t="s">
        <v>0</v>
      </c>
      <c r="AN18" s="1113">
        <v>0</v>
      </c>
    </row>
    <row r="19" spans="1:44" s="1086" customFormat="1" ht="9.9499999999999993" customHeight="1" x14ac:dyDescent="0.25">
      <c r="A19" s="1193" t="s">
        <v>56</v>
      </c>
      <c r="B19" s="1060"/>
      <c r="C19" s="1224" t="s">
        <v>60</v>
      </c>
      <c r="D19" s="1225"/>
      <c r="E19" s="1230"/>
      <c r="F19" s="1197"/>
      <c r="G19" s="1216"/>
      <c r="H19" s="1217"/>
      <c r="I19" s="1218"/>
      <c r="J19" s="1218"/>
      <c r="K19" s="1218"/>
      <c r="L19" s="1218">
        <v>2</v>
      </c>
      <c r="M19" s="1218"/>
      <c r="N19" s="1218">
        <v>4</v>
      </c>
      <c r="O19" s="1218">
        <v>5</v>
      </c>
      <c r="P19" s="1218"/>
      <c r="Q19" s="1032">
        <f t="shared" si="0"/>
        <v>11</v>
      </c>
      <c r="R19" s="1033">
        <f t="shared" si="1"/>
        <v>1.2000000000000002</v>
      </c>
      <c r="S19" s="1202">
        <f t="shared" si="2"/>
        <v>4.4000000000000012</v>
      </c>
      <c r="T19" s="1034"/>
      <c r="U19" s="1035"/>
      <c r="V19" s="1128"/>
      <c r="W19" s="1128">
        <f t="shared" si="3"/>
        <v>3</v>
      </c>
      <c r="X19" s="1203">
        <f t="shared" si="4"/>
        <v>3</v>
      </c>
      <c r="Y19" s="1212"/>
      <c r="Z19" s="1128">
        <f>Q19</f>
        <v>11</v>
      </c>
      <c r="AA19" s="1205">
        <f t="shared" si="5"/>
        <v>3.6666666666666665</v>
      </c>
      <c r="AB19" s="1213">
        <f t="shared" si="6"/>
        <v>33</v>
      </c>
      <c r="AC19" s="1207">
        <f t="shared" si="7"/>
        <v>3.8866666666666667</v>
      </c>
      <c r="AD19" s="1035">
        <f t="shared" si="8"/>
        <v>33</v>
      </c>
    </row>
    <row r="20" spans="1:44" s="995" customFormat="1" ht="9.9499999999999993" customHeight="1" x14ac:dyDescent="0.25">
      <c r="A20" s="1193" t="s">
        <v>48</v>
      </c>
      <c r="B20" s="1060"/>
      <c r="C20" s="1228" t="s">
        <v>55</v>
      </c>
      <c r="D20" s="1229"/>
      <c r="E20" s="1242"/>
      <c r="F20" s="1197"/>
      <c r="G20" s="1231"/>
      <c r="H20" s="1232">
        <v>5</v>
      </c>
      <c r="I20" s="1233">
        <v>3</v>
      </c>
      <c r="J20" s="1243"/>
      <c r="K20" s="1233"/>
      <c r="L20" s="1233"/>
      <c r="M20" s="1233"/>
      <c r="N20" s="1233"/>
      <c r="O20" s="1233"/>
      <c r="P20" s="1233"/>
      <c r="Q20" s="1137">
        <f t="shared" si="0"/>
        <v>8</v>
      </c>
      <c r="R20" s="1138">
        <f t="shared" si="1"/>
        <v>1.1000000000000001</v>
      </c>
      <c r="S20" s="1234">
        <f t="shared" si="2"/>
        <v>4.4000000000000004</v>
      </c>
      <c r="T20" s="1140"/>
      <c r="U20" s="1141"/>
      <c r="V20" s="1142"/>
      <c r="W20" s="1142">
        <f t="shared" si="3"/>
        <v>2</v>
      </c>
      <c r="X20" s="1235">
        <f t="shared" si="4"/>
        <v>2</v>
      </c>
      <c r="Y20" s="1236"/>
      <c r="Z20" s="1142">
        <f>Q20</f>
        <v>8</v>
      </c>
      <c r="AA20" s="1237">
        <f t="shared" si="5"/>
        <v>4</v>
      </c>
      <c r="AB20" s="1238">
        <f t="shared" si="6"/>
        <v>29</v>
      </c>
      <c r="AC20" s="1244">
        <f t="shared" si="7"/>
        <v>4.12</v>
      </c>
      <c r="AD20" s="1141">
        <f t="shared" si="8"/>
        <v>31</v>
      </c>
      <c r="AE20" s="1143"/>
      <c r="AF20" s="1245" t="s">
        <v>44</v>
      </c>
    </row>
    <row r="21" spans="1:44" s="995" customFormat="1" ht="9.9499999999999993" customHeight="1" x14ac:dyDescent="0.2">
      <c r="A21" s="1193" t="s">
        <v>62</v>
      </c>
      <c r="B21" s="1060"/>
      <c r="C21" s="1224" t="s">
        <v>137</v>
      </c>
      <c r="D21" s="1225"/>
      <c r="E21" s="1242"/>
      <c r="F21" s="1197"/>
      <c r="G21" s="1216"/>
      <c r="H21" s="1217"/>
      <c r="I21" s="1218"/>
      <c r="J21" s="1218">
        <v>3</v>
      </c>
      <c r="K21" s="1218"/>
      <c r="L21" s="1218"/>
      <c r="M21" s="1218"/>
      <c r="N21" s="1218"/>
      <c r="O21" s="1218">
        <v>4</v>
      </c>
      <c r="P21" s="1218"/>
      <c r="Q21" s="1032">
        <f t="shared" si="0"/>
        <v>7</v>
      </c>
      <c r="R21" s="1033">
        <f t="shared" si="1"/>
        <v>1.1000000000000001</v>
      </c>
      <c r="S21" s="1202">
        <f t="shared" si="2"/>
        <v>3.8500000000000005</v>
      </c>
      <c r="T21" s="1034"/>
      <c r="U21" s="1035"/>
      <c r="V21" s="1128"/>
      <c r="W21" s="1213">
        <f t="shared" si="3"/>
        <v>2</v>
      </c>
      <c r="X21" s="1203">
        <f t="shared" si="4"/>
        <v>2</v>
      </c>
      <c r="Y21" s="1212"/>
      <c r="Z21" s="1128">
        <f>0+Q21</f>
        <v>7</v>
      </c>
      <c r="AA21" s="1205">
        <f t="shared" si="5"/>
        <v>3.5</v>
      </c>
      <c r="AB21" s="1213">
        <f t="shared" si="6"/>
        <v>34</v>
      </c>
      <c r="AC21" s="1207">
        <f t="shared" si="7"/>
        <v>3.605</v>
      </c>
      <c r="AD21" s="1035">
        <f t="shared" si="8"/>
        <v>34</v>
      </c>
      <c r="AF21" s="1144"/>
      <c r="AH21" s="1145"/>
      <c r="AI21" s="4387" t="s">
        <v>508</v>
      </c>
      <c r="AJ21" s="4387"/>
      <c r="AK21" s="4387"/>
      <c r="AL21" s="4387"/>
      <c r="AM21" s="4387"/>
      <c r="AN21" s="4387"/>
      <c r="AO21" s="4387"/>
      <c r="AP21" s="1246"/>
      <c r="AQ21" s="1246"/>
      <c r="AR21" s="1246"/>
    </row>
    <row r="22" spans="1:44" s="995" customFormat="1" ht="9.9499999999999993" customHeight="1" x14ac:dyDescent="0.2">
      <c r="A22" s="1193" t="s">
        <v>130</v>
      </c>
      <c r="B22" s="1060"/>
      <c r="C22" s="1247" t="s">
        <v>461</v>
      </c>
      <c r="D22" s="1248"/>
      <c r="E22" s="1242"/>
      <c r="F22" s="1197"/>
      <c r="G22" s="1231"/>
      <c r="H22" s="1232"/>
      <c r="I22" s="1233"/>
      <c r="J22" s="1233">
        <v>6</v>
      </c>
      <c r="K22" s="1233"/>
      <c r="L22" s="1233">
        <v>0</v>
      </c>
      <c r="M22" s="1233"/>
      <c r="N22" s="1233"/>
      <c r="O22" s="1233"/>
      <c r="P22" s="1233"/>
      <c r="Q22" s="1137">
        <f t="shared" si="0"/>
        <v>6</v>
      </c>
      <c r="R22" s="1138">
        <f t="shared" si="1"/>
        <v>1.1000000000000001</v>
      </c>
      <c r="S22" s="1234">
        <f t="shared" si="2"/>
        <v>3.3000000000000003</v>
      </c>
      <c r="T22" s="1140"/>
      <c r="U22" s="1141">
        <v>2</v>
      </c>
      <c r="V22" s="1142">
        <v>6</v>
      </c>
      <c r="W22" s="1142">
        <f t="shared" si="3"/>
        <v>2</v>
      </c>
      <c r="X22" s="1235">
        <f t="shared" si="4"/>
        <v>10</v>
      </c>
      <c r="Y22" s="1236">
        <v>1</v>
      </c>
      <c r="Z22" s="1142">
        <f>59+Q22</f>
        <v>65</v>
      </c>
      <c r="AA22" s="1237">
        <f t="shared" si="5"/>
        <v>6.5</v>
      </c>
      <c r="AB22" s="1238">
        <f t="shared" si="6"/>
        <v>16</v>
      </c>
      <c r="AC22" s="1244">
        <f t="shared" si="7"/>
        <v>8.2550000000000008</v>
      </c>
      <c r="AD22" s="1141">
        <f t="shared" si="8"/>
        <v>17</v>
      </c>
      <c r="AH22" s="1086"/>
      <c r="AI22" s="4388"/>
      <c r="AJ22" s="4388"/>
      <c r="AK22" s="4388"/>
      <c r="AL22" s="4388"/>
      <c r="AM22" s="4388"/>
      <c r="AN22" s="4388"/>
      <c r="AO22" s="4388"/>
      <c r="AP22" s="1246"/>
      <c r="AQ22" s="1246"/>
      <c r="AR22" s="1246"/>
    </row>
    <row r="23" spans="1:44" s="995" customFormat="1" ht="9.9499999999999993" customHeight="1" x14ac:dyDescent="0.25">
      <c r="A23" s="1193" t="s">
        <v>433</v>
      </c>
      <c r="B23" s="1060"/>
      <c r="C23" s="1224" t="s">
        <v>57</v>
      </c>
      <c r="D23" s="1225"/>
      <c r="E23" s="1242"/>
      <c r="F23" s="1197"/>
      <c r="G23" s="1216"/>
      <c r="H23" s="1217"/>
      <c r="I23" s="1218"/>
      <c r="J23" s="1218">
        <v>2</v>
      </c>
      <c r="K23" s="1218">
        <v>3</v>
      </c>
      <c r="L23" s="1218"/>
      <c r="M23" s="1218"/>
      <c r="N23" s="1218"/>
      <c r="O23" s="1218"/>
      <c r="P23" s="1218"/>
      <c r="Q23" s="1032">
        <f t="shared" si="0"/>
        <v>5</v>
      </c>
      <c r="R23" s="1033">
        <f t="shared" si="1"/>
        <v>1.1000000000000001</v>
      </c>
      <c r="S23" s="1202">
        <f t="shared" si="2"/>
        <v>2.75</v>
      </c>
      <c r="T23" s="1034"/>
      <c r="U23" s="1035"/>
      <c r="V23" s="1128"/>
      <c r="W23" s="1128">
        <f t="shared" si="3"/>
        <v>2</v>
      </c>
      <c r="X23" s="1203">
        <f t="shared" si="4"/>
        <v>2</v>
      </c>
      <c r="Y23" s="1212"/>
      <c r="Z23" s="1128">
        <f>0+Q23</f>
        <v>5</v>
      </c>
      <c r="AA23" s="1205">
        <f t="shared" si="5"/>
        <v>2.5</v>
      </c>
      <c r="AB23" s="1213">
        <f t="shared" si="6"/>
        <v>37</v>
      </c>
      <c r="AC23" s="1207">
        <f t="shared" si="7"/>
        <v>2.5750000000000002</v>
      </c>
      <c r="AD23" s="1035">
        <f t="shared" si="8"/>
        <v>38</v>
      </c>
      <c r="AH23" s="1086"/>
      <c r="AI23" s="4388"/>
      <c r="AJ23" s="4388"/>
      <c r="AK23" s="4388"/>
      <c r="AL23" s="4388"/>
      <c r="AM23" s="4388"/>
      <c r="AN23" s="4388"/>
      <c r="AO23" s="4388"/>
      <c r="AP23" s="1160"/>
      <c r="AQ23" s="1160"/>
      <c r="AR23" s="1160"/>
    </row>
    <row r="24" spans="1:44" s="995" customFormat="1" ht="9.9499999999999993" customHeight="1" thickBot="1" x14ac:dyDescent="0.3">
      <c r="A24" s="1193" t="s">
        <v>343</v>
      </c>
      <c r="B24" s="1030"/>
      <c r="C24" s="1228" t="s">
        <v>63</v>
      </c>
      <c r="D24" s="1229"/>
      <c r="E24" s="1242"/>
      <c r="F24" s="1197"/>
      <c r="G24" s="1231"/>
      <c r="H24" s="1232"/>
      <c r="I24" s="1243"/>
      <c r="J24" s="1233"/>
      <c r="K24" s="1233"/>
      <c r="L24" s="1233"/>
      <c r="M24" s="1233"/>
      <c r="N24" s="1233">
        <v>0</v>
      </c>
      <c r="O24" s="1233">
        <v>1</v>
      </c>
      <c r="P24" s="1233"/>
      <c r="Q24" s="1137">
        <f t="shared" si="0"/>
        <v>1</v>
      </c>
      <c r="R24" s="1138">
        <f t="shared" si="1"/>
        <v>1.1000000000000001</v>
      </c>
      <c r="S24" s="1234">
        <f t="shared" si="2"/>
        <v>0.55000000000000004</v>
      </c>
      <c r="T24" s="1140"/>
      <c r="U24" s="1141"/>
      <c r="V24" s="1142"/>
      <c r="W24" s="1142">
        <f t="shared" si="3"/>
        <v>2</v>
      </c>
      <c r="X24" s="1235">
        <f t="shared" si="4"/>
        <v>2</v>
      </c>
      <c r="Y24" s="1236"/>
      <c r="Z24" s="1142">
        <f>Q24</f>
        <v>1</v>
      </c>
      <c r="AA24" s="1237">
        <f t="shared" si="5"/>
        <v>0.5</v>
      </c>
      <c r="AB24" s="1238">
        <f t="shared" si="6"/>
        <v>39</v>
      </c>
      <c r="AC24" s="1244">
        <f t="shared" si="7"/>
        <v>0.51500000000000001</v>
      </c>
      <c r="AD24" s="1141">
        <f t="shared" si="8"/>
        <v>39</v>
      </c>
      <c r="AE24" s="1086"/>
      <c r="AH24" s="1156"/>
      <c r="AI24" s="4389"/>
      <c r="AJ24" s="4389"/>
      <c r="AK24" s="4389"/>
      <c r="AL24" s="4389"/>
      <c r="AM24" s="4389"/>
      <c r="AN24" s="4389"/>
      <c r="AO24" s="4389"/>
      <c r="AP24" s="1086"/>
      <c r="AQ24" s="1086"/>
      <c r="AR24" s="1086"/>
    </row>
    <row r="25" spans="1:44" s="1086" customFormat="1" ht="9.9499999999999993" customHeight="1" thickTop="1" x14ac:dyDescent="0.25">
      <c r="A25" s="1193" t="s">
        <v>434</v>
      </c>
      <c r="B25" s="1060"/>
      <c r="C25" s="1249" t="s">
        <v>509</v>
      </c>
      <c r="D25" s="1250"/>
      <c r="E25" s="1251">
        <f>V25</f>
        <v>1</v>
      </c>
      <c r="F25" s="1197"/>
      <c r="G25" s="1252"/>
      <c r="H25" s="1253"/>
      <c r="I25" s="1254"/>
      <c r="J25" s="1254"/>
      <c r="K25" s="1254"/>
      <c r="L25" s="1255">
        <v>15</v>
      </c>
      <c r="M25" s="1254"/>
      <c r="N25" s="1254"/>
      <c r="O25" s="1254"/>
      <c r="P25" s="1254"/>
      <c r="Q25" s="1256">
        <f t="shared" si="0"/>
        <v>15</v>
      </c>
      <c r="R25" s="1022">
        <f t="shared" si="1"/>
        <v>1</v>
      </c>
      <c r="S25" s="1257">
        <f t="shared" si="2"/>
        <v>15</v>
      </c>
      <c r="T25" s="1024">
        <v>2</v>
      </c>
      <c r="U25" s="1025">
        <v>4</v>
      </c>
      <c r="V25" s="1124">
        <v>1</v>
      </c>
      <c r="W25" s="1124">
        <f t="shared" si="3"/>
        <v>1</v>
      </c>
      <c r="X25" s="1258">
        <f t="shared" si="4"/>
        <v>8</v>
      </c>
      <c r="Y25" s="1204">
        <v>1</v>
      </c>
      <c r="Z25" s="1124">
        <f>51+Q25</f>
        <v>66</v>
      </c>
      <c r="AA25" s="1259">
        <f t="shared" si="5"/>
        <v>8.25</v>
      </c>
      <c r="AB25" s="1206">
        <f t="shared" si="6"/>
        <v>8</v>
      </c>
      <c r="AC25" s="1260">
        <f t="shared" si="7"/>
        <v>9.9824999999999999</v>
      </c>
      <c r="AD25" s="1025">
        <f t="shared" si="8"/>
        <v>10</v>
      </c>
      <c r="AP25" s="1261"/>
      <c r="AQ25" s="1261"/>
      <c r="AR25" s="1261"/>
    </row>
    <row r="26" spans="1:44" s="1086" customFormat="1" ht="9.9499999999999993" customHeight="1" x14ac:dyDescent="0.25">
      <c r="A26" s="1193" t="s">
        <v>436</v>
      </c>
      <c r="B26" s="1060"/>
      <c r="C26" s="1214" t="s">
        <v>510</v>
      </c>
      <c r="D26" s="1215"/>
      <c r="E26" s="1262"/>
      <c r="F26" s="1197"/>
      <c r="G26" s="1239">
        <v>13</v>
      </c>
      <c r="H26" s="1263"/>
      <c r="I26" s="1218"/>
      <c r="J26" s="1218"/>
      <c r="K26" s="1218"/>
      <c r="L26" s="1219"/>
      <c r="M26" s="1218"/>
      <c r="N26" s="1218"/>
      <c r="O26" s="1218"/>
      <c r="P26" s="1218"/>
      <c r="Q26" s="1137">
        <f t="shared" si="0"/>
        <v>13</v>
      </c>
      <c r="R26" s="1138">
        <f t="shared" si="1"/>
        <v>1</v>
      </c>
      <c r="S26" s="1234">
        <f t="shared" si="2"/>
        <v>13</v>
      </c>
      <c r="T26" s="1034">
        <v>1</v>
      </c>
      <c r="U26" s="1035"/>
      <c r="V26" s="1128"/>
      <c r="W26" s="1128">
        <f t="shared" si="3"/>
        <v>1</v>
      </c>
      <c r="X26" s="1203">
        <f t="shared" si="4"/>
        <v>2</v>
      </c>
      <c r="Y26" s="1212">
        <v>1</v>
      </c>
      <c r="Z26" s="1128">
        <f>10+Q26</f>
        <v>23</v>
      </c>
      <c r="AA26" s="1205">
        <f t="shared" si="5"/>
        <v>11.5</v>
      </c>
      <c r="AB26" s="1213">
        <f t="shared" si="6"/>
        <v>2</v>
      </c>
      <c r="AC26" s="1207">
        <f t="shared" si="7"/>
        <v>11.845000000000001</v>
      </c>
      <c r="AD26" s="1035">
        <f t="shared" si="8"/>
        <v>4</v>
      </c>
      <c r="AF26" s="1159"/>
      <c r="AH26" s="1145"/>
      <c r="AI26" s="4387" t="s">
        <v>511</v>
      </c>
      <c r="AJ26" s="4387"/>
      <c r="AK26" s="4387"/>
      <c r="AL26" s="4387"/>
      <c r="AM26" s="4387"/>
      <c r="AN26" s="4387"/>
      <c r="AO26" s="4387"/>
      <c r="AP26" s="1261"/>
      <c r="AQ26" s="1261"/>
      <c r="AR26" s="1261"/>
    </row>
    <row r="27" spans="1:44" s="1086" customFormat="1" ht="9.9499999999999993" customHeight="1" x14ac:dyDescent="0.25">
      <c r="A27" s="1193" t="s">
        <v>437</v>
      </c>
      <c r="B27" s="1060"/>
      <c r="C27" s="1214" t="s">
        <v>512</v>
      </c>
      <c r="D27" s="1215"/>
      <c r="E27" s="1262"/>
      <c r="F27" s="1197"/>
      <c r="G27" s="1216"/>
      <c r="H27" s="1217"/>
      <c r="I27" s="1218"/>
      <c r="J27" s="1218"/>
      <c r="K27" s="1218"/>
      <c r="L27" s="1218"/>
      <c r="M27" s="1219">
        <v>12</v>
      </c>
      <c r="N27" s="1218"/>
      <c r="O27" s="1218"/>
      <c r="P27" s="1218"/>
      <c r="Q27" s="1137">
        <f t="shared" si="0"/>
        <v>12</v>
      </c>
      <c r="R27" s="1138">
        <f t="shared" si="1"/>
        <v>1</v>
      </c>
      <c r="S27" s="1234">
        <f t="shared" si="2"/>
        <v>12</v>
      </c>
      <c r="T27" s="1034"/>
      <c r="U27" s="1035"/>
      <c r="V27" s="1128"/>
      <c r="W27" s="1128">
        <f t="shared" si="3"/>
        <v>1</v>
      </c>
      <c r="X27" s="1203">
        <f t="shared" si="4"/>
        <v>1</v>
      </c>
      <c r="Y27" s="1212">
        <v>1</v>
      </c>
      <c r="Z27" s="1128">
        <f>Q27</f>
        <v>12</v>
      </c>
      <c r="AA27" s="1205">
        <f t="shared" si="5"/>
        <v>12</v>
      </c>
      <c r="AB27" s="1213">
        <f t="shared" si="6"/>
        <v>1</v>
      </c>
      <c r="AC27" s="1207">
        <f t="shared" si="7"/>
        <v>12</v>
      </c>
      <c r="AD27" s="1035">
        <f t="shared" si="8"/>
        <v>3</v>
      </c>
      <c r="AI27" s="4388"/>
      <c r="AJ27" s="4388"/>
      <c r="AK27" s="4388"/>
      <c r="AL27" s="4388"/>
      <c r="AM27" s="4388"/>
      <c r="AN27" s="4388"/>
      <c r="AO27" s="4388"/>
      <c r="AP27" s="1261"/>
      <c r="AQ27" s="1261"/>
      <c r="AR27" s="1261"/>
    </row>
    <row r="28" spans="1:44" s="1086" customFormat="1" ht="9.9499999999999993" customHeight="1" x14ac:dyDescent="0.25">
      <c r="A28" s="1193" t="s">
        <v>438</v>
      </c>
      <c r="B28" s="1060"/>
      <c r="C28" s="1214" t="s">
        <v>430</v>
      </c>
      <c r="D28" s="1215"/>
      <c r="E28" s="1262"/>
      <c r="F28" s="1197"/>
      <c r="G28" s="1216"/>
      <c r="H28" s="1217"/>
      <c r="I28" s="1218"/>
      <c r="J28" s="1218"/>
      <c r="K28" s="1218">
        <v>9</v>
      </c>
      <c r="L28" s="1219"/>
      <c r="M28" s="1218"/>
      <c r="N28" s="1218"/>
      <c r="O28" s="1218"/>
      <c r="P28" s="1218"/>
      <c r="Q28" s="1137">
        <f t="shared" si="0"/>
        <v>9</v>
      </c>
      <c r="R28" s="1138">
        <f t="shared" si="1"/>
        <v>1</v>
      </c>
      <c r="S28" s="1234">
        <f t="shared" si="2"/>
        <v>9</v>
      </c>
      <c r="T28" s="1034"/>
      <c r="U28" s="1035">
        <v>4</v>
      </c>
      <c r="V28" s="1128"/>
      <c r="W28" s="1128">
        <f t="shared" si="3"/>
        <v>1</v>
      </c>
      <c r="X28" s="1203">
        <f t="shared" si="4"/>
        <v>5</v>
      </c>
      <c r="Y28" s="1212">
        <v>1</v>
      </c>
      <c r="Z28" s="1128">
        <f>29+Q28</f>
        <v>38</v>
      </c>
      <c r="AA28" s="1205">
        <f t="shared" si="5"/>
        <v>7.6</v>
      </c>
      <c r="AB28" s="1213">
        <f t="shared" si="6"/>
        <v>11</v>
      </c>
      <c r="AC28" s="1207">
        <f t="shared" si="7"/>
        <v>8.5119999999999987</v>
      </c>
      <c r="AD28" s="1035">
        <f t="shared" si="8"/>
        <v>14</v>
      </c>
      <c r="AI28" s="4388"/>
      <c r="AJ28" s="4388"/>
      <c r="AK28" s="4388"/>
      <c r="AL28" s="4388"/>
      <c r="AM28" s="4388"/>
      <c r="AN28" s="4388"/>
      <c r="AO28" s="4388"/>
      <c r="AP28" s="1261"/>
      <c r="AQ28" s="1261"/>
      <c r="AR28" s="1261"/>
    </row>
    <row r="29" spans="1:44" s="1086" customFormat="1" ht="9.9499999999999993" customHeight="1" x14ac:dyDescent="0.25">
      <c r="A29" s="1193" t="s">
        <v>439</v>
      </c>
      <c r="C29" s="1224" t="s">
        <v>61</v>
      </c>
      <c r="D29" s="1225"/>
      <c r="E29" s="1262"/>
      <c r="F29" s="1197"/>
      <c r="G29" s="1216"/>
      <c r="H29" s="1217"/>
      <c r="I29" s="1218"/>
      <c r="J29" s="1218"/>
      <c r="K29" s="1218"/>
      <c r="L29" s="1218"/>
      <c r="M29" s="1218">
        <v>9</v>
      </c>
      <c r="N29" s="1218"/>
      <c r="O29" s="1218"/>
      <c r="P29" s="1218"/>
      <c r="Q29" s="1137">
        <f t="shared" si="0"/>
        <v>9</v>
      </c>
      <c r="R29" s="1138">
        <f t="shared" si="1"/>
        <v>1</v>
      </c>
      <c r="S29" s="1234">
        <f t="shared" si="2"/>
        <v>9</v>
      </c>
      <c r="T29" s="1034"/>
      <c r="U29" s="1035"/>
      <c r="V29" s="1128"/>
      <c r="W29" s="1128">
        <f t="shared" si="3"/>
        <v>1</v>
      </c>
      <c r="X29" s="1203">
        <f t="shared" si="4"/>
        <v>1</v>
      </c>
      <c r="Y29" s="1212"/>
      <c r="Z29" s="1128">
        <f>Q29</f>
        <v>9</v>
      </c>
      <c r="AA29" s="1205">
        <f t="shared" si="5"/>
        <v>9</v>
      </c>
      <c r="AB29" s="1213">
        <f t="shared" si="6"/>
        <v>5</v>
      </c>
      <c r="AC29" s="1207">
        <f t="shared" si="7"/>
        <v>9</v>
      </c>
      <c r="AD29" s="1035">
        <f t="shared" si="8"/>
        <v>13</v>
      </c>
      <c r="AH29" s="1156"/>
      <c r="AI29" s="4389"/>
      <c r="AJ29" s="4389"/>
      <c r="AK29" s="4389"/>
      <c r="AL29" s="4389"/>
      <c r="AM29" s="4389"/>
      <c r="AN29" s="4389"/>
      <c r="AO29" s="4389"/>
      <c r="AP29" s="1261"/>
      <c r="AQ29" s="1261"/>
      <c r="AR29" s="1261"/>
    </row>
    <row r="30" spans="1:44" s="1086" customFormat="1" ht="9.9499999999999993" customHeight="1" x14ac:dyDescent="0.25">
      <c r="A30" s="1193" t="s">
        <v>440</v>
      </c>
      <c r="C30" s="1224" t="s">
        <v>435</v>
      </c>
      <c r="D30" s="1225"/>
      <c r="E30" s="1262"/>
      <c r="F30" s="1197"/>
      <c r="G30" s="1216"/>
      <c r="H30" s="1217"/>
      <c r="I30" s="1218"/>
      <c r="J30" s="1219"/>
      <c r="K30" s="1218"/>
      <c r="L30" s="1218"/>
      <c r="M30" s="1218"/>
      <c r="N30" s="1218"/>
      <c r="O30" s="1218"/>
      <c r="P30" s="1218">
        <v>6</v>
      </c>
      <c r="Q30" s="1137">
        <f t="shared" si="0"/>
        <v>6</v>
      </c>
      <c r="R30" s="1138">
        <f t="shared" si="1"/>
        <v>1</v>
      </c>
      <c r="S30" s="1234">
        <f t="shared" si="2"/>
        <v>6</v>
      </c>
      <c r="T30" s="1034"/>
      <c r="U30" s="1035"/>
      <c r="V30" s="1128"/>
      <c r="W30" s="1128">
        <f t="shared" si="3"/>
        <v>1</v>
      </c>
      <c r="X30" s="1203">
        <f t="shared" si="4"/>
        <v>1</v>
      </c>
      <c r="Y30" s="1212"/>
      <c r="Z30" s="1128">
        <f>0+Q30</f>
        <v>6</v>
      </c>
      <c r="AA30" s="1205">
        <f t="shared" si="5"/>
        <v>6</v>
      </c>
      <c r="AB30" s="1213">
        <f t="shared" si="6"/>
        <v>19</v>
      </c>
      <c r="AC30" s="1207">
        <f t="shared" si="7"/>
        <v>6</v>
      </c>
      <c r="AD30" s="1035">
        <f t="shared" si="8"/>
        <v>25</v>
      </c>
    </row>
    <row r="31" spans="1:44" s="1086" customFormat="1" ht="9.9499999999999993" customHeight="1" x14ac:dyDescent="0.25">
      <c r="A31" s="1193" t="s">
        <v>441</v>
      </c>
      <c r="C31" s="1226" t="s">
        <v>426</v>
      </c>
      <c r="D31" s="1227" t="s">
        <v>513</v>
      </c>
      <c r="E31" s="1262"/>
      <c r="F31" s="1197"/>
      <c r="G31" s="1216"/>
      <c r="H31" s="1217">
        <v>4</v>
      </c>
      <c r="I31" s="1218"/>
      <c r="J31" s="1219"/>
      <c r="K31" s="1218"/>
      <c r="L31" s="1218"/>
      <c r="M31" s="1218"/>
      <c r="N31" s="1218"/>
      <c r="O31" s="1218"/>
      <c r="P31" s="1218"/>
      <c r="Q31" s="1137">
        <f t="shared" si="0"/>
        <v>4</v>
      </c>
      <c r="R31" s="1138">
        <f t="shared" si="1"/>
        <v>1</v>
      </c>
      <c r="S31" s="1234">
        <f t="shared" si="2"/>
        <v>4</v>
      </c>
      <c r="T31" s="1034">
        <v>1</v>
      </c>
      <c r="U31" s="1035">
        <v>4</v>
      </c>
      <c r="V31" s="1128">
        <v>2</v>
      </c>
      <c r="W31" s="1128">
        <f t="shared" si="3"/>
        <v>1</v>
      </c>
      <c r="X31" s="1203">
        <f t="shared" si="4"/>
        <v>8</v>
      </c>
      <c r="Y31" s="1212">
        <v>1</v>
      </c>
      <c r="Z31" s="1128">
        <f>48+Q31</f>
        <v>52</v>
      </c>
      <c r="AA31" s="1205">
        <f t="shared" si="5"/>
        <v>6.5</v>
      </c>
      <c r="AB31" s="1213">
        <f t="shared" si="6"/>
        <v>16</v>
      </c>
      <c r="AC31" s="1207">
        <f t="shared" si="7"/>
        <v>7.8650000000000002</v>
      </c>
      <c r="AD31" s="1035">
        <f t="shared" si="8"/>
        <v>19</v>
      </c>
      <c r="AF31" s="1170"/>
      <c r="AH31" s="1145"/>
      <c r="AI31" s="4387" t="s">
        <v>514</v>
      </c>
      <c r="AJ31" s="4387"/>
      <c r="AK31" s="4387"/>
      <c r="AL31" s="4387"/>
      <c r="AM31" s="4387"/>
      <c r="AN31" s="4387"/>
      <c r="AO31" s="4387"/>
    </row>
    <row r="32" spans="1:44" s="1086" customFormat="1" ht="9.9499999999999993" customHeight="1" x14ac:dyDescent="0.25">
      <c r="A32" s="1193" t="s">
        <v>442</v>
      </c>
      <c r="C32" s="1220" t="s">
        <v>515</v>
      </c>
      <c r="D32" s="1221" t="s">
        <v>516</v>
      </c>
      <c r="E32" s="1262"/>
      <c r="F32" s="1197"/>
      <c r="G32" s="1216"/>
      <c r="H32" s="1217">
        <v>3</v>
      </c>
      <c r="I32" s="1219"/>
      <c r="J32" s="1218"/>
      <c r="K32" s="1218"/>
      <c r="L32" s="1218"/>
      <c r="M32" s="1218"/>
      <c r="N32" s="1218"/>
      <c r="O32" s="1218"/>
      <c r="P32" s="1218"/>
      <c r="Q32" s="1137">
        <f t="shared" si="0"/>
        <v>3</v>
      </c>
      <c r="R32" s="1138">
        <f t="shared" si="1"/>
        <v>1</v>
      </c>
      <c r="S32" s="1234">
        <f t="shared" si="2"/>
        <v>3</v>
      </c>
      <c r="T32" s="1034">
        <v>2</v>
      </c>
      <c r="U32" s="1035">
        <v>2</v>
      </c>
      <c r="V32" s="1128">
        <v>3</v>
      </c>
      <c r="W32" s="1128">
        <f t="shared" si="3"/>
        <v>1</v>
      </c>
      <c r="X32" s="1203">
        <f t="shared" si="4"/>
        <v>8</v>
      </c>
      <c r="Y32" s="1212">
        <v>2</v>
      </c>
      <c r="Z32" s="1128">
        <f>52+Q32</f>
        <v>55</v>
      </c>
      <c r="AA32" s="1205">
        <f t="shared" si="5"/>
        <v>6.875</v>
      </c>
      <c r="AB32" s="1213">
        <f t="shared" si="6"/>
        <v>13</v>
      </c>
      <c r="AC32" s="1207">
        <f t="shared" si="7"/>
        <v>8.3187499999999996</v>
      </c>
      <c r="AD32" s="1035">
        <f t="shared" si="8"/>
        <v>15</v>
      </c>
      <c r="AI32" s="4388"/>
      <c r="AJ32" s="4388"/>
      <c r="AK32" s="4388"/>
      <c r="AL32" s="4388"/>
      <c r="AM32" s="4388"/>
      <c r="AN32" s="4388"/>
      <c r="AO32" s="4388"/>
      <c r="AP32" s="591"/>
      <c r="AQ32" s="591"/>
      <c r="AR32" s="591"/>
    </row>
    <row r="33" spans="1:44" s="995" customFormat="1" ht="9.9499999999999993" customHeight="1" x14ac:dyDescent="0.25">
      <c r="A33" s="1193" t="s">
        <v>472</v>
      </c>
      <c r="B33" s="1030"/>
      <c r="C33" s="1224" t="s">
        <v>37</v>
      </c>
      <c r="D33" s="1225"/>
      <c r="E33" s="1262"/>
      <c r="F33" s="1197"/>
      <c r="G33" s="1216"/>
      <c r="H33" s="1217"/>
      <c r="I33" s="1218"/>
      <c r="J33" s="1218"/>
      <c r="K33" s="1218">
        <v>1</v>
      </c>
      <c r="L33" s="1218"/>
      <c r="M33" s="1218"/>
      <c r="N33" s="1218"/>
      <c r="O33" s="1218"/>
      <c r="P33" s="1218"/>
      <c r="Q33" s="1137">
        <f t="shared" si="0"/>
        <v>1</v>
      </c>
      <c r="R33" s="1138">
        <f t="shared" si="1"/>
        <v>1</v>
      </c>
      <c r="S33" s="1234">
        <f t="shared" si="2"/>
        <v>1</v>
      </c>
      <c r="T33" s="1034"/>
      <c r="U33" s="1035"/>
      <c r="V33" s="1128">
        <v>2</v>
      </c>
      <c r="W33" s="1128">
        <f t="shared" si="3"/>
        <v>1</v>
      </c>
      <c r="X33" s="1203">
        <f t="shared" si="4"/>
        <v>3</v>
      </c>
      <c r="Y33" s="1212"/>
      <c r="Z33" s="1128">
        <f>16+Q33</f>
        <v>17</v>
      </c>
      <c r="AA33" s="1205">
        <f t="shared" si="5"/>
        <v>5.666666666666667</v>
      </c>
      <c r="AB33" s="1213">
        <f t="shared" si="6"/>
        <v>24</v>
      </c>
      <c r="AC33" s="1207">
        <f t="shared" si="7"/>
        <v>6.0066666666666677</v>
      </c>
      <c r="AD33" s="1035">
        <f t="shared" si="8"/>
        <v>24</v>
      </c>
      <c r="AF33" s="1086"/>
      <c r="AG33" s="1086"/>
      <c r="AH33" s="1086"/>
      <c r="AI33" s="4388"/>
      <c r="AJ33" s="4388"/>
      <c r="AK33" s="4388"/>
      <c r="AL33" s="4388"/>
      <c r="AM33" s="4388"/>
      <c r="AN33" s="4388"/>
      <c r="AO33" s="4388"/>
    </row>
    <row r="34" spans="1:44" s="1086" customFormat="1" ht="9.9499999999999993" customHeight="1" x14ac:dyDescent="0.25">
      <c r="A34" s="1193" t="s">
        <v>517</v>
      </c>
      <c r="B34" s="1060"/>
      <c r="C34" s="1224" t="s">
        <v>58</v>
      </c>
      <c r="D34" s="1225"/>
      <c r="E34" s="1262"/>
      <c r="F34" s="1197"/>
      <c r="G34" s="1231"/>
      <c r="H34" s="1232"/>
      <c r="I34" s="1233"/>
      <c r="J34" s="1218">
        <v>0</v>
      </c>
      <c r="K34" s="1218"/>
      <c r="L34" s="1218"/>
      <c r="M34" s="1218"/>
      <c r="N34" s="1218"/>
      <c r="O34" s="1218"/>
      <c r="P34" s="1218"/>
      <c r="Q34" s="1137">
        <f t="shared" si="0"/>
        <v>0</v>
      </c>
      <c r="R34" s="1138">
        <f t="shared" si="1"/>
        <v>1</v>
      </c>
      <c r="S34" s="1234">
        <f t="shared" si="2"/>
        <v>0</v>
      </c>
      <c r="T34" s="1034"/>
      <c r="U34" s="1035"/>
      <c r="V34" s="1128"/>
      <c r="W34" s="1128">
        <f t="shared" si="3"/>
        <v>1</v>
      </c>
      <c r="X34" s="1203">
        <f t="shared" si="4"/>
        <v>1</v>
      </c>
      <c r="Y34" s="1212"/>
      <c r="Z34" s="1128">
        <f>Q34</f>
        <v>0</v>
      </c>
      <c r="AA34" s="1205">
        <f t="shared" si="5"/>
        <v>0</v>
      </c>
      <c r="AB34" s="1213">
        <f t="shared" si="6"/>
        <v>40</v>
      </c>
      <c r="AC34" s="1207">
        <f t="shared" si="7"/>
        <v>0</v>
      </c>
      <c r="AD34" s="1035">
        <f t="shared" si="8"/>
        <v>40</v>
      </c>
      <c r="AI34" s="4388"/>
      <c r="AJ34" s="4388"/>
      <c r="AK34" s="4388"/>
      <c r="AL34" s="4388"/>
      <c r="AM34" s="4388"/>
      <c r="AN34" s="4388"/>
      <c r="AO34" s="4388"/>
      <c r="AP34" s="591"/>
      <c r="AQ34" s="591"/>
      <c r="AR34" s="591"/>
    </row>
    <row r="35" spans="1:44" s="1086" customFormat="1" ht="9.9499999999999993" customHeight="1" x14ac:dyDescent="0.25">
      <c r="A35" s="1193" t="s">
        <v>518</v>
      </c>
      <c r="B35" s="1060"/>
      <c r="C35" s="1224" t="s">
        <v>8</v>
      </c>
      <c r="D35" s="1225"/>
      <c r="E35" s="1053"/>
      <c r="F35" s="1197"/>
      <c r="G35" s="1216"/>
      <c r="H35" s="1217"/>
      <c r="I35" s="1218"/>
      <c r="J35" s="1218"/>
      <c r="K35" s="1218">
        <v>0</v>
      </c>
      <c r="L35" s="1218"/>
      <c r="M35" s="1218"/>
      <c r="N35" s="1218"/>
      <c r="O35" s="1218"/>
      <c r="P35" s="1218"/>
      <c r="Q35" s="1137">
        <f t="shared" si="0"/>
        <v>0</v>
      </c>
      <c r="R35" s="1138">
        <f t="shared" si="1"/>
        <v>1</v>
      </c>
      <c r="S35" s="1234">
        <f t="shared" si="2"/>
        <v>0</v>
      </c>
      <c r="T35" s="1034"/>
      <c r="U35" s="1035">
        <v>4</v>
      </c>
      <c r="V35" s="1128"/>
      <c r="W35" s="1128">
        <f t="shared" si="3"/>
        <v>1</v>
      </c>
      <c r="X35" s="1203">
        <f t="shared" si="4"/>
        <v>5</v>
      </c>
      <c r="Y35" s="1212"/>
      <c r="Z35" s="1128">
        <f>20+Q35</f>
        <v>20</v>
      </c>
      <c r="AA35" s="1205">
        <f t="shared" si="5"/>
        <v>4</v>
      </c>
      <c r="AB35" s="1213">
        <f t="shared" si="6"/>
        <v>29</v>
      </c>
      <c r="AC35" s="1207">
        <f t="shared" si="7"/>
        <v>4.4799999999999995</v>
      </c>
      <c r="AD35" s="1035">
        <f t="shared" si="8"/>
        <v>29</v>
      </c>
      <c r="AI35" s="4388"/>
      <c r="AJ35" s="4388"/>
      <c r="AK35" s="4388"/>
      <c r="AL35" s="4388"/>
      <c r="AM35" s="4388"/>
      <c r="AN35" s="4388"/>
      <c r="AO35" s="4388"/>
      <c r="AP35" s="591"/>
      <c r="AQ35" s="591"/>
      <c r="AR35" s="591"/>
    </row>
    <row r="36" spans="1:44" s="1086" customFormat="1" ht="3" customHeight="1" x14ac:dyDescent="0.25">
      <c r="A36" s="1076"/>
      <c r="B36" s="1076"/>
      <c r="C36" s="1076"/>
      <c r="D36" s="1264"/>
      <c r="E36" s="1078"/>
      <c r="F36" s="1078"/>
      <c r="G36" s="1265"/>
      <c r="H36" s="1265"/>
      <c r="I36" s="1265"/>
      <c r="J36" s="1265"/>
      <c r="K36" s="1265"/>
      <c r="L36" s="1265"/>
      <c r="M36" s="1265"/>
      <c r="N36" s="1265"/>
      <c r="O36" s="1265"/>
      <c r="P36" s="1265"/>
      <c r="Q36" s="1266"/>
      <c r="R36" s="1266"/>
      <c r="S36" s="1267"/>
      <c r="T36" s="1082"/>
      <c r="U36" s="1082"/>
      <c r="V36" s="1082"/>
      <c r="W36" s="1082"/>
      <c r="X36" s="1082"/>
      <c r="Y36" s="1268"/>
      <c r="Z36" s="1082"/>
      <c r="AA36" s="1082"/>
      <c r="AB36" s="1082"/>
      <c r="AC36" s="1082"/>
      <c r="AD36" s="1174"/>
      <c r="AH36" s="1145"/>
      <c r="AI36" s="1269"/>
      <c r="AJ36" s="1269"/>
      <c r="AK36" s="1269"/>
      <c r="AL36" s="1269"/>
      <c r="AM36" s="1269"/>
      <c r="AN36" s="1269"/>
      <c r="AO36" s="1269"/>
      <c r="AP36" s="1173"/>
      <c r="AQ36" s="1173"/>
      <c r="AR36" s="1173"/>
    </row>
    <row r="37" spans="1:44" s="1086" customFormat="1" ht="9" customHeight="1" x14ac:dyDescent="0.25">
      <c r="A37" s="1193" t="s">
        <v>519</v>
      </c>
      <c r="B37" s="1060"/>
      <c r="C37" s="1270" t="s">
        <v>2</v>
      </c>
      <c r="D37" s="1271"/>
      <c r="E37" s="1272"/>
      <c r="F37" s="1123"/>
      <c r="G37" s="1273"/>
      <c r="H37" s="1274"/>
      <c r="I37" s="1275"/>
      <c r="J37" s="1276"/>
      <c r="K37" s="1275"/>
      <c r="L37" s="1275"/>
      <c r="M37" s="1275"/>
      <c r="N37" s="1275"/>
      <c r="O37" s="1275"/>
      <c r="P37" s="1275"/>
      <c r="Q37" s="1277"/>
      <c r="R37" s="1278"/>
      <c r="S37" s="1279"/>
      <c r="T37" s="1034">
        <v>2</v>
      </c>
      <c r="U37" s="1035">
        <v>4</v>
      </c>
      <c r="V37" s="1128">
        <v>5</v>
      </c>
      <c r="W37" s="1128"/>
      <c r="X37" s="1203">
        <f t="shared" ref="X37:X45" si="9">SUM(T37:W37)</f>
        <v>11</v>
      </c>
      <c r="Y37" s="1212"/>
      <c r="Z37" s="1128">
        <f>27</f>
        <v>27</v>
      </c>
      <c r="AA37" s="1205">
        <f t="shared" ref="AA37:AA45" si="10">Z37/X37</f>
        <v>2.4545454545454546</v>
      </c>
      <c r="AB37" s="1213">
        <f t="shared" ref="AB37:AB45" si="11">RANK(AA37,AA$5:AA$45)</f>
        <v>38</v>
      </c>
      <c r="AC37" s="1207">
        <f t="shared" ref="AC37:AC45" si="12">AA37*(X37*0.03+0.97)</f>
        <v>3.1909090909090905</v>
      </c>
      <c r="AD37" s="1035">
        <f t="shared" ref="AD37:AD45" si="13">RANK(AC37,AC$5:AC$45)</f>
        <v>35</v>
      </c>
      <c r="AP37" s="1173"/>
      <c r="AQ37" s="1173"/>
      <c r="AR37" s="1173"/>
    </row>
    <row r="38" spans="1:44" s="1086" customFormat="1" ht="9" customHeight="1" x14ac:dyDescent="0.25">
      <c r="A38" s="1193" t="s">
        <v>520</v>
      </c>
      <c r="B38" s="1060"/>
      <c r="C38" s="1270" t="s">
        <v>191</v>
      </c>
      <c r="D38" s="1271"/>
      <c r="E38" s="1280"/>
      <c r="F38" s="1123"/>
      <c r="G38" s="1281"/>
      <c r="H38" s="1282"/>
      <c r="I38" s="1283"/>
      <c r="J38" s="1283"/>
      <c r="K38" s="1284"/>
      <c r="L38" s="1284"/>
      <c r="M38" s="1283"/>
      <c r="N38" s="1283"/>
      <c r="O38" s="1283"/>
      <c r="P38" s="1283"/>
      <c r="Q38" s="1277"/>
      <c r="R38" s="1278"/>
      <c r="S38" s="1279"/>
      <c r="T38" s="1285">
        <v>1</v>
      </c>
      <c r="U38" s="1286">
        <v>6</v>
      </c>
      <c r="V38" s="1287">
        <v>3</v>
      </c>
      <c r="W38" s="1128"/>
      <c r="X38" s="1203">
        <f t="shared" si="9"/>
        <v>10</v>
      </c>
      <c r="Y38" s="1288"/>
      <c r="Z38" s="1128">
        <f>60</f>
        <v>60</v>
      </c>
      <c r="AA38" s="1205">
        <f t="shared" si="10"/>
        <v>6</v>
      </c>
      <c r="AB38" s="1213">
        <f t="shared" si="11"/>
        <v>19</v>
      </c>
      <c r="AC38" s="1207">
        <f t="shared" si="12"/>
        <v>7.62</v>
      </c>
      <c r="AD38" s="1035">
        <f t="shared" si="13"/>
        <v>21</v>
      </c>
      <c r="AE38" s="995"/>
      <c r="AP38" s="1173"/>
      <c r="AQ38" s="1173"/>
      <c r="AR38" s="1173"/>
    </row>
    <row r="39" spans="1:44" s="1086" customFormat="1" ht="9" customHeight="1" x14ac:dyDescent="0.25">
      <c r="A39" s="1193" t="s">
        <v>521</v>
      </c>
      <c r="B39" s="1060"/>
      <c r="C39" s="1270" t="s">
        <v>7</v>
      </c>
      <c r="D39" s="1271"/>
      <c r="E39" s="1272"/>
      <c r="F39" s="1123"/>
      <c r="G39" s="1273"/>
      <c r="H39" s="1274"/>
      <c r="I39" s="1275"/>
      <c r="J39" s="1275"/>
      <c r="K39" s="1275"/>
      <c r="L39" s="1275"/>
      <c r="M39" s="1275"/>
      <c r="N39" s="1275"/>
      <c r="O39" s="1275"/>
      <c r="P39" s="1275"/>
      <c r="Q39" s="1277"/>
      <c r="R39" s="1278"/>
      <c r="S39" s="1279"/>
      <c r="T39" s="1034"/>
      <c r="U39" s="1035">
        <v>6</v>
      </c>
      <c r="V39" s="1128">
        <v>3</v>
      </c>
      <c r="W39" s="1128"/>
      <c r="X39" s="1203">
        <f t="shared" si="9"/>
        <v>9</v>
      </c>
      <c r="Y39" s="1212"/>
      <c r="Z39" s="1128">
        <f>54</f>
        <v>54</v>
      </c>
      <c r="AA39" s="1205">
        <f t="shared" si="10"/>
        <v>6</v>
      </c>
      <c r="AB39" s="1213">
        <f t="shared" si="11"/>
        <v>19</v>
      </c>
      <c r="AC39" s="1207">
        <f t="shared" si="12"/>
        <v>7.4399999999999995</v>
      </c>
      <c r="AD39" s="1035">
        <f t="shared" si="13"/>
        <v>22</v>
      </c>
      <c r="AE39" s="999"/>
      <c r="AF39" s="1289" t="s">
        <v>522</v>
      </c>
      <c r="AG39" s="1156"/>
      <c r="AH39" s="1290" t="s">
        <v>523</v>
      </c>
      <c r="AI39" s="1290"/>
      <c r="AJ39" s="1290"/>
      <c r="AK39" s="1156"/>
      <c r="AL39" s="1156"/>
      <c r="AM39" s="1291"/>
      <c r="AN39" s="1173"/>
      <c r="AO39" s="1173"/>
      <c r="AP39" s="1173"/>
      <c r="AQ39" s="1173"/>
      <c r="AR39" s="1173"/>
    </row>
    <row r="40" spans="1:44" s="995" customFormat="1" ht="9" customHeight="1" x14ac:dyDescent="0.25">
      <c r="A40" s="1193" t="s">
        <v>524</v>
      </c>
      <c r="B40" s="1060"/>
      <c r="C40" s="1270" t="s">
        <v>11</v>
      </c>
      <c r="D40" s="1271"/>
      <c r="E40" s="1272"/>
      <c r="F40" s="1130"/>
      <c r="G40" s="1273"/>
      <c r="H40" s="1274"/>
      <c r="I40" s="1275"/>
      <c r="J40" s="1275"/>
      <c r="K40" s="1275"/>
      <c r="L40" s="1275"/>
      <c r="M40" s="1275"/>
      <c r="N40" s="1275"/>
      <c r="O40" s="1275"/>
      <c r="P40" s="1275"/>
      <c r="Q40" s="1277"/>
      <c r="R40" s="1278"/>
      <c r="S40" s="1279"/>
      <c r="T40" s="1034">
        <v>3</v>
      </c>
      <c r="U40" s="1035">
        <v>2</v>
      </c>
      <c r="V40" s="1128">
        <v>3</v>
      </c>
      <c r="W40" s="1128"/>
      <c r="X40" s="1203">
        <f t="shared" si="9"/>
        <v>8</v>
      </c>
      <c r="Y40" s="1212"/>
      <c r="Z40" s="1128">
        <f>61</f>
        <v>61</v>
      </c>
      <c r="AA40" s="1205">
        <f t="shared" si="10"/>
        <v>7.625</v>
      </c>
      <c r="AB40" s="1213">
        <f t="shared" si="11"/>
        <v>10</v>
      </c>
      <c r="AC40" s="1207">
        <f t="shared" si="12"/>
        <v>9.2262500000000003</v>
      </c>
      <c r="AD40" s="1035">
        <f t="shared" si="13"/>
        <v>12</v>
      </c>
      <c r="AF40" s="1292" t="s">
        <v>525</v>
      </c>
      <c r="AG40" s="1145"/>
      <c r="AH40" s="1293" t="s">
        <v>526</v>
      </c>
      <c r="AI40" s="1293"/>
      <c r="AJ40" s="1293"/>
      <c r="AK40" s="1145"/>
      <c r="AL40" s="1145"/>
      <c r="AM40" s="1294"/>
      <c r="AN40" s="1173"/>
      <c r="AO40" s="1173"/>
      <c r="AP40" s="1173"/>
      <c r="AQ40" s="1173"/>
      <c r="AR40" s="1173"/>
    </row>
    <row r="41" spans="1:44" s="995" customFormat="1" ht="9" customHeight="1" x14ac:dyDescent="0.25">
      <c r="A41" s="1193" t="s">
        <v>527</v>
      </c>
      <c r="B41" s="1060"/>
      <c r="C41" s="1295" t="s">
        <v>428</v>
      </c>
      <c r="D41" s="1296"/>
      <c r="E41" s="1297"/>
      <c r="F41" s="1130"/>
      <c r="G41" s="1273"/>
      <c r="H41" s="1274"/>
      <c r="I41" s="1275"/>
      <c r="J41" s="1275"/>
      <c r="K41" s="1275"/>
      <c r="L41" s="1275"/>
      <c r="M41" s="1275"/>
      <c r="N41" s="1298"/>
      <c r="O41" s="1298"/>
      <c r="P41" s="1298"/>
      <c r="Q41" s="1277"/>
      <c r="R41" s="1278"/>
      <c r="S41" s="1279"/>
      <c r="T41" s="1034">
        <v>3</v>
      </c>
      <c r="U41" s="1035">
        <v>4</v>
      </c>
      <c r="V41" s="1128"/>
      <c r="W41" s="1128"/>
      <c r="X41" s="1203">
        <f t="shared" si="9"/>
        <v>7</v>
      </c>
      <c r="Y41" s="1212">
        <v>1</v>
      </c>
      <c r="Z41" s="1299">
        <f>61</f>
        <v>61</v>
      </c>
      <c r="AA41" s="1205">
        <f t="shared" si="10"/>
        <v>8.7142857142857135</v>
      </c>
      <c r="AB41" s="1213">
        <f t="shared" si="11"/>
        <v>6</v>
      </c>
      <c r="AC41" s="1207">
        <f t="shared" si="12"/>
        <v>10.282857142857141</v>
      </c>
      <c r="AD41" s="1035">
        <f t="shared" si="13"/>
        <v>9</v>
      </c>
    </row>
    <row r="42" spans="1:44" s="995" customFormat="1" ht="9" customHeight="1" x14ac:dyDescent="0.25">
      <c r="A42" s="1193" t="s">
        <v>528</v>
      </c>
      <c r="B42" s="1060"/>
      <c r="C42" s="1270" t="s">
        <v>1</v>
      </c>
      <c r="D42" s="1271"/>
      <c r="E42" s="1300"/>
      <c r="F42" s="1178"/>
      <c r="G42" s="1273"/>
      <c r="H42" s="1274"/>
      <c r="I42" s="1275"/>
      <c r="J42" s="1275"/>
      <c r="K42" s="1275"/>
      <c r="L42" s="1275"/>
      <c r="M42" s="1275"/>
      <c r="N42" s="1275"/>
      <c r="O42" s="1275"/>
      <c r="P42" s="1275"/>
      <c r="Q42" s="1277"/>
      <c r="R42" s="1278"/>
      <c r="S42" s="1279"/>
      <c r="T42" s="1034">
        <v>2</v>
      </c>
      <c r="U42" s="1035">
        <v>5</v>
      </c>
      <c r="V42" s="1128"/>
      <c r="W42" s="1128"/>
      <c r="X42" s="1203">
        <f t="shared" si="9"/>
        <v>7</v>
      </c>
      <c r="Y42" s="1212"/>
      <c r="Z42" s="1128">
        <f>36</f>
        <v>36</v>
      </c>
      <c r="AA42" s="1205">
        <f t="shared" si="10"/>
        <v>5.1428571428571432</v>
      </c>
      <c r="AB42" s="1213">
        <f t="shared" si="11"/>
        <v>25</v>
      </c>
      <c r="AC42" s="1207">
        <f t="shared" si="12"/>
        <v>6.0685714285714285</v>
      </c>
      <c r="AD42" s="1035">
        <f t="shared" si="13"/>
        <v>23</v>
      </c>
    </row>
    <row r="43" spans="1:44" s="995" customFormat="1" ht="9" customHeight="1" x14ac:dyDescent="0.25">
      <c r="A43" s="1193" t="s">
        <v>529</v>
      </c>
      <c r="B43" s="1060"/>
      <c r="C43" s="1270" t="s">
        <v>6</v>
      </c>
      <c r="D43" s="1271"/>
      <c r="E43" s="1301"/>
      <c r="F43" s="1123"/>
      <c r="G43" s="1273"/>
      <c r="H43" s="1274"/>
      <c r="I43" s="1275"/>
      <c r="J43" s="1275"/>
      <c r="K43" s="1275"/>
      <c r="L43" s="1275"/>
      <c r="M43" s="1275"/>
      <c r="N43" s="1275"/>
      <c r="O43" s="1275"/>
      <c r="P43" s="1275"/>
      <c r="Q43" s="1277"/>
      <c r="R43" s="1278"/>
      <c r="S43" s="1279"/>
      <c r="T43" s="1034"/>
      <c r="U43" s="1035">
        <v>5</v>
      </c>
      <c r="V43" s="1128"/>
      <c r="W43" s="1128"/>
      <c r="X43" s="1203">
        <f t="shared" si="9"/>
        <v>5</v>
      </c>
      <c r="Y43" s="1212"/>
      <c r="Z43" s="1128">
        <f>14</f>
        <v>14</v>
      </c>
      <c r="AA43" s="1205">
        <f t="shared" si="10"/>
        <v>2.8</v>
      </c>
      <c r="AB43" s="1213">
        <f t="shared" si="11"/>
        <v>35</v>
      </c>
      <c r="AC43" s="1207">
        <f t="shared" si="12"/>
        <v>3.1359999999999997</v>
      </c>
      <c r="AD43" s="1035">
        <f t="shared" si="13"/>
        <v>36</v>
      </c>
    </row>
    <row r="44" spans="1:44" s="995" customFormat="1" ht="9" customHeight="1" x14ac:dyDescent="0.25">
      <c r="A44" s="1193" t="s">
        <v>530</v>
      </c>
      <c r="B44" s="1060"/>
      <c r="C44" s="1270" t="s">
        <v>5</v>
      </c>
      <c r="D44" s="1271"/>
      <c r="E44" s="1301"/>
      <c r="F44" s="1123"/>
      <c r="G44" s="1273"/>
      <c r="H44" s="1274"/>
      <c r="I44" s="1275"/>
      <c r="J44" s="1275"/>
      <c r="K44" s="1275"/>
      <c r="L44" s="1275"/>
      <c r="M44" s="1275"/>
      <c r="N44" s="1275"/>
      <c r="O44" s="1275"/>
      <c r="P44" s="1275"/>
      <c r="Q44" s="1277"/>
      <c r="R44" s="1278"/>
      <c r="S44" s="1279"/>
      <c r="T44" s="1034">
        <v>1</v>
      </c>
      <c r="U44" s="1035">
        <v>2</v>
      </c>
      <c r="V44" s="1128"/>
      <c r="W44" s="1128"/>
      <c r="X44" s="1203">
        <f t="shared" si="9"/>
        <v>3</v>
      </c>
      <c r="Y44" s="1212"/>
      <c r="Z44" s="1128">
        <f>8</f>
        <v>8</v>
      </c>
      <c r="AA44" s="1205">
        <f t="shared" si="10"/>
        <v>2.6666666666666665</v>
      </c>
      <c r="AB44" s="1213">
        <f t="shared" si="11"/>
        <v>36</v>
      </c>
      <c r="AC44" s="1207">
        <f t="shared" si="12"/>
        <v>2.8266666666666667</v>
      </c>
      <c r="AD44" s="1035">
        <f t="shared" si="13"/>
        <v>37</v>
      </c>
    </row>
    <row r="45" spans="1:44" s="995" customFormat="1" ht="9" customHeight="1" x14ac:dyDescent="0.25">
      <c r="A45" s="1193" t="s">
        <v>531</v>
      </c>
      <c r="B45" s="1060"/>
      <c r="C45" s="1270" t="s">
        <v>51</v>
      </c>
      <c r="D45" s="1271"/>
      <c r="E45" s="1301"/>
      <c r="F45" s="1123"/>
      <c r="G45" s="1273"/>
      <c r="H45" s="1274"/>
      <c r="I45" s="1275"/>
      <c r="J45" s="1275"/>
      <c r="K45" s="1275"/>
      <c r="L45" s="1275"/>
      <c r="M45" s="1275"/>
      <c r="N45" s="1275"/>
      <c r="O45" s="1275"/>
      <c r="P45" s="1275"/>
      <c r="Q45" s="1277"/>
      <c r="R45" s="1278"/>
      <c r="S45" s="1279"/>
      <c r="T45" s="1034">
        <v>2</v>
      </c>
      <c r="U45" s="1035"/>
      <c r="V45" s="1128"/>
      <c r="W45" s="1128"/>
      <c r="X45" s="1203">
        <f t="shared" si="9"/>
        <v>2</v>
      </c>
      <c r="Y45" s="1212"/>
      <c r="Z45" s="1128">
        <f>8</f>
        <v>8</v>
      </c>
      <c r="AA45" s="1205">
        <f t="shared" si="10"/>
        <v>4</v>
      </c>
      <c r="AB45" s="1213">
        <f t="shared" si="11"/>
        <v>29</v>
      </c>
      <c r="AC45" s="1207">
        <f t="shared" si="12"/>
        <v>4.12</v>
      </c>
      <c r="AD45" s="1035">
        <f t="shared" si="13"/>
        <v>31</v>
      </c>
    </row>
    <row r="46" spans="1:44" s="995" customFormat="1" ht="3" customHeight="1" x14ac:dyDescent="0.25">
      <c r="A46" s="1076"/>
      <c r="B46" s="1076"/>
      <c r="C46" s="1302"/>
      <c r="D46" s="1303"/>
      <c r="E46" s="1078"/>
      <c r="F46" s="1078"/>
      <c r="G46" s="1265"/>
      <c r="H46" s="1265"/>
      <c r="I46" s="1265"/>
      <c r="J46" s="1265"/>
      <c r="K46" s="1265"/>
      <c r="L46" s="1265"/>
      <c r="M46" s="1265"/>
      <c r="N46" s="1265"/>
      <c r="O46" s="1265"/>
      <c r="P46" s="1265"/>
      <c r="Q46" s="1266"/>
      <c r="R46" s="1266"/>
      <c r="S46" s="1267"/>
      <c r="T46" s="1082"/>
      <c r="U46" s="1082"/>
      <c r="V46" s="1082"/>
      <c r="W46" s="1082"/>
      <c r="X46" s="1082"/>
      <c r="Y46" s="1268"/>
      <c r="Z46" s="1082"/>
      <c r="AA46" s="1082"/>
      <c r="AB46" s="1082"/>
      <c r="AC46" s="1082"/>
      <c r="AD46" s="1174"/>
    </row>
    <row r="47" spans="1:44" s="995" customFormat="1" ht="9" customHeight="1" x14ac:dyDescent="0.25">
      <c r="A47" s="1304" t="s">
        <v>532</v>
      </c>
      <c r="B47" s="1030"/>
      <c r="C47" s="1270" t="s">
        <v>46</v>
      </c>
      <c r="D47" s="1271"/>
      <c r="E47" s="1272"/>
      <c r="F47" s="1130"/>
      <c r="G47" s="1273"/>
      <c r="H47" s="1274"/>
      <c r="I47" s="1275"/>
      <c r="J47" s="1275"/>
      <c r="K47" s="1275"/>
      <c r="L47" s="1275"/>
      <c r="M47" s="1275"/>
      <c r="N47" s="1275"/>
      <c r="O47" s="1275"/>
      <c r="P47" s="1275"/>
      <c r="Q47" s="1305"/>
      <c r="R47" s="1306"/>
      <c r="S47" s="1307"/>
      <c r="T47" s="1034"/>
      <c r="U47" s="1035"/>
      <c r="V47" s="1128">
        <v>1</v>
      </c>
      <c r="W47" s="1128"/>
      <c r="X47" s="1203">
        <f t="shared" ref="X47:X61" si="14">SUM(T47:W47)</f>
        <v>1</v>
      </c>
      <c r="Y47" s="1212"/>
      <c r="Z47" s="1128">
        <f>10</f>
        <v>10</v>
      </c>
      <c r="AA47" s="1034"/>
      <c r="AB47" s="1213"/>
      <c r="AC47" s="1308"/>
      <c r="AD47" s="1035"/>
    </row>
    <row r="48" spans="1:44" s="995" customFormat="1" ht="9" customHeight="1" x14ac:dyDescent="0.25">
      <c r="A48" s="1304" t="s">
        <v>533</v>
      </c>
      <c r="B48" s="1030"/>
      <c r="C48" s="1295" t="s">
        <v>469</v>
      </c>
      <c r="D48" s="1296"/>
      <c r="E48" s="1272">
        <f>V48</f>
        <v>1</v>
      </c>
      <c r="F48" s="1130"/>
      <c r="G48" s="1273"/>
      <c r="H48" s="1274"/>
      <c r="I48" s="1275"/>
      <c r="J48" s="1275"/>
      <c r="K48" s="1298"/>
      <c r="L48" s="1298"/>
      <c r="M48" s="1275"/>
      <c r="N48" s="1275"/>
      <c r="O48" s="1275"/>
      <c r="P48" s="1275"/>
      <c r="Q48" s="1305"/>
      <c r="R48" s="1306"/>
      <c r="S48" s="1307"/>
      <c r="T48" s="1034"/>
      <c r="U48" s="1035"/>
      <c r="V48" s="1128">
        <v>1</v>
      </c>
      <c r="W48" s="1128"/>
      <c r="X48" s="1203">
        <f t="shared" si="14"/>
        <v>1</v>
      </c>
      <c r="Y48" s="1212">
        <v>1</v>
      </c>
      <c r="Z48" s="1128">
        <f>13</f>
        <v>13</v>
      </c>
      <c r="AA48" s="1034"/>
      <c r="AB48" s="1213"/>
      <c r="AC48" s="1308"/>
      <c r="AD48" s="1035"/>
    </row>
    <row r="49" spans="1:41" s="995" customFormat="1" ht="9" customHeight="1" x14ac:dyDescent="0.25">
      <c r="A49" s="1304" t="s">
        <v>534</v>
      </c>
      <c r="B49" s="1030"/>
      <c r="C49" s="1270" t="s">
        <v>47</v>
      </c>
      <c r="D49" s="1271"/>
      <c r="E49" s="1272"/>
      <c r="F49" s="1123"/>
      <c r="G49" s="1273"/>
      <c r="H49" s="1274"/>
      <c r="I49" s="1275"/>
      <c r="J49" s="1309"/>
      <c r="K49" s="1275"/>
      <c r="L49" s="1275"/>
      <c r="M49" s="1275"/>
      <c r="N49" s="1275"/>
      <c r="O49" s="1275"/>
      <c r="P49" s="1275"/>
      <c r="Q49" s="1305"/>
      <c r="R49" s="1306"/>
      <c r="S49" s="1307"/>
      <c r="T49" s="1034"/>
      <c r="U49" s="1035"/>
      <c r="V49" s="1128">
        <v>1</v>
      </c>
      <c r="W49" s="1128"/>
      <c r="X49" s="1203">
        <f t="shared" si="14"/>
        <v>1</v>
      </c>
      <c r="Y49" s="1212"/>
      <c r="Z49" s="1128">
        <f>4</f>
        <v>4</v>
      </c>
      <c r="AA49" s="1034"/>
      <c r="AB49" s="1213"/>
      <c r="AC49" s="1308"/>
      <c r="AD49" s="1035"/>
    </row>
    <row r="50" spans="1:41" s="995" customFormat="1" ht="9" customHeight="1" x14ac:dyDescent="0.25">
      <c r="A50" s="1304" t="s">
        <v>535</v>
      </c>
      <c r="B50" s="1030"/>
      <c r="C50" s="1270" t="s">
        <v>435</v>
      </c>
      <c r="D50" s="1271"/>
      <c r="E50" s="1301"/>
      <c r="F50" s="1123"/>
      <c r="G50" s="1273"/>
      <c r="H50" s="1274"/>
      <c r="I50" s="1275"/>
      <c r="J50" s="1275"/>
      <c r="K50" s="1275"/>
      <c r="L50" s="1275"/>
      <c r="M50" s="1275"/>
      <c r="N50" s="1275"/>
      <c r="O50" s="1275"/>
      <c r="P50" s="1275"/>
      <c r="Q50" s="1305"/>
      <c r="R50" s="1306"/>
      <c r="S50" s="1307"/>
      <c r="T50" s="1034"/>
      <c r="U50" s="1035">
        <v>1</v>
      </c>
      <c r="V50" s="1128"/>
      <c r="W50" s="1128"/>
      <c r="X50" s="1203">
        <f t="shared" si="14"/>
        <v>1</v>
      </c>
      <c r="Y50" s="1212"/>
      <c r="Z50" s="1128">
        <f>0</f>
        <v>0</v>
      </c>
      <c r="AA50" s="1034"/>
      <c r="AB50" s="1213"/>
      <c r="AC50" s="1308"/>
      <c r="AD50" s="1035"/>
      <c r="AF50" s="993"/>
      <c r="AG50" s="993"/>
      <c r="AH50" s="993"/>
      <c r="AI50" s="993"/>
      <c r="AJ50" s="993"/>
      <c r="AK50" s="993"/>
      <c r="AL50" s="993"/>
      <c r="AM50" s="993"/>
      <c r="AN50" s="993"/>
      <c r="AO50" s="993"/>
    </row>
    <row r="51" spans="1:41" ht="9" customHeight="1" x14ac:dyDescent="0.25">
      <c r="A51" s="1304" t="s">
        <v>536</v>
      </c>
      <c r="B51" s="1030"/>
      <c r="C51" s="1270" t="s">
        <v>226</v>
      </c>
      <c r="D51" s="1271"/>
      <c r="E51" s="1272"/>
      <c r="F51" s="1123"/>
      <c r="G51" s="1273"/>
      <c r="H51" s="1274"/>
      <c r="I51" s="1275"/>
      <c r="J51" s="1275"/>
      <c r="K51" s="1275"/>
      <c r="L51" s="1275"/>
      <c r="M51" s="1275"/>
      <c r="N51" s="1275"/>
      <c r="O51" s="1275"/>
      <c r="P51" s="1275"/>
      <c r="Q51" s="1305"/>
      <c r="R51" s="1306"/>
      <c r="S51" s="1307"/>
      <c r="T51" s="1034">
        <v>1</v>
      </c>
      <c r="U51" s="1035"/>
      <c r="V51" s="1128"/>
      <c r="W51" s="1128"/>
      <c r="X51" s="1203">
        <f t="shared" si="14"/>
        <v>1</v>
      </c>
      <c r="Y51" s="1212"/>
      <c r="Z51" s="1128">
        <f>0</f>
        <v>0</v>
      </c>
      <c r="AA51" s="1034"/>
      <c r="AB51" s="1213"/>
      <c r="AC51" s="1308"/>
      <c r="AD51" s="1035"/>
      <c r="AE51" s="993"/>
      <c r="AF51" s="995"/>
      <c r="AG51" s="995"/>
      <c r="AH51" s="995"/>
      <c r="AI51" s="995"/>
      <c r="AJ51" s="995"/>
      <c r="AK51" s="995"/>
      <c r="AL51" s="995"/>
      <c r="AM51" s="995"/>
      <c r="AN51" s="995"/>
      <c r="AO51" s="995"/>
    </row>
    <row r="52" spans="1:41" s="995" customFormat="1" ht="9" customHeight="1" x14ac:dyDescent="0.25">
      <c r="A52" s="1304" t="s">
        <v>537</v>
      </c>
      <c r="B52" s="1030"/>
      <c r="C52" s="1270" t="s">
        <v>31</v>
      </c>
      <c r="D52" s="1271"/>
      <c r="E52" s="1301"/>
      <c r="F52" s="1123"/>
      <c r="G52" s="1273"/>
      <c r="H52" s="1274"/>
      <c r="I52" s="1275"/>
      <c r="J52" s="1275"/>
      <c r="K52" s="1275"/>
      <c r="L52" s="1275"/>
      <c r="M52" s="1275"/>
      <c r="N52" s="1275"/>
      <c r="O52" s="1275"/>
      <c r="P52" s="1275"/>
      <c r="Q52" s="1305"/>
      <c r="R52" s="1306"/>
      <c r="S52" s="1307"/>
      <c r="T52" s="1034"/>
      <c r="U52" s="1035">
        <v>1</v>
      </c>
      <c r="V52" s="1128"/>
      <c r="W52" s="1128"/>
      <c r="X52" s="1203">
        <f t="shared" si="14"/>
        <v>1</v>
      </c>
      <c r="Y52" s="1212"/>
      <c r="Z52" s="1128">
        <f>9</f>
        <v>9</v>
      </c>
      <c r="AA52" s="1034"/>
      <c r="AB52" s="1213"/>
      <c r="AC52" s="1308"/>
      <c r="AD52" s="1035"/>
    </row>
    <row r="53" spans="1:41" s="995" customFormat="1" ht="9" customHeight="1" x14ac:dyDescent="0.25">
      <c r="A53" s="1304" t="s">
        <v>538</v>
      </c>
      <c r="B53" s="1030"/>
      <c r="C53" s="1270" t="s">
        <v>52</v>
      </c>
      <c r="D53" s="1271"/>
      <c r="E53" s="1272"/>
      <c r="F53" s="1123"/>
      <c r="G53" s="1273"/>
      <c r="H53" s="1274"/>
      <c r="I53" s="1275"/>
      <c r="J53" s="1275"/>
      <c r="K53" s="1275"/>
      <c r="L53" s="1275"/>
      <c r="M53" s="1275"/>
      <c r="N53" s="1275"/>
      <c r="O53" s="1275"/>
      <c r="P53" s="1275"/>
      <c r="Q53" s="1305"/>
      <c r="R53" s="1306"/>
      <c r="S53" s="1307"/>
      <c r="T53" s="1034">
        <v>1</v>
      </c>
      <c r="U53" s="1035"/>
      <c r="V53" s="1128"/>
      <c r="W53" s="1128"/>
      <c r="X53" s="1203">
        <f t="shared" si="14"/>
        <v>1</v>
      </c>
      <c r="Y53" s="1212"/>
      <c r="Z53" s="1128">
        <f>1</f>
        <v>1</v>
      </c>
      <c r="AA53" s="1034"/>
      <c r="AB53" s="1213"/>
      <c r="AC53" s="1308"/>
      <c r="AD53" s="1035"/>
      <c r="AF53" s="993"/>
      <c r="AG53" s="993"/>
      <c r="AH53" s="993"/>
      <c r="AI53" s="993"/>
      <c r="AJ53" s="993"/>
      <c r="AK53" s="993"/>
      <c r="AL53" s="993"/>
      <c r="AM53" s="993"/>
      <c r="AN53" s="993"/>
      <c r="AO53" s="993"/>
    </row>
    <row r="54" spans="1:41" ht="9" customHeight="1" x14ac:dyDescent="0.25">
      <c r="A54" s="1304" t="s">
        <v>539</v>
      </c>
      <c r="B54" s="1030"/>
      <c r="C54" s="1295" t="s">
        <v>471</v>
      </c>
      <c r="D54" s="1296"/>
      <c r="E54" s="1272">
        <f>V54</f>
        <v>1</v>
      </c>
      <c r="F54" s="1130"/>
      <c r="G54" s="1273"/>
      <c r="H54" s="1274"/>
      <c r="I54" s="1275"/>
      <c r="J54" s="1275"/>
      <c r="K54" s="1275"/>
      <c r="L54" s="1275"/>
      <c r="M54" s="1298"/>
      <c r="N54" s="1275"/>
      <c r="O54" s="1275"/>
      <c r="P54" s="1275"/>
      <c r="Q54" s="1305"/>
      <c r="R54" s="1306"/>
      <c r="S54" s="1307"/>
      <c r="T54" s="1034"/>
      <c r="U54" s="1035"/>
      <c r="V54" s="1128">
        <v>1</v>
      </c>
      <c r="W54" s="1128"/>
      <c r="X54" s="1203">
        <f t="shared" si="14"/>
        <v>1</v>
      </c>
      <c r="Y54" s="1212">
        <v>1</v>
      </c>
      <c r="Z54" s="1128">
        <f>13</f>
        <v>13</v>
      </c>
      <c r="AA54" s="1034"/>
      <c r="AB54" s="1213"/>
      <c r="AC54" s="1308"/>
      <c r="AD54" s="1035"/>
      <c r="AE54" s="993"/>
      <c r="AH54" s="1086"/>
      <c r="AI54" s="1086"/>
      <c r="AJ54" s="1086"/>
      <c r="AK54" s="1086"/>
      <c r="AL54" s="1086"/>
      <c r="AM54" s="1086"/>
      <c r="AN54" s="1086"/>
      <c r="AO54" s="1086"/>
    </row>
    <row r="55" spans="1:41" s="1086" customFormat="1" ht="9" customHeight="1" x14ac:dyDescent="0.25">
      <c r="A55" s="1304" t="s">
        <v>540</v>
      </c>
      <c r="B55" s="1030"/>
      <c r="C55" s="1270" t="s">
        <v>36</v>
      </c>
      <c r="D55" s="1271"/>
      <c r="E55" s="1272">
        <f>V55</f>
        <v>1</v>
      </c>
      <c r="F55" s="1123"/>
      <c r="G55" s="1273"/>
      <c r="H55" s="1274"/>
      <c r="I55" s="1275"/>
      <c r="J55" s="1275"/>
      <c r="K55" s="1275"/>
      <c r="L55" s="1275"/>
      <c r="M55" s="1275"/>
      <c r="N55" s="1275"/>
      <c r="O55" s="1275"/>
      <c r="P55" s="1275"/>
      <c r="Q55" s="1305"/>
      <c r="R55" s="1306"/>
      <c r="S55" s="1307"/>
      <c r="T55" s="1034"/>
      <c r="U55" s="1035"/>
      <c r="V55" s="1128">
        <v>1</v>
      </c>
      <c r="W55" s="1128"/>
      <c r="X55" s="1203">
        <f t="shared" si="14"/>
        <v>1</v>
      </c>
      <c r="Y55" s="1212"/>
      <c r="Z55" s="1128">
        <f>6</f>
        <v>6</v>
      </c>
      <c r="AA55" s="1034"/>
      <c r="AB55" s="1213"/>
      <c r="AC55" s="1308"/>
      <c r="AD55" s="1035"/>
      <c r="AE55" s="999"/>
      <c r="AF55" s="999"/>
      <c r="AG55" s="999"/>
      <c r="AH55" s="998"/>
      <c r="AI55" s="998"/>
      <c r="AJ55" s="998"/>
      <c r="AK55" s="998"/>
      <c r="AL55" s="998"/>
      <c r="AM55" s="998"/>
      <c r="AN55" s="998"/>
      <c r="AO55" s="998"/>
    </row>
    <row r="56" spans="1:41" s="998" customFormat="1" ht="9" customHeight="1" x14ac:dyDescent="0.25">
      <c r="A56" s="1304" t="s">
        <v>541</v>
      </c>
      <c r="B56" s="1030"/>
      <c r="C56" s="1270" t="s">
        <v>40</v>
      </c>
      <c r="D56" s="1271"/>
      <c r="E56" s="1272"/>
      <c r="F56" s="1123"/>
      <c r="G56" s="1273"/>
      <c r="H56" s="1274"/>
      <c r="I56" s="1275"/>
      <c r="J56" s="1275"/>
      <c r="K56" s="1275"/>
      <c r="L56" s="1275"/>
      <c r="M56" s="1275"/>
      <c r="N56" s="1275"/>
      <c r="O56" s="1275"/>
      <c r="P56" s="1275"/>
      <c r="Q56" s="1305"/>
      <c r="R56" s="1306"/>
      <c r="S56" s="1307"/>
      <c r="T56" s="1034"/>
      <c r="U56" s="1035"/>
      <c r="V56" s="1128">
        <v>1</v>
      </c>
      <c r="W56" s="1128"/>
      <c r="X56" s="1203">
        <f t="shared" si="14"/>
        <v>1</v>
      </c>
      <c r="Y56" s="1212"/>
      <c r="Z56" s="1128">
        <f>0</f>
        <v>0</v>
      </c>
      <c r="AA56" s="1034"/>
      <c r="AB56" s="1213"/>
      <c r="AC56" s="1308"/>
      <c r="AD56" s="1035"/>
      <c r="AE56" s="999"/>
      <c r="AF56" s="999"/>
      <c r="AG56" s="999"/>
      <c r="AH56" s="993"/>
      <c r="AI56" s="993"/>
      <c r="AJ56" s="993"/>
      <c r="AK56" s="993"/>
      <c r="AL56" s="993"/>
      <c r="AM56" s="993"/>
      <c r="AN56" s="993"/>
      <c r="AO56" s="993"/>
    </row>
    <row r="57" spans="1:41" ht="9" customHeight="1" x14ac:dyDescent="0.25">
      <c r="A57" s="1304" t="s">
        <v>542</v>
      </c>
      <c r="B57" s="1030"/>
      <c r="C57" s="1270" t="s">
        <v>42</v>
      </c>
      <c r="D57" s="1271"/>
      <c r="E57" s="1272"/>
      <c r="F57" s="1130"/>
      <c r="G57" s="1273"/>
      <c r="H57" s="1274"/>
      <c r="I57" s="1275"/>
      <c r="J57" s="1275"/>
      <c r="K57" s="1275"/>
      <c r="L57" s="1275"/>
      <c r="M57" s="1275"/>
      <c r="N57" s="1275"/>
      <c r="O57" s="1275"/>
      <c r="P57" s="1275"/>
      <c r="Q57" s="1305"/>
      <c r="R57" s="1306"/>
      <c r="S57" s="1307"/>
      <c r="T57" s="1034"/>
      <c r="U57" s="1035"/>
      <c r="V57" s="1128">
        <v>1</v>
      </c>
      <c r="W57" s="1128"/>
      <c r="X57" s="1203">
        <f t="shared" si="14"/>
        <v>1</v>
      </c>
      <c r="Y57" s="1212"/>
      <c r="Z57" s="1128">
        <f>0</f>
        <v>0</v>
      </c>
      <c r="AA57" s="1034"/>
      <c r="AB57" s="1213"/>
      <c r="AC57" s="1308"/>
      <c r="AD57" s="1035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04" t="s">
        <v>543</v>
      </c>
      <c r="B58" s="1030"/>
      <c r="C58" s="1270" t="s">
        <v>35</v>
      </c>
      <c r="D58" s="1271"/>
      <c r="E58" s="1272"/>
      <c r="F58" s="1130"/>
      <c r="G58" s="1273"/>
      <c r="H58" s="1274"/>
      <c r="I58" s="1275"/>
      <c r="J58" s="1275"/>
      <c r="K58" s="1275"/>
      <c r="L58" s="1275"/>
      <c r="M58" s="1275"/>
      <c r="N58" s="1275"/>
      <c r="O58" s="1275"/>
      <c r="P58" s="1275"/>
      <c r="Q58" s="1305"/>
      <c r="R58" s="1306"/>
      <c r="S58" s="1307"/>
      <c r="T58" s="1034"/>
      <c r="U58" s="1035">
        <v>1</v>
      </c>
      <c r="V58" s="1128"/>
      <c r="W58" s="1128"/>
      <c r="X58" s="1203">
        <f t="shared" si="14"/>
        <v>1</v>
      </c>
      <c r="Y58" s="1212"/>
      <c r="Z58" s="1128">
        <f>12</f>
        <v>12</v>
      </c>
      <c r="AA58" s="1034"/>
      <c r="AB58" s="1213"/>
      <c r="AC58" s="1308"/>
      <c r="AD58" s="1035"/>
      <c r="AE58" s="999"/>
      <c r="AF58" s="999"/>
      <c r="AG58" s="999"/>
      <c r="AH58" s="993"/>
      <c r="AI58" s="993"/>
      <c r="AJ58" s="993"/>
      <c r="AK58" s="993"/>
      <c r="AL58" s="993"/>
      <c r="AM58" s="993"/>
      <c r="AN58" s="993"/>
      <c r="AO58" s="993"/>
    </row>
    <row r="59" spans="1:41" ht="9" customHeight="1" x14ac:dyDescent="0.25">
      <c r="A59" s="1304" t="s">
        <v>544</v>
      </c>
      <c r="B59" s="1030"/>
      <c r="C59" s="1270" t="s">
        <v>53</v>
      </c>
      <c r="D59" s="1271"/>
      <c r="E59" s="1272"/>
      <c r="F59" s="1123"/>
      <c r="G59" s="1281"/>
      <c r="H59" s="1282"/>
      <c r="I59" s="1283"/>
      <c r="J59" s="1275"/>
      <c r="K59" s="1275"/>
      <c r="L59" s="1275"/>
      <c r="M59" s="1275"/>
      <c r="N59" s="1275"/>
      <c r="O59" s="1275"/>
      <c r="P59" s="1275"/>
      <c r="Q59" s="1305"/>
      <c r="R59" s="1306"/>
      <c r="S59" s="1307"/>
      <c r="T59" s="1034">
        <v>1</v>
      </c>
      <c r="U59" s="1035"/>
      <c r="V59" s="1128"/>
      <c r="W59" s="1128"/>
      <c r="X59" s="1203">
        <f t="shared" si="14"/>
        <v>1</v>
      </c>
      <c r="Y59" s="1212"/>
      <c r="Z59" s="1128">
        <f>6</f>
        <v>6</v>
      </c>
      <c r="AA59" s="1034"/>
      <c r="AB59" s="1213"/>
      <c r="AC59" s="1308"/>
      <c r="AD59" s="1035"/>
      <c r="AF59" s="993"/>
      <c r="AG59" s="993"/>
    </row>
    <row r="60" spans="1:41" ht="9" customHeight="1" x14ac:dyDescent="0.25">
      <c r="A60" s="1304" t="s">
        <v>545</v>
      </c>
      <c r="B60" s="1030"/>
      <c r="C60" s="1270" t="s">
        <v>54</v>
      </c>
      <c r="D60" s="1271"/>
      <c r="E60" s="1272"/>
      <c r="F60" s="1123"/>
      <c r="G60" s="1281"/>
      <c r="H60" s="1282"/>
      <c r="I60" s="1283"/>
      <c r="J60" s="1275"/>
      <c r="K60" s="1275"/>
      <c r="L60" s="1275"/>
      <c r="M60" s="1275"/>
      <c r="N60" s="1275"/>
      <c r="O60" s="1275"/>
      <c r="P60" s="1275"/>
      <c r="Q60" s="1305"/>
      <c r="R60" s="1306"/>
      <c r="S60" s="1307"/>
      <c r="T60" s="1034">
        <v>1</v>
      </c>
      <c r="U60" s="1035"/>
      <c r="V60" s="1128"/>
      <c r="W60" s="1128"/>
      <c r="X60" s="1203">
        <f t="shared" si="14"/>
        <v>1</v>
      </c>
      <c r="Y60" s="1212"/>
      <c r="Z60" s="1128">
        <f>3</f>
        <v>3</v>
      </c>
      <c r="AA60" s="1034"/>
      <c r="AB60" s="1213"/>
      <c r="AC60" s="1308"/>
      <c r="AD60" s="1035"/>
      <c r="AE60" s="993"/>
      <c r="AF60" s="993"/>
      <c r="AG60" s="993"/>
    </row>
    <row r="61" spans="1:41" ht="9" customHeight="1" x14ac:dyDescent="0.25">
      <c r="A61" s="1304" t="s">
        <v>546</v>
      </c>
      <c r="B61" s="1030"/>
      <c r="C61" s="1270" t="s">
        <v>15</v>
      </c>
      <c r="D61" s="1271"/>
      <c r="E61" s="1272"/>
      <c r="F61" s="1123"/>
      <c r="G61" s="1281"/>
      <c r="H61" s="1282"/>
      <c r="I61" s="1283"/>
      <c r="J61" s="1275"/>
      <c r="K61" s="1275"/>
      <c r="L61" s="1275"/>
      <c r="M61" s="1275"/>
      <c r="N61" s="1275"/>
      <c r="O61" s="1275"/>
      <c r="P61" s="1275"/>
      <c r="Q61" s="1305"/>
      <c r="R61" s="1306"/>
      <c r="S61" s="1307"/>
      <c r="T61" s="1034"/>
      <c r="U61" s="1035">
        <v>1</v>
      </c>
      <c r="V61" s="1128"/>
      <c r="W61" s="1128"/>
      <c r="X61" s="1203">
        <f t="shared" si="14"/>
        <v>1</v>
      </c>
      <c r="Y61" s="1212"/>
      <c r="Z61" s="1128">
        <f>4</f>
        <v>4</v>
      </c>
      <c r="AA61" s="1034"/>
      <c r="AB61" s="1213"/>
      <c r="AC61" s="1308"/>
      <c r="AD61" s="1035"/>
      <c r="AE61" s="993"/>
      <c r="AF61" s="993"/>
      <c r="AG61" s="993"/>
    </row>
    <row r="62" spans="1:41" ht="3" customHeight="1" x14ac:dyDescent="0.25">
      <c r="A62" s="1310"/>
      <c r="B62" s="1077"/>
      <c r="C62" s="1076"/>
      <c r="D62" s="1264"/>
      <c r="E62" s="1078"/>
      <c r="F62" s="1078"/>
      <c r="G62" s="1079"/>
      <c r="H62" s="1079"/>
      <c r="I62" s="1079"/>
      <c r="J62" s="1079"/>
      <c r="K62" s="1079"/>
      <c r="L62" s="1079"/>
      <c r="M62" s="1079"/>
      <c r="N62" s="1079"/>
      <c r="O62" s="1079"/>
      <c r="P62" s="1079"/>
      <c r="Q62" s="1080"/>
      <c r="R62" s="1080"/>
      <c r="S62" s="1081"/>
      <c r="T62" s="1082"/>
      <c r="U62" s="1082"/>
      <c r="V62" s="1082"/>
      <c r="W62" s="1082"/>
      <c r="X62" s="1082"/>
      <c r="Y62" s="1082"/>
      <c r="Z62" s="1082"/>
      <c r="AA62" s="1174"/>
      <c r="AB62" s="1311"/>
      <c r="AC62" s="1082"/>
      <c r="AD62" s="1174"/>
      <c r="AE62" s="993"/>
      <c r="AF62" s="993"/>
      <c r="AG62" s="993"/>
    </row>
    <row r="63" spans="1:41" ht="3" customHeight="1" x14ac:dyDescent="0.25">
      <c r="A63" s="1312"/>
      <c r="C63" s="1087"/>
      <c r="D63" s="1190"/>
      <c r="E63" s="1088"/>
      <c r="F63" s="1088"/>
      <c r="G63" s="1089"/>
      <c r="H63" s="1089"/>
      <c r="I63" s="1089"/>
      <c r="J63" s="1090"/>
      <c r="K63" s="1090"/>
      <c r="L63" s="1090"/>
      <c r="M63" s="1090"/>
      <c r="N63" s="1091"/>
      <c r="O63" s="1091"/>
      <c r="P63" s="1091"/>
      <c r="Q63" s="1092"/>
      <c r="R63" s="1092"/>
      <c r="S63" s="1093"/>
      <c r="T63" s="1093"/>
      <c r="U63" s="1093"/>
      <c r="V63" s="1313"/>
      <c r="W63" s="1313"/>
      <c r="X63" s="1313"/>
      <c r="Y63" s="1314"/>
      <c r="Z63" s="1315"/>
      <c r="AA63" s="1315"/>
      <c r="AB63" s="1316"/>
      <c r="AC63" s="1316"/>
      <c r="AD63" s="1316"/>
      <c r="AE63" s="993"/>
      <c r="AF63" s="993"/>
      <c r="AG63" s="993"/>
    </row>
    <row r="64" spans="1:41" ht="12" customHeight="1" x14ac:dyDescent="0.25">
      <c r="C64" s="4343" t="s">
        <v>14</v>
      </c>
      <c r="D64" s="4343"/>
      <c r="E64" s="1183"/>
      <c r="F64" s="1184"/>
      <c r="G64" s="1096">
        <f t="shared" ref="G64:P64" si="15">COUNTIF(G5:G61,"&gt;=0")</f>
        <v>10</v>
      </c>
      <c r="H64" s="1096">
        <f t="shared" si="15"/>
        <v>12</v>
      </c>
      <c r="I64" s="1096">
        <f t="shared" si="15"/>
        <v>10</v>
      </c>
      <c r="J64" s="1098">
        <f t="shared" si="15"/>
        <v>10</v>
      </c>
      <c r="K64" s="1098">
        <f t="shared" si="15"/>
        <v>13</v>
      </c>
      <c r="L64" s="1098">
        <f t="shared" si="15"/>
        <v>12</v>
      </c>
      <c r="M64" s="1098">
        <f t="shared" si="15"/>
        <v>9</v>
      </c>
      <c r="N64" s="1098">
        <f t="shared" si="15"/>
        <v>9</v>
      </c>
      <c r="O64" s="1098">
        <f t="shared" si="15"/>
        <v>9</v>
      </c>
      <c r="P64" s="1098">
        <f t="shared" si="15"/>
        <v>8</v>
      </c>
      <c r="Q64" s="517"/>
      <c r="R64" s="517"/>
      <c r="S64" s="536"/>
      <c r="T64" s="536"/>
      <c r="U64" s="536"/>
      <c r="V64" s="536"/>
      <c r="W64" s="536"/>
      <c r="X64" s="1317">
        <f>SUM(X5:X61)</f>
        <v>315</v>
      </c>
      <c r="Y64" s="1318">
        <f>COUNTIF(Y5:Y61,"&gt;=0")</f>
        <v>20</v>
      </c>
      <c r="Z64" s="1319"/>
      <c r="AA64" s="1319"/>
      <c r="AB64" s="1316"/>
      <c r="AC64" s="1316"/>
      <c r="AD64" s="1316"/>
      <c r="AE64" s="993"/>
      <c r="AF64" s="993"/>
      <c r="AG64" s="993"/>
    </row>
    <row r="65" spans="1:33" ht="12" customHeight="1" x14ac:dyDescent="0.25">
      <c r="C65" s="1100"/>
      <c r="D65" s="1320"/>
      <c r="E65" s="1101"/>
      <c r="F65" s="1101"/>
      <c r="G65" s="1102"/>
      <c r="H65" s="1102"/>
      <c r="I65" s="1102"/>
      <c r="J65" s="1102"/>
      <c r="K65" s="2"/>
      <c r="L65" s="2"/>
      <c r="M65" s="2"/>
      <c r="Q65" s="2"/>
      <c r="R65" s="3"/>
      <c r="S65" s="3"/>
      <c r="T65" s="3"/>
      <c r="U65" s="1321"/>
      <c r="V65" s="1321"/>
      <c r="W65" s="1321"/>
      <c r="X65" s="1322" t="s">
        <v>325</v>
      </c>
      <c r="Y65" s="1323" t="s">
        <v>59</v>
      </c>
      <c r="Z65" s="1324"/>
      <c r="AA65" s="1324"/>
      <c r="AB65" s="1325"/>
      <c r="AC65" s="1325"/>
      <c r="AD65" s="1325"/>
      <c r="AE65" s="993"/>
      <c r="AF65" s="993"/>
      <c r="AG65" s="993"/>
    </row>
    <row r="66" spans="1:33" ht="12" customHeight="1" x14ac:dyDescent="0.25">
      <c r="AE66" s="993"/>
      <c r="AF66" s="993"/>
      <c r="AG66" s="993"/>
    </row>
    <row r="67" spans="1:33" ht="12" customHeight="1" x14ac:dyDescent="0.25">
      <c r="Q67" s="1"/>
      <c r="U67" s="999"/>
      <c r="AE67" s="993"/>
      <c r="AF67" s="993"/>
      <c r="AG67" s="993"/>
    </row>
    <row r="68" spans="1:33" ht="12" customHeight="1" x14ac:dyDescent="0.25">
      <c r="A68" s="1326"/>
      <c r="Q68" s="1"/>
      <c r="U68" s="999"/>
      <c r="AE68" s="993"/>
      <c r="AF68" s="993"/>
      <c r="AG68" s="993"/>
    </row>
    <row r="69" spans="1:33" ht="12" customHeight="1" x14ac:dyDescent="0.25">
      <c r="A69" s="1326"/>
      <c r="Q69" s="1"/>
      <c r="U69" s="999"/>
      <c r="AE69" s="993"/>
      <c r="AF69" s="993"/>
      <c r="AG69" s="993"/>
    </row>
    <row r="70" spans="1:33" ht="12" customHeight="1" x14ac:dyDescent="0.25">
      <c r="A70" s="1326"/>
      <c r="Q70" s="1"/>
      <c r="U70" s="999"/>
      <c r="AE70" s="993"/>
      <c r="AF70" s="993"/>
      <c r="AG70" s="993"/>
    </row>
    <row r="71" spans="1:33" ht="12" customHeight="1" x14ac:dyDescent="0.25">
      <c r="A71" s="1326"/>
      <c r="Q71" s="1"/>
      <c r="U71" s="999"/>
      <c r="AE71" s="993"/>
      <c r="AF71" s="993"/>
      <c r="AG71" s="993"/>
    </row>
    <row r="72" spans="1:33" ht="12" customHeight="1" x14ac:dyDescent="0.25">
      <c r="A72" s="1326"/>
      <c r="Q72" s="1"/>
      <c r="U72" s="999"/>
      <c r="AE72" s="993"/>
    </row>
    <row r="73" spans="1:33" ht="12" customHeight="1" x14ac:dyDescent="0.25">
      <c r="A73" s="1326"/>
      <c r="Q73" s="1"/>
      <c r="U73" s="999"/>
    </row>
    <row r="74" spans="1:33" ht="12" customHeight="1" x14ac:dyDescent="0.25">
      <c r="A74" s="1326"/>
      <c r="Q74" s="1"/>
      <c r="U74" s="999"/>
    </row>
    <row r="75" spans="1:33" x14ac:dyDescent="0.25">
      <c r="A75" s="1326"/>
      <c r="Q75" s="1"/>
      <c r="U75" s="999"/>
    </row>
    <row r="76" spans="1:33" x14ac:dyDescent="0.25">
      <c r="A76" s="1326"/>
      <c r="Q76" s="1"/>
      <c r="U76" s="999"/>
    </row>
    <row r="77" spans="1:33" x14ac:dyDescent="0.25">
      <c r="A77" s="1326"/>
      <c r="Q77" s="1"/>
      <c r="U77" s="999"/>
    </row>
    <row r="78" spans="1:33" x14ac:dyDescent="0.25">
      <c r="Q78" s="1"/>
      <c r="U78" s="999"/>
    </row>
    <row r="79" spans="1:33" x14ac:dyDescent="0.25">
      <c r="Q79" s="1"/>
      <c r="U79" s="999"/>
    </row>
    <row r="80" spans="1:33" x14ac:dyDescent="0.25">
      <c r="R80" s="993"/>
      <c r="S80" s="993"/>
      <c r="T80" s="993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G1" sqref="G1:M1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5" width="1.5703125" style="995" customWidth="1"/>
    <col min="6" max="9" width="5.85546875" style="993" customWidth="1"/>
    <col min="10" max="10" width="3.5703125" style="993" customWidth="1"/>
    <col min="11" max="11" width="5.85546875" style="993" customWidth="1"/>
    <col min="12" max="13" width="5.85546875" style="994" customWidth="1"/>
    <col min="14" max="15" width="5.85546875" style="993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9" customWidth="1"/>
    <col min="23" max="23" width="8.85546875" style="999" customWidth="1"/>
    <col min="24" max="24" width="1.28515625" style="999" customWidth="1"/>
    <col min="25" max="28" width="5.85546875" style="993" customWidth="1"/>
    <col min="29" max="37" width="5.7109375" style="993" customWidth="1"/>
    <col min="38" max="16384" width="11.42578125" style="993"/>
  </cols>
  <sheetData>
    <row r="1" spans="1:36" ht="9" customHeight="1" x14ac:dyDescent="0.25">
      <c r="G1" s="4422" t="s">
        <v>476</v>
      </c>
      <c r="H1" s="4422"/>
      <c r="I1" s="4422"/>
      <c r="J1" s="4422"/>
      <c r="K1" s="4422"/>
      <c r="L1" s="4422"/>
      <c r="M1" s="4422"/>
      <c r="N1" s="998"/>
    </row>
    <row r="2" spans="1:36" ht="8.4499999999999993" customHeight="1" x14ac:dyDescent="0.25">
      <c r="F2" s="4423" t="s">
        <v>25</v>
      </c>
      <c r="G2" s="4424"/>
      <c r="H2" s="4424"/>
      <c r="I2" s="4424"/>
      <c r="J2" s="4424"/>
      <c r="K2" s="4424"/>
      <c r="L2" s="4424"/>
      <c r="M2" s="4424"/>
      <c r="N2" s="4424"/>
      <c r="O2" s="1000"/>
    </row>
    <row r="3" spans="1:36" s="1001" customFormat="1" ht="8.4499999999999993" customHeight="1" x14ac:dyDescent="0.25">
      <c r="A3" s="992"/>
      <c r="C3" s="1002"/>
      <c r="D3" s="1117"/>
      <c r="E3" s="1003"/>
      <c r="F3" s="1118" t="s">
        <v>26</v>
      </c>
      <c r="G3" s="1005" t="s">
        <v>27</v>
      </c>
      <c r="H3" s="1005" t="s">
        <v>28</v>
      </c>
      <c r="I3" s="1005" t="s">
        <v>406</v>
      </c>
      <c r="J3" s="1006" t="s">
        <v>407</v>
      </c>
      <c r="K3" s="1005" t="s">
        <v>446</v>
      </c>
      <c r="L3" s="1005" t="s">
        <v>32</v>
      </c>
      <c r="M3" s="1005" t="s">
        <v>408</v>
      </c>
      <c r="N3" s="1005" t="s">
        <v>34</v>
      </c>
      <c r="O3" s="4407" t="s">
        <v>3</v>
      </c>
      <c r="P3" s="4390" t="s">
        <v>409</v>
      </c>
      <c r="Q3" s="4409" t="s">
        <v>410</v>
      </c>
      <c r="R3" s="4411" t="s">
        <v>411</v>
      </c>
      <c r="S3" s="4398" t="s">
        <v>412</v>
      </c>
      <c r="T3" s="4400" t="s">
        <v>447</v>
      </c>
      <c r="U3" s="4411" t="s">
        <v>448</v>
      </c>
      <c r="V3" s="1099"/>
      <c r="W3" s="1099"/>
      <c r="X3" s="1099"/>
    </row>
    <row r="4" spans="1:36" s="1001" customFormat="1" ht="12.95" customHeight="1" thickBot="1" x14ac:dyDescent="0.3">
      <c r="A4" s="1009"/>
      <c r="B4" s="56"/>
      <c r="C4" s="1010"/>
      <c r="D4" s="1119" t="s">
        <v>44</v>
      </c>
      <c r="E4" s="1011"/>
      <c r="F4" s="1120" t="s">
        <v>449</v>
      </c>
      <c r="G4" s="1013" t="s">
        <v>450</v>
      </c>
      <c r="H4" s="1013" t="s">
        <v>451</v>
      </c>
      <c r="I4" s="1013" t="s">
        <v>452</v>
      </c>
      <c r="J4" s="1014"/>
      <c r="K4" s="1014" t="s">
        <v>453</v>
      </c>
      <c r="L4" s="1014" t="s">
        <v>454</v>
      </c>
      <c r="M4" s="1014" t="s">
        <v>455</v>
      </c>
      <c r="N4" s="1014" t="s">
        <v>456</v>
      </c>
      <c r="O4" s="4408"/>
      <c r="P4" s="4391"/>
      <c r="Q4" s="4410"/>
      <c r="R4" s="4412"/>
      <c r="S4" s="4399"/>
      <c r="T4" s="4401"/>
      <c r="U4" s="4412"/>
      <c r="V4" s="1099"/>
      <c r="W4" s="1104" t="s">
        <v>444</v>
      </c>
      <c r="X4" s="1059"/>
      <c r="Y4" s="1106" t="s">
        <v>39</v>
      </c>
      <c r="Z4" s="1106" t="s">
        <v>38</v>
      </c>
      <c r="AA4" s="1106" t="s">
        <v>445</v>
      </c>
      <c r="AB4" s="1107" t="s">
        <v>9</v>
      </c>
      <c r="AC4" s="1106" t="s">
        <v>13</v>
      </c>
      <c r="AD4" s="1106" t="s">
        <v>12</v>
      </c>
      <c r="AE4" s="1106" t="s">
        <v>10</v>
      </c>
      <c r="AG4" s="4414" t="s">
        <v>425</v>
      </c>
      <c r="AH4" s="4415"/>
      <c r="AI4" s="4416"/>
      <c r="AJ4" s="1121"/>
    </row>
    <row r="5" spans="1:36" ht="12.6" customHeight="1" thickTop="1" x14ac:dyDescent="0.25">
      <c r="A5" s="992" t="s">
        <v>4</v>
      </c>
      <c r="B5" s="1015"/>
      <c r="C5" s="1047" t="s">
        <v>133</v>
      </c>
      <c r="D5" s="1122">
        <f t="shared" ref="D5:D27" si="0">T5</f>
        <v>8</v>
      </c>
      <c r="E5" s="1123"/>
      <c r="F5" s="1018">
        <v>8</v>
      </c>
      <c r="G5" s="1019">
        <v>9</v>
      </c>
      <c r="H5" s="1019">
        <v>7</v>
      </c>
      <c r="I5" s="1019">
        <v>2</v>
      </c>
      <c r="J5" s="4417" t="s">
        <v>457</v>
      </c>
      <c r="K5" s="1019">
        <v>10</v>
      </c>
      <c r="L5" s="1019">
        <v>10</v>
      </c>
      <c r="M5" s="1019">
        <v>9</v>
      </c>
      <c r="N5" s="1019">
        <v>10</v>
      </c>
      <c r="O5" s="1021">
        <f t="shared" ref="O5:O25" si="1">SUM(F5:N5)</f>
        <v>65</v>
      </c>
      <c r="P5" s="1022">
        <f t="shared" ref="P5:P20" si="2">COUNTIF(F5:N5,"&gt;=0")*0.1+0.7</f>
        <v>1.5</v>
      </c>
      <c r="Q5" s="1023">
        <f t="shared" ref="Q5:Q33" si="3">O5*P5/COUNTIF(F5:N5,"&gt;=0")</f>
        <v>12.1875</v>
      </c>
      <c r="R5" s="1024">
        <v>3</v>
      </c>
      <c r="S5" s="1025">
        <v>7</v>
      </c>
      <c r="T5" s="1124">
        <f t="shared" ref="T5:T33" si="4">COUNTIF(F5:N5,"&gt;=0")</f>
        <v>8</v>
      </c>
      <c r="U5" s="1024"/>
      <c r="W5" s="1125" t="s">
        <v>4</v>
      </c>
      <c r="X5" s="1059"/>
      <c r="Y5" s="1110">
        <v>11</v>
      </c>
      <c r="Z5" s="1110">
        <v>12</v>
      </c>
      <c r="AA5" s="1110">
        <v>13</v>
      </c>
      <c r="AB5" s="1110">
        <v>14</v>
      </c>
      <c r="AC5" s="1111">
        <v>15</v>
      </c>
      <c r="AD5" s="1111">
        <v>16</v>
      </c>
      <c r="AE5" s="1111">
        <v>17</v>
      </c>
      <c r="AG5" s="992" t="s">
        <v>4</v>
      </c>
      <c r="AH5" s="1039" t="s">
        <v>458</v>
      </c>
      <c r="AI5" s="1121"/>
      <c r="AJ5" s="1086"/>
    </row>
    <row r="6" spans="1:36" s="995" customFormat="1" ht="12.6" customHeight="1" x14ac:dyDescent="0.25">
      <c r="A6" s="992" t="s">
        <v>16</v>
      </c>
      <c r="B6" s="1030"/>
      <c r="C6" s="1126" t="s">
        <v>459</v>
      </c>
      <c r="D6" s="1122">
        <f t="shared" si="0"/>
        <v>3</v>
      </c>
      <c r="E6" s="1123"/>
      <c r="F6" s="1127">
        <v>16</v>
      </c>
      <c r="G6" s="1019"/>
      <c r="H6" s="1019"/>
      <c r="I6" s="1019">
        <v>10</v>
      </c>
      <c r="J6" s="4418"/>
      <c r="K6" s="1019">
        <v>6</v>
      </c>
      <c r="L6" s="1019"/>
      <c r="M6" s="1019"/>
      <c r="N6" s="1019"/>
      <c r="O6" s="1032">
        <f t="shared" si="1"/>
        <v>32</v>
      </c>
      <c r="P6" s="1033">
        <f t="shared" si="2"/>
        <v>1</v>
      </c>
      <c r="Q6" s="1023">
        <f t="shared" si="3"/>
        <v>10.666666666666666</v>
      </c>
      <c r="R6" s="1034"/>
      <c r="S6" s="1035"/>
      <c r="T6" s="1128">
        <f t="shared" si="4"/>
        <v>3</v>
      </c>
      <c r="U6" s="1034">
        <v>1</v>
      </c>
      <c r="W6" s="1116" t="s">
        <v>16</v>
      </c>
      <c r="X6" s="1059"/>
      <c r="Y6" s="1113">
        <v>8</v>
      </c>
      <c r="Z6" s="1113">
        <v>9</v>
      </c>
      <c r="AA6" s="1113">
        <v>10</v>
      </c>
      <c r="AB6" s="1113">
        <v>11</v>
      </c>
      <c r="AC6" s="1114">
        <v>12</v>
      </c>
      <c r="AD6" s="1114">
        <v>13</v>
      </c>
      <c r="AE6" s="1114">
        <v>14</v>
      </c>
      <c r="AG6" s="992" t="s">
        <v>16</v>
      </c>
      <c r="AH6" s="1039" t="s">
        <v>460</v>
      </c>
      <c r="AI6" s="1086"/>
      <c r="AJ6" s="1086"/>
    </row>
    <row r="7" spans="1:36" s="995" customFormat="1" ht="12.6" customHeight="1" x14ac:dyDescent="0.25">
      <c r="A7" s="992" t="s">
        <v>17</v>
      </c>
      <c r="B7" s="1030"/>
      <c r="C7" s="1129" t="s">
        <v>460</v>
      </c>
      <c r="D7" s="1122">
        <f t="shared" si="0"/>
        <v>3</v>
      </c>
      <c r="E7" s="1123"/>
      <c r="F7" s="1045"/>
      <c r="G7" s="1044"/>
      <c r="H7" s="1044"/>
      <c r="I7" s="1044"/>
      <c r="J7" s="4418"/>
      <c r="K7" s="1044"/>
      <c r="L7" s="1044">
        <v>6</v>
      </c>
      <c r="M7" s="1043">
        <v>17</v>
      </c>
      <c r="N7" s="1044">
        <v>8</v>
      </c>
      <c r="O7" s="1032">
        <f t="shared" si="1"/>
        <v>31</v>
      </c>
      <c r="P7" s="1033">
        <f t="shared" si="2"/>
        <v>1</v>
      </c>
      <c r="Q7" s="1023">
        <f t="shared" si="3"/>
        <v>10.333333333333334</v>
      </c>
      <c r="R7" s="1034"/>
      <c r="S7" s="1035"/>
      <c r="T7" s="1128">
        <f t="shared" si="4"/>
        <v>3</v>
      </c>
      <c r="U7" s="1034"/>
      <c r="W7" s="1116" t="s">
        <v>17</v>
      </c>
      <c r="X7" s="1059"/>
      <c r="Y7" s="1113">
        <v>6</v>
      </c>
      <c r="Z7" s="1113">
        <v>7</v>
      </c>
      <c r="AA7" s="1113">
        <v>8</v>
      </c>
      <c r="AB7" s="1113">
        <v>9</v>
      </c>
      <c r="AC7" s="1114">
        <v>10</v>
      </c>
      <c r="AD7" s="1114">
        <v>11</v>
      </c>
      <c r="AE7" s="1114">
        <v>12</v>
      </c>
      <c r="AG7" s="992" t="s">
        <v>17</v>
      </c>
      <c r="AH7" s="1039" t="s">
        <v>37</v>
      </c>
      <c r="AI7" s="1086"/>
      <c r="AJ7" s="1086"/>
    </row>
    <row r="8" spans="1:36" s="995" customFormat="1" ht="12.6" customHeight="1" x14ac:dyDescent="0.25">
      <c r="A8" s="992" t="s">
        <v>18</v>
      </c>
      <c r="B8" s="1030"/>
      <c r="C8" s="1129" t="s">
        <v>461</v>
      </c>
      <c r="D8" s="1122">
        <f t="shared" si="0"/>
        <v>6</v>
      </c>
      <c r="E8" s="1123"/>
      <c r="F8" s="1045"/>
      <c r="G8" s="1044"/>
      <c r="H8" s="1044">
        <v>3</v>
      </c>
      <c r="I8" s="1044">
        <v>4</v>
      </c>
      <c r="J8" s="4418"/>
      <c r="K8" s="1044">
        <v>2</v>
      </c>
      <c r="L8" s="1044">
        <v>7</v>
      </c>
      <c r="M8" s="1044">
        <v>12</v>
      </c>
      <c r="N8" s="1044">
        <v>15</v>
      </c>
      <c r="O8" s="1032">
        <f t="shared" si="1"/>
        <v>43</v>
      </c>
      <c r="P8" s="1033">
        <f t="shared" si="2"/>
        <v>1.3</v>
      </c>
      <c r="Q8" s="1023">
        <f t="shared" si="3"/>
        <v>9.3166666666666664</v>
      </c>
      <c r="R8" s="1034"/>
      <c r="S8" s="1035">
        <v>2</v>
      </c>
      <c r="T8" s="1128">
        <f t="shared" si="4"/>
        <v>6</v>
      </c>
      <c r="U8" s="1034">
        <v>1</v>
      </c>
      <c r="W8" s="1116" t="s">
        <v>18</v>
      </c>
      <c r="X8" s="1059"/>
      <c r="Y8" s="1113">
        <v>4</v>
      </c>
      <c r="Z8" s="1113">
        <v>5</v>
      </c>
      <c r="AA8" s="1113">
        <v>6</v>
      </c>
      <c r="AB8" s="1113">
        <v>7</v>
      </c>
      <c r="AC8" s="1114">
        <v>8</v>
      </c>
      <c r="AD8" s="1114">
        <v>9</v>
      </c>
      <c r="AE8" s="1114">
        <v>10</v>
      </c>
      <c r="AG8" s="992" t="s">
        <v>18</v>
      </c>
      <c r="AH8" s="1039" t="s">
        <v>45</v>
      </c>
      <c r="AI8" s="1086"/>
      <c r="AJ8" s="1086"/>
    </row>
    <row r="9" spans="1:36" s="995" customFormat="1" ht="12.6" customHeight="1" x14ac:dyDescent="0.25">
      <c r="A9" s="992" t="s">
        <v>19</v>
      </c>
      <c r="B9" s="1030"/>
      <c r="C9" s="1047" t="s">
        <v>381</v>
      </c>
      <c r="D9" s="1122">
        <f t="shared" si="0"/>
        <v>6</v>
      </c>
      <c r="E9" s="1123"/>
      <c r="F9" s="1045"/>
      <c r="G9" s="1044">
        <v>5</v>
      </c>
      <c r="H9" s="1044"/>
      <c r="I9" s="1044">
        <v>6</v>
      </c>
      <c r="J9" s="4418"/>
      <c r="K9" s="1044">
        <v>0</v>
      </c>
      <c r="L9" s="1044">
        <v>4</v>
      </c>
      <c r="M9" s="1044">
        <v>14</v>
      </c>
      <c r="N9" s="1044">
        <v>12</v>
      </c>
      <c r="O9" s="1032">
        <f t="shared" si="1"/>
        <v>41</v>
      </c>
      <c r="P9" s="1033">
        <f t="shared" si="2"/>
        <v>1.3</v>
      </c>
      <c r="Q9" s="1023">
        <f t="shared" si="3"/>
        <v>8.8833333333333346</v>
      </c>
      <c r="R9" s="1034">
        <v>3</v>
      </c>
      <c r="S9" s="1035">
        <v>6</v>
      </c>
      <c r="T9" s="1128">
        <f t="shared" si="4"/>
        <v>6</v>
      </c>
      <c r="U9" s="1034"/>
      <c r="W9" s="1116" t="s">
        <v>19</v>
      </c>
      <c r="X9" s="1059"/>
      <c r="Y9" s="1113">
        <v>3</v>
      </c>
      <c r="Z9" s="1113">
        <v>4</v>
      </c>
      <c r="AA9" s="1113">
        <v>5</v>
      </c>
      <c r="AB9" s="1113">
        <v>6</v>
      </c>
      <c r="AC9" s="1114">
        <v>7</v>
      </c>
      <c r="AD9" s="1114">
        <v>8</v>
      </c>
      <c r="AE9" s="1114">
        <v>9</v>
      </c>
      <c r="AG9" s="992" t="s">
        <v>19</v>
      </c>
      <c r="AH9" s="1039" t="s">
        <v>43</v>
      </c>
      <c r="AI9" s="1086"/>
      <c r="AJ9" s="1086"/>
    </row>
    <row r="10" spans="1:36" s="995" customFormat="1" ht="12.6" customHeight="1" x14ac:dyDescent="0.25">
      <c r="A10" s="992" t="s">
        <v>20</v>
      </c>
      <c r="B10" s="1030"/>
      <c r="C10" s="1129" t="s">
        <v>458</v>
      </c>
      <c r="D10" s="1122">
        <f t="shared" si="0"/>
        <v>5</v>
      </c>
      <c r="E10" s="1123"/>
      <c r="F10" s="1045"/>
      <c r="G10" s="1044"/>
      <c r="H10" s="1043">
        <v>12</v>
      </c>
      <c r="I10" s="1044"/>
      <c r="J10" s="4418"/>
      <c r="K10" s="1044">
        <v>3</v>
      </c>
      <c r="L10" s="1044">
        <v>5</v>
      </c>
      <c r="M10" s="1044">
        <v>8</v>
      </c>
      <c r="N10" s="1044">
        <v>6</v>
      </c>
      <c r="O10" s="1032">
        <f t="shared" si="1"/>
        <v>34</v>
      </c>
      <c r="P10" s="1033">
        <f t="shared" si="2"/>
        <v>1.2</v>
      </c>
      <c r="Q10" s="1023">
        <f t="shared" si="3"/>
        <v>8.16</v>
      </c>
      <c r="R10" s="1034"/>
      <c r="S10" s="1035">
        <v>2</v>
      </c>
      <c r="T10" s="1128">
        <f t="shared" si="4"/>
        <v>5</v>
      </c>
      <c r="U10" s="1034">
        <v>1</v>
      </c>
      <c r="W10" s="1116" t="s">
        <v>20</v>
      </c>
      <c r="X10" s="1059"/>
      <c r="Y10" s="1113">
        <v>2</v>
      </c>
      <c r="Z10" s="1113">
        <v>3</v>
      </c>
      <c r="AA10" s="1113">
        <v>4</v>
      </c>
      <c r="AB10" s="1113">
        <v>5</v>
      </c>
      <c r="AC10" s="1114">
        <v>6</v>
      </c>
      <c r="AD10" s="1114">
        <v>7</v>
      </c>
      <c r="AE10" s="1114">
        <v>8</v>
      </c>
      <c r="AG10" s="992" t="s">
        <v>20</v>
      </c>
      <c r="AH10" s="1039" t="s">
        <v>462</v>
      </c>
      <c r="AI10" s="1086"/>
      <c r="AJ10" s="1086"/>
    </row>
    <row r="11" spans="1:36" ht="12.6" customHeight="1" x14ac:dyDescent="0.25">
      <c r="A11" s="992" t="s">
        <v>21</v>
      </c>
      <c r="B11" s="1048"/>
      <c r="C11" s="1129" t="s">
        <v>427</v>
      </c>
      <c r="D11" s="1122">
        <f t="shared" si="0"/>
        <v>8</v>
      </c>
      <c r="E11" s="1130"/>
      <c r="F11" s="1045">
        <v>0</v>
      </c>
      <c r="G11" s="1044">
        <v>1</v>
      </c>
      <c r="H11" s="1044">
        <v>9</v>
      </c>
      <c r="I11" s="1044">
        <v>3</v>
      </c>
      <c r="J11" s="4418"/>
      <c r="K11" s="1044">
        <v>5</v>
      </c>
      <c r="L11" s="1044">
        <v>8</v>
      </c>
      <c r="M11" s="1044">
        <v>5</v>
      </c>
      <c r="N11" s="1044">
        <v>7</v>
      </c>
      <c r="O11" s="1032">
        <f t="shared" si="1"/>
        <v>38</v>
      </c>
      <c r="P11" s="1033">
        <f t="shared" si="2"/>
        <v>1.5</v>
      </c>
      <c r="Q11" s="1023">
        <f t="shared" si="3"/>
        <v>7.125</v>
      </c>
      <c r="R11" s="1034"/>
      <c r="S11" s="1035">
        <v>5</v>
      </c>
      <c r="T11" s="1128">
        <f t="shared" si="4"/>
        <v>8</v>
      </c>
      <c r="U11" s="1034">
        <v>1</v>
      </c>
      <c r="W11" s="1116" t="s">
        <v>21</v>
      </c>
      <c r="X11" s="1059"/>
      <c r="Y11" s="1113">
        <v>1</v>
      </c>
      <c r="Z11" s="1113">
        <v>2</v>
      </c>
      <c r="AA11" s="1113">
        <v>3</v>
      </c>
      <c r="AB11" s="1113">
        <v>4</v>
      </c>
      <c r="AC11" s="1114">
        <v>5</v>
      </c>
      <c r="AD11" s="1114">
        <v>6</v>
      </c>
      <c r="AE11" s="1114">
        <v>7</v>
      </c>
      <c r="AG11" s="992" t="s">
        <v>21</v>
      </c>
      <c r="AH11" s="1039" t="s">
        <v>427</v>
      </c>
      <c r="AI11" s="1086"/>
      <c r="AJ11" s="1086"/>
    </row>
    <row r="12" spans="1:36" s="995" customFormat="1" ht="12.6" customHeight="1" x14ac:dyDescent="0.25">
      <c r="A12" s="992" t="s">
        <v>41</v>
      </c>
      <c r="B12" s="1030"/>
      <c r="C12" s="1131" t="s">
        <v>462</v>
      </c>
      <c r="D12" s="1122">
        <f t="shared" si="0"/>
        <v>4</v>
      </c>
      <c r="E12" s="1123"/>
      <c r="F12" s="1045">
        <v>5</v>
      </c>
      <c r="G12" s="1044"/>
      <c r="H12" s="1044"/>
      <c r="I12" s="1044"/>
      <c r="J12" s="4418"/>
      <c r="K12" s="1044"/>
      <c r="L12" s="1043">
        <v>15</v>
      </c>
      <c r="M12" s="1044">
        <v>0</v>
      </c>
      <c r="N12" s="1044">
        <v>2</v>
      </c>
      <c r="O12" s="1032">
        <f t="shared" si="1"/>
        <v>22</v>
      </c>
      <c r="P12" s="1033">
        <f t="shared" si="2"/>
        <v>1.1000000000000001</v>
      </c>
      <c r="Q12" s="1023">
        <f t="shared" si="3"/>
        <v>6.0500000000000007</v>
      </c>
      <c r="R12" s="1034">
        <v>2</v>
      </c>
      <c r="S12" s="1035">
        <v>4</v>
      </c>
      <c r="T12" s="1128">
        <f t="shared" si="4"/>
        <v>4</v>
      </c>
      <c r="U12" s="1034">
        <v>2</v>
      </c>
      <c r="W12" s="1116" t="s">
        <v>41</v>
      </c>
      <c r="X12" s="1059"/>
      <c r="Y12" s="1113">
        <v>0</v>
      </c>
      <c r="Z12" s="1113">
        <v>1</v>
      </c>
      <c r="AA12" s="1113">
        <v>2</v>
      </c>
      <c r="AB12" s="1113">
        <v>3</v>
      </c>
      <c r="AC12" s="1114">
        <v>4</v>
      </c>
      <c r="AD12" s="1114">
        <v>5</v>
      </c>
      <c r="AE12" s="1114">
        <v>6</v>
      </c>
      <c r="AG12" s="992" t="s">
        <v>41</v>
      </c>
      <c r="AH12" s="1039" t="s">
        <v>2</v>
      </c>
      <c r="AI12" s="1086"/>
      <c r="AJ12" s="1086"/>
    </row>
    <row r="13" spans="1:36" ht="12.6" customHeight="1" x14ac:dyDescent="0.25">
      <c r="A13" s="992" t="s">
        <v>22</v>
      </c>
      <c r="B13" s="1048"/>
      <c r="C13" s="1047" t="s">
        <v>11</v>
      </c>
      <c r="D13" s="1122">
        <f t="shared" si="0"/>
        <v>3</v>
      </c>
      <c r="E13" s="1130"/>
      <c r="F13" s="1045">
        <v>13</v>
      </c>
      <c r="G13" s="1044">
        <v>3</v>
      </c>
      <c r="H13" s="1044"/>
      <c r="I13" s="1044"/>
      <c r="J13" s="4418"/>
      <c r="K13" s="1044"/>
      <c r="L13" s="1044"/>
      <c r="M13" s="1044">
        <v>2</v>
      </c>
      <c r="N13" s="1044"/>
      <c r="O13" s="1032">
        <f t="shared" si="1"/>
        <v>18</v>
      </c>
      <c r="P13" s="1033">
        <f t="shared" si="2"/>
        <v>1</v>
      </c>
      <c r="Q13" s="1023">
        <f t="shared" si="3"/>
        <v>6</v>
      </c>
      <c r="R13" s="1034">
        <v>3</v>
      </c>
      <c r="S13" s="1035">
        <v>2</v>
      </c>
      <c r="T13" s="1128">
        <f t="shared" si="4"/>
        <v>3</v>
      </c>
      <c r="U13" s="1034"/>
      <c r="W13" s="1116" t="s">
        <v>22</v>
      </c>
      <c r="X13" s="1059"/>
      <c r="Y13" s="1115" t="s">
        <v>0</v>
      </c>
      <c r="Z13" s="1113">
        <v>0</v>
      </c>
      <c r="AA13" s="1113">
        <v>1</v>
      </c>
      <c r="AB13" s="1113">
        <v>2</v>
      </c>
      <c r="AC13" s="1114">
        <v>3</v>
      </c>
      <c r="AD13" s="1114">
        <v>4</v>
      </c>
      <c r="AE13" s="1114">
        <v>5</v>
      </c>
      <c r="AG13" s="992" t="s">
        <v>22</v>
      </c>
      <c r="AH13" s="1039" t="s">
        <v>133</v>
      </c>
      <c r="AI13" s="1086"/>
      <c r="AJ13" s="1086"/>
    </row>
    <row r="14" spans="1:36" s="995" customFormat="1" ht="12.6" customHeight="1" x14ac:dyDescent="0.25">
      <c r="A14" s="992" t="s">
        <v>23</v>
      </c>
      <c r="B14" s="1030"/>
      <c r="C14" s="1131" t="s">
        <v>463</v>
      </c>
      <c r="D14" s="1122">
        <f t="shared" si="0"/>
        <v>3</v>
      </c>
      <c r="E14" s="1123"/>
      <c r="F14" s="1045">
        <v>1</v>
      </c>
      <c r="G14" s="1043">
        <v>12</v>
      </c>
      <c r="H14" s="1044"/>
      <c r="I14" s="1044"/>
      <c r="J14" s="4418"/>
      <c r="K14" s="1044">
        <v>1</v>
      </c>
      <c r="L14" s="1044"/>
      <c r="M14" s="1044"/>
      <c r="N14" s="1044"/>
      <c r="O14" s="1032">
        <f t="shared" si="1"/>
        <v>14</v>
      </c>
      <c r="P14" s="1033">
        <f t="shared" si="2"/>
        <v>1</v>
      </c>
      <c r="Q14" s="1023">
        <f t="shared" si="3"/>
        <v>4.666666666666667</v>
      </c>
      <c r="R14" s="1034">
        <v>2</v>
      </c>
      <c r="S14" s="1035">
        <v>2</v>
      </c>
      <c r="T14" s="1128">
        <f t="shared" si="4"/>
        <v>3</v>
      </c>
      <c r="U14" s="1034">
        <v>2</v>
      </c>
      <c r="W14" s="1116" t="s">
        <v>23</v>
      </c>
      <c r="X14" s="1059"/>
      <c r="Y14" s="1113" t="s">
        <v>0</v>
      </c>
      <c r="Z14" s="1113" t="s">
        <v>0</v>
      </c>
      <c r="AA14" s="1113">
        <v>0</v>
      </c>
      <c r="AB14" s="1113">
        <v>1</v>
      </c>
      <c r="AC14" s="1114">
        <v>2</v>
      </c>
      <c r="AD14" s="1114">
        <v>3</v>
      </c>
      <c r="AE14" s="1114">
        <v>4</v>
      </c>
      <c r="AG14" s="992" t="s">
        <v>23</v>
      </c>
      <c r="AH14" s="1039" t="s">
        <v>461</v>
      </c>
      <c r="AI14" s="1086"/>
      <c r="AJ14" s="1086"/>
    </row>
    <row r="15" spans="1:36" s="1059" customFormat="1" ht="12.6" customHeight="1" x14ac:dyDescent="0.25">
      <c r="A15" s="992" t="s">
        <v>24</v>
      </c>
      <c r="B15" s="1030"/>
      <c r="C15" s="1129" t="s">
        <v>431</v>
      </c>
      <c r="D15" s="1122">
        <f t="shared" si="0"/>
        <v>5</v>
      </c>
      <c r="E15" s="1123"/>
      <c r="F15" s="1045">
        <v>11</v>
      </c>
      <c r="G15" s="1044">
        <v>7</v>
      </c>
      <c r="H15" s="1044"/>
      <c r="I15" s="1044">
        <v>0</v>
      </c>
      <c r="J15" s="4418"/>
      <c r="K15" s="1044"/>
      <c r="L15" s="1044">
        <v>1</v>
      </c>
      <c r="M15" s="1044"/>
      <c r="N15" s="1044">
        <v>0</v>
      </c>
      <c r="O15" s="1032">
        <f t="shared" si="1"/>
        <v>19</v>
      </c>
      <c r="P15" s="1033">
        <f t="shared" si="2"/>
        <v>1.2</v>
      </c>
      <c r="Q15" s="1023">
        <f t="shared" si="3"/>
        <v>4.5600000000000005</v>
      </c>
      <c r="R15" s="1034"/>
      <c r="S15" s="1035">
        <v>4</v>
      </c>
      <c r="T15" s="1128">
        <f t="shared" si="4"/>
        <v>5</v>
      </c>
      <c r="U15" s="1034">
        <v>1</v>
      </c>
      <c r="W15" s="1116" t="s">
        <v>24</v>
      </c>
      <c r="Y15" s="1113" t="s">
        <v>0</v>
      </c>
      <c r="Z15" s="1113" t="s">
        <v>0</v>
      </c>
      <c r="AA15" s="1113" t="s">
        <v>0</v>
      </c>
      <c r="AB15" s="1113">
        <v>0</v>
      </c>
      <c r="AC15" s="1113">
        <v>1</v>
      </c>
      <c r="AD15" s="1113">
        <v>2</v>
      </c>
      <c r="AE15" s="1113">
        <v>3</v>
      </c>
      <c r="AG15" s="992" t="s">
        <v>24</v>
      </c>
      <c r="AH15" s="1039" t="s">
        <v>431</v>
      </c>
      <c r="AI15" s="1086"/>
      <c r="AJ15" s="484"/>
    </row>
    <row r="16" spans="1:36" s="995" customFormat="1" ht="12.6" customHeight="1" x14ac:dyDescent="0.25">
      <c r="A16" s="992" t="s">
        <v>29</v>
      </c>
      <c r="B16" s="1030"/>
      <c r="C16" s="1047" t="s">
        <v>2</v>
      </c>
      <c r="D16" s="1122">
        <f t="shared" si="0"/>
        <v>5</v>
      </c>
      <c r="E16" s="1123"/>
      <c r="F16" s="1045"/>
      <c r="G16" s="1044">
        <v>4</v>
      </c>
      <c r="H16" s="1132"/>
      <c r="I16" s="1044"/>
      <c r="J16" s="4418"/>
      <c r="K16" s="1044">
        <v>8</v>
      </c>
      <c r="L16" s="1044">
        <v>0</v>
      </c>
      <c r="M16" s="1044">
        <v>4</v>
      </c>
      <c r="N16" s="1044">
        <v>3</v>
      </c>
      <c r="O16" s="1032">
        <f t="shared" si="1"/>
        <v>19</v>
      </c>
      <c r="P16" s="1033">
        <f t="shared" si="2"/>
        <v>1.2</v>
      </c>
      <c r="Q16" s="1023">
        <f t="shared" si="3"/>
        <v>4.5600000000000005</v>
      </c>
      <c r="R16" s="1034">
        <v>2</v>
      </c>
      <c r="S16" s="1035">
        <v>4</v>
      </c>
      <c r="T16" s="1128">
        <f t="shared" si="4"/>
        <v>5</v>
      </c>
      <c r="U16" s="1034"/>
      <c r="W16" s="1116" t="s">
        <v>29</v>
      </c>
      <c r="X16" s="1059"/>
      <c r="Y16" s="1113" t="s">
        <v>0</v>
      </c>
      <c r="Z16" s="1113" t="s">
        <v>0</v>
      </c>
      <c r="AA16" s="1113" t="s">
        <v>0</v>
      </c>
      <c r="AB16" s="1113" t="s">
        <v>0</v>
      </c>
      <c r="AC16" s="1113">
        <v>0</v>
      </c>
      <c r="AD16" s="1113">
        <v>1</v>
      </c>
      <c r="AE16" s="1113">
        <v>2</v>
      </c>
      <c r="AG16" s="992" t="s">
        <v>29</v>
      </c>
      <c r="AH16" s="1039" t="s">
        <v>464</v>
      </c>
      <c r="AI16" s="484"/>
      <c r="AJ16" s="1086"/>
    </row>
    <row r="17" spans="1:35" s="995" customFormat="1" ht="12.6" customHeight="1" x14ac:dyDescent="0.25">
      <c r="A17" s="992" t="s">
        <v>30</v>
      </c>
      <c r="B17" s="1030"/>
      <c r="C17" s="1047" t="s">
        <v>43</v>
      </c>
      <c r="D17" s="1122">
        <f t="shared" si="0"/>
        <v>3</v>
      </c>
      <c r="E17" s="1130"/>
      <c r="F17" s="1045"/>
      <c r="G17" s="1044"/>
      <c r="H17" s="1044"/>
      <c r="I17" s="1044">
        <v>5</v>
      </c>
      <c r="J17" s="4418"/>
      <c r="K17" s="1044"/>
      <c r="L17" s="1044"/>
      <c r="M17" s="1044">
        <v>1</v>
      </c>
      <c r="N17" s="1044">
        <v>5</v>
      </c>
      <c r="O17" s="1032">
        <f t="shared" si="1"/>
        <v>11</v>
      </c>
      <c r="P17" s="1033">
        <f t="shared" si="2"/>
        <v>1</v>
      </c>
      <c r="Q17" s="1023">
        <f t="shared" si="3"/>
        <v>3.6666666666666665</v>
      </c>
      <c r="R17" s="1034"/>
      <c r="S17" s="1035"/>
      <c r="T17" s="1128">
        <f t="shared" si="4"/>
        <v>3</v>
      </c>
      <c r="U17" s="1034"/>
      <c r="W17" s="1116" t="s">
        <v>30</v>
      </c>
      <c r="X17" s="1059"/>
      <c r="Y17" s="1113" t="s">
        <v>0</v>
      </c>
      <c r="Z17" s="1113" t="s">
        <v>0</v>
      </c>
      <c r="AA17" s="1113" t="s">
        <v>0</v>
      </c>
      <c r="AB17" s="1113" t="s">
        <v>0</v>
      </c>
      <c r="AC17" s="1113" t="s">
        <v>0</v>
      </c>
      <c r="AD17" s="1113">
        <v>0</v>
      </c>
      <c r="AE17" s="1113">
        <v>1</v>
      </c>
      <c r="AG17" s="992" t="s">
        <v>30</v>
      </c>
      <c r="AH17" s="1039" t="s">
        <v>381</v>
      </c>
      <c r="AI17" s="1086"/>
    </row>
    <row r="18" spans="1:35" s="995" customFormat="1" ht="12.6" customHeight="1" x14ac:dyDescent="0.25">
      <c r="A18" s="992" t="s">
        <v>33</v>
      </c>
      <c r="B18" s="1030"/>
      <c r="C18" s="1047" t="s">
        <v>464</v>
      </c>
      <c r="D18" s="1122">
        <f t="shared" si="0"/>
        <v>3</v>
      </c>
      <c r="E18" s="1123"/>
      <c r="F18" s="1045"/>
      <c r="G18" s="1044"/>
      <c r="H18" s="1044"/>
      <c r="I18" s="1044"/>
      <c r="J18" s="4418"/>
      <c r="K18" s="1044"/>
      <c r="L18" s="1044">
        <v>3</v>
      </c>
      <c r="M18" s="1044">
        <v>6</v>
      </c>
      <c r="N18" s="1044">
        <v>1</v>
      </c>
      <c r="O18" s="1032">
        <f t="shared" si="1"/>
        <v>10</v>
      </c>
      <c r="P18" s="1033">
        <f t="shared" si="2"/>
        <v>1</v>
      </c>
      <c r="Q18" s="1023">
        <f t="shared" si="3"/>
        <v>3.3333333333333335</v>
      </c>
      <c r="R18" s="1034"/>
      <c r="S18" s="1035"/>
      <c r="T18" s="1128">
        <f t="shared" si="4"/>
        <v>3</v>
      </c>
      <c r="U18" s="1034"/>
      <c r="W18" s="1116" t="s">
        <v>33</v>
      </c>
      <c r="X18" s="1059"/>
      <c r="Y18" s="1113" t="s">
        <v>0</v>
      </c>
      <c r="Z18" s="1113" t="s">
        <v>0</v>
      </c>
      <c r="AA18" s="1113" t="s">
        <v>0</v>
      </c>
      <c r="AB18" s="1113" t="s">
        <v>0</v>
      </c>
      <c r="AC18" s="1113" t="s">
        <v>0</v>
      </c>
      <c r="AD18" s="1113" t="s">
        <v>0</v>
      </c>
      <c r="AE18" s="1113">
        <v>0</v>
      </c>
    </row>
    <row r="19" spans="1:35" s="1086" customFormat="1" ht="12.6" customHeight="1" x14ac:dyDescent="0.25">
      <c r="A19" s="992" t="s">
        <v>56</v>
      </c>
      <c r="B19" s="1060"/>
      <c r="C19" s="1047" t="s">
        <v>191</v>
      </c>
      <c r="D19" s="1122">
        <f t="shared" si="0"/>
        <v>3</v>
      </c>
      <c r="E19" s="1123"/>
      <c r="F19" s="1045">
        <v>7</v>
      </c>
      <c r="G19" s="1044"/>
      <c r="H19" s="1044">
        <v>2</v>
      </c>
      <c r="I19" s="1044">
        <v>1</v>
      </c>
      <c r="J19" s="4418"/>
      <c r="K19" s="1044"/>
      <c r="L19" s="1044"/>
      <c r="M19" s="1044"/>
      <c r="N19" s="1044"/>
      <c r="O19" s="1032">
        <f t="shared" si="1"/>
        <v>10</v>
      </c>
      <c r="P19" s="1033">
        <f t="shared" si="2"/>
        <v>1</v>
      </c>
      <c r="Q19" s="1023">
        <f t="shared" si="3"/>
        <v>3.3333333333333335</v>
      </c>
      <c r="R19" s="1034">
        <v>1</v>
      </c>
      <c r="S19" s="1035">
        <v>6</v>
      </c>
      <c r="T19" s="1128">
        <f t="shared" si="4"/>
        <v>3</v>
      </c>
      <c r="U19" s="1034"/>
    </row>
    <row r="20" spans="1:35" s="995" customFormat="1" ht="12.6" customHeight="1" thickBot="1" x14ac:dyDescent="0.3">
      <c r="A20" s="992" t="s">
        <v>48</v>
      </c>
      <c r="B20" s="1030"/>
      <c r="C20" s="1133" t="s">
        <v>7</v>
      </c>
      <c r="D20" s="1134">
        <f t="shared" si="0"/>
        <v>3</v>
      </c>
      <c r="E20" s="1123"/>
      <c r="F20" s="1135">
        <v>3</v>
      </c>
      <c r="G20" s="1136"/>
      <c r="H20" s="1136">
        <v>1</v>
      </c>
      <c r="I20" s="1136"/>
      <c r="J20" s="4418"/>
      <c r="K20" s="1136">
        <v>4</v>
      </c>
      <c r="L20" s="1136"/>
      <c r="M20" s="1136"/>
      <c r="N20" s="1136"/>
      <c r="O20" s="1137">
        <f t="shared" si="1"/>
        <v>8</v>
      </c>
      <c r="P20" s="1138">
        <f t="shared" si="2"/>
        <v>1</v>
      </c>
      <c r="Q20" s="1139">
        <f t="shared" si="3"/>
        <v>2.6666666666666665</v>
      </c>
      <c r="R20" s="1140"/>
      <c r="S20" s="1141">
        <v>6</v>
      </c>
      <c r="T20" s="1142">
        <f t="shared" si="4"/>
        <v>3</v>
      </c>
      <c r="U20" s="1140"/>
      <c r="V20" s="1143" t="s">
        <v>44</v>
      </c>
      <c r="W20" s="1144"/>
      <c r="Y20" s="1145"/>
      <c r="Z20" s="4387" t="s">
        <v>465</v>
      </c>
      <c r="AA20" s="4387"/>
      <c r="AB20" s="4387"/>
      <c r="AC20" s="4387"/>
      <c r="AD20" s="4387"/>
      <c r="AE20" s="4387"/>
      <c r="AF20" s="4387"/>
      <c r="AG20" s="4387"/>
      <c r="AH20" s="4387"/>
      <c r="AI20" s="4387"/>
    </row>
    <row r="21" spans="1:35" s="995" customFormat="1" ht="12.6" customHeight="1" thickTop="1" x14ac:dyDescent="0.25">
      <c r="A21" s="992" t="s">
        <v>62</v>
      </c>
      <c r="B21" s="1060"/>
      <c r="C21" s="1146" t="s">
        <v>37</v>
      </c>
      <c r="D21" s="1147">
        <f t="shared" si="0"/>
        <v>2</v>
      </c>
      <c r="E21" s="1123"/>
      <c r="F21" s="1148">
        <v>4</v>
      </c>
      <c r="G21" s="1149"/>
      <c r="H21" s="1149"/>
      <c r="I21" s="1149"/>
      <c r="J21" s="4418"/>
      <c r="K21" s="1149"/>
      <c r="L21" s="1149">
        <v>12</v>
      </c>
      <c r="M21" s="1149"/>
      <c r="N21" s="1149"/>
      <c r="O21" s="1150">
        <f t="shared" si="1"/>
        <v>16</v>
      </c>
      <c r="P21" s="1151">
        <v>0.5</v>
      </c>
      <c r="Q21" s="1152">
        <f t="shared" si="3"/>
        <v>4</v>
      </c>
      <c r="R21" s="1153"/>
      <c r="S21" s="1154"/>
      <c r="T21" s="1155">
        <f t="shared" si="4"/>
        <v>2</v>
      </c>
      <c r="U21" s="1153"/>
      <c r="Y21" s="1156"/>
      <c r="Z21" s="4389"/>
      <c r="AA21" s="4389"/>
      <c r="AB21" s="4389"/>
      <c r="AC21" s="4389"/>
      <c r="AD21" s="4389"/>
      <c r="AE21" s="4389"/>
      <c r="AF21" s="4389"/>
      <c r="AG21" s="4389"/>
      <c r="AH21" s="4389"/>
      <c r="AI21" s="4389"/>
    </row>
    <row r="22" spans="1:35" s="995" customFormat="1" ht="12.6" customHeight="1" x14ac:dyDescent="0.25">
      <c r="A22" s="992" t="s">
        <v>130</v>
      </c>
      <c r="B22" s="1060"/>
      <c r="C22" s="1157" t="s">
        <v>424</v>
      </c>
      <c r="D22" s="1122">
        <f t="shared" si="0"/>
        <v>2</v>
      </c>
      <c r="E22" s="1123"/>
      <c r="F22" s="1045"/>
      <c r="G22" s="1044"/>
      <c r="H22" s="1043">
        <v>5</v>
      </c>
      <c r="I22" s="1044">
        <v>8</v>
      </c>
      <c r="J22" s="4418"/>
      <c r="K22" s="1044"/>
      <c r="L22" s="1044"/>
      <c r="M22" s="1044"/>
      <c r="N22" s="1044"/>
      <c r="O22" s="1032">
        <f t="shared" si="1"/>
        <v>13</v>
      </c>
      <c r="P22" s="1033">
        <v>0.5</v>
      </c>
      <c r="Q22" s="1023">
        <f t="shared" si="3"/>
        <v>3.25</v>
      </c>
      <c r="R22" s="1034">
        <v>2</v>
      </c>
      <c r="S22" s="1035">
        <v>4</v>
      </c>
      <c r="T22" s="1128">
        <f t="shared" si="4"/>
        <v>2</v>
      </c>
      <c r="U22" s="1034">
        <v>3</v>
      </c>
      <c r="Z22" s="1158"/>
      <c r="AA22" s="1158"/>
      <c r="AB22" s="1158"/>
      <c r="AC22" s="1158"/>
      <c r="AD22" s="1158"/>
      <c r="AE22" s="1158"/>
      <c r="AF22" s="1158"/>
      <c r="AG22" s="1158"/>
      <c r="AH22" s="1158"/>
      <c r="AI22" s="1158"/>
    </row>
    <row r="23" spans="1:35" s="995" customFormat="1" ht="12.6" customHeight="1" x14ac:dyDescent="0.25">
      <c r="A23" s="992" t="s">
        <v>433</v>
      </c>
      <c r="B23" s="1030"/>
      <c r="C23" s="1047" t="s">
        <v>45</v>
      </c>
      <c r="D23" s="1122">
        <f t="shared" si="0"/>
        <v>2</v>
      </c>
      <c r="E23" s="1123"/>
      <c r="F23" s="1135"/>
      <c r="G23" s="1136"/>
      <c r="H23" s="1044"/>
      <c r="I23" s="1044"/>
      <c r="J23" s="4418"/>
      <c r="K23" s="1044"/>
      <c r="L23" s="1044">
        <v>2</v>
      </c>
      <c r="M23" s="1044">
        <v>7</v>
      </c>
      <c r="N23" s="1044"/>
      <c r="O23" s="1032">
        <f t="shared" si="1"/>
        <v>9</v>
      </c>
      <c r="P23" s="1033">
        <v>0.5</v>
      </c>
      <c r="Q23" s="1023">
        <f t="shared" si="3"/>
        <v>2.25</v>
      </c>
      <c r="R23" s="1034"/>
      <c r="S23" s="1035"/>
      <c r="T23" s="1128">
        <f t="shared" si="4"/>
        <v>2</v>
      </c>
      <c r="U23" s="1034"/>
      <c r="V23" s="1086"/>
      <c r="W23" s="1159"/>
      <c r="X23" s="1086"/>
      <c r="Y23" s="1145"/>
      <c r="Z23" s="4420" t="s">
        <v>466</v>
      </c>
      <c r="AA23" s="4420"/>
      <c r="AB23" s="4420"/>
      <c r="AC23" s="4420"/>
      <c r="AD23" s="4420"/>
      <c r="AE23" s="4420"/>
      <c r="AF23" s="4420"/>
      <c r="AG23" s="4420"/>
      <c r="AH23" s="4420"/>
      <c r="AI23" s="4420"/>
    </row>
    <row r="24" spans="1:35" s="1086" customFormat="1" ht="12.6" customHeight="1" x14ac:dyDescent="0.25">
      <c r="A24" s="992" t="s">
        <v>343</v>
      </c>
      <c r="B24" s="1060"/>
      <c r="C24" s="1129" t="s">
        <v>467</v>
      </c>
      <c r="D24" s="1122">
        <f t="shared" si="0"/>
        <v>2</v>
      </c>
      <c r="E24" s="1123"/>
      <c r="F24" s="1045"/>
      <c r="G24" s="1044"/>
      <c r="H24" s="1043">
        <v>4</v>
      </c>
      <c r="I24" s="1044"/>
      <c r="J24" s="4418"/>
      <c r="K24" s="1044"/>
      <c r="L24" s="1044"/>
      <c r="M24" s="1044">
        <v>3</v>
      </c>
      <c r="N24" s="1044"/>
      <c r="O24" s="1032">
        <f t="shared" si="1"/>
        <v>7</v>
      </c>
      <c r="P24" s="1033">
        <v>0.5</v>
      </c>
      <c r="Q24" s="1023">
        <f t="shared" si="3"/>
        <v>1.75</v>
      </c>
      <c r="R24" s="1034">
        <v>1</v>
      </c>
      <c r="S24" s="1035">
        <v>4</v>
      </c>
      <c r="T24" s="1128">
        <f t="shared" si="4"/>
        <v>2</v>
      </c>
      <c r="U24" s="1034">
        <v>1</v>
      </c>
      <c r="Y24" s="1156"/>
      <c r="Z24" s="4421"/>
      <c r="AA24" s="4421"/>
      <c r="AB24" s="4421"/>
      <c r="AC24" s="4421"/>
      <c r="AD24" s="4421"/>
      <c r="AE24" s="4421"/>
      <c r="AF24" s="4421"/>
      <c r="AG24" s="4421"/>
      <c r="AH24" s="4421"/>
      <c r="AI24" s="4421"/>
    </row>
    <row r="25" spans="1:35" s="1086" customFormat="1" ht="12.6" customHeight="1" thickBot="1" x14ac:dyDescent="0.3">
      <c r="A25" s="992" t="s">
        <v>434</v>
      </c>
      <c r="B25" s="1060"/>
      <c r="C25" s="1133" t="s">
        <v>468</v>
      </c>
      <c r="D25" s="1134">
        <f t="shared" si="0"/>
        <v>2</v>
      </c>
      <c r="E25" s="1123"/>
      <c r="F25" s="1135">
        <v>2</v>
      </c>
      <c r="G25" s="1136">
        <v>2</v>
      </c>
      <c r="H25" s="1136"/>
      <c r="I25" s="1136"/>
      <c r="J25" s="4418"/>
      <c r="K25" s="1136"/>
      <c r="L25" s="1136"/>
      <c r="M25" s="1136"/>
      <c r="N25" s="1136"/>
      <c r="O25" s="1137">
        <f t="shared" si="1"/>
        <v>4</v>
      </c>
      <c r="P25" s="1033">
        <v>0.5</v>
      </c>
      <c r="Q25" s="1139">
        <f t="shared" si="3"/>
        <v>1</v>
      </c>
      <c r="R25" s="1140"/>
      <c r="S25" s="1141"/>
      <c r="T25" s="1142">
        <f t="shared" si="4"/>
        <v>2</v>
      </c>
      <c r="U25" s="1140"/>
      <c r="Z25" s="1160"/>
      <c r="AA25" s="1160"/>
      <c r="AB25" s="1160"/>
      <c r="AC25" s="1160"/>
      <c r="AD25" s="1160"/>
      <c r="AE25" s="1160"/>
      <c r="AF25" s="1160"/>
      <c r="AG25" s="1160"/>
      <c r="AH25" s="1160"/>
      <c r="AI25" s="1160"/>
    </row>
    <row r="26" spans="1:35" s="1086" customFormat="1" ht="12.6" customHeight="1" thickTop="1" x14ac:dyDescent="0.25">
      <c r="A26" s="992" t="s">
        <v>436</v>
      </c>
      <c r="B26" s="1060"/>
      <c r="C26" s="1161" t="s">
        <v>469</v>
      </c>
      <c r="D26" s="1147">
        <f t="shared" si="0"/>
        <v>1</v>
      </c>
      <c r="E26" s="1130"/>
      <c r="F26" s="1162"/>
      <c r="G26" s="1163"/>
      <c r="H26" s="1163"/>
      <c r="I26" s="1164">
        <v>13</v>
      </c>
      <c r="J26" s="4418"/>
      <c r="K26" s="1163"/>
      <c r="L26" s="1163"/>
      <c r="M26" s="1163"/>
      <c r="N26" s="1163"/>
      <c r="O26" s="1165">
        <f t="shared" ref="O26:O33" si="5">SUM(F26:N26)</f>
        <v>13</v>
      </c>
      <c r="P26" s="1166">
        <v>0.5</v>
      </c>
      <c r="Q26" s="1152">
        <f t="shared" si="3"/>
        <v>6.5</v>
      </c>
      <c r="R26" s="1167"/>
      <c r="S26" s="1168"/>
      <c r="T26" s="1169">
        <f t="shared" si="4"/>
        <v>1</v>
      </c>
      <c r="U26" s="1167"/>
      <c r="W26" s="1170"/>
      <c r="Y26" s="1145"/>
      <c r="Z26" s="4387" t="s">
        <v>470</v>
      </c>
      <c r="AA26" s="4387"/>
      <c r="AB26" s="4387"/>
      <c r="AC26" s="4387"/>
      <c r="AD26" s="4387"/>
      <c r="AE26" s="4387"/>
      <c r="AF26" s="4387"/>
      <c r="AG26" s="4387"/>
      <c r="AH26" s="4387"/>
      <c r="AI26" s="4387"/>
    </row>
    <row r="27" spans="1:35" s="1086" customFormat="1" ht="12.6" customHeight="1" x14ac:dyDescent="0.25">
      <c r="A27" s="992" t="s">
        <v>437</v>
      </c>
      <c r="B27" s="1060"/>
      <c r="C27" s="1129" t="s">
        <v>471</v>
      </c>
      <c r="D27" s="1122">
        <f t="shared" si="0"/>
        <v>1</v>
      </c>
      <c r="E27" s="1130"/>
      <c r="F27" s="1050"/>
      <c r="G27" s="1051"/>
      <c r="H27" s="1051"/>
      <c r="I27" s="1051"/>
      <c r="J27" s="4418"/>
      <c r="K27" s="1171">
        <v>13</v>
      </c>
      <c r="L27" s="1051"/>
      <c r="M27" s="1051"/>
      <c r="N27" s="1051"/>
      <c r="O27" s="1052">
        <f t="shared" si="5"/>
        <v>13</v>
      </c>
      <c r="P27" s="1053">
        <v>0.5</v>
      </c>
      <c r="Q27" s="1023">
        <f t="shared" si="3"/>
        <v>6.5</v>
      </c>
      <c r="R27" s="1054"/>
      <c r="S27" s="1055"/>
      <c r="T27" s="1172">
        <f t="shared" si="4"/>
        <v>1</v>
      </c>
      <c r="U27" s="1054">
        <v>1</v>
      </c>
      <c r="Z27" s="4388"/>
      <c r="AA27" s="4388"/>
      <c r="AB27" s="4388"/>
      <c r="AC27" s="4388"/>
      <c r="AD27" s="4388"/>
      <c r="AE27" s="4388"/>
      <c r="AF27" s="4388"/>
      <c r="AG27" s="4388"/>
      <c r="AH27" s="4388"/>
      <c r="AI27" s="4388"/>
    </row>
    <row r="28" spans="1:35" s="1086" customFormat="1" ht="12.6" customHeight="1" x14ac:dyDescent="0.25">
      <c r="A28" s="992" t="s">
        <v>438</v>
      </c>
      <c r="B28" s="1060"/>
      <c r="C28" s="1049" t="s">
        <v>46</v>
      </c>
      <c r="D28" s="1122"/>
      <c r="E28" s="1130"/>
      <c r="F28" s="1050"/>
      <c r="G28" s="1051"/>
      <c r="H28" s="1051"/>
      <c r="I28" s="1051"/>
      <c r="J28" s="4418"/>
      <c r="K28" s="1051"/>
      <c r="L28" s="1051"/>
      <c r="M28" s="1051">
        <v>10</v>
      </c>
      <c r="N28" s="1051"/>
      <c r="O28" s="1052">
        <f t="shared" si="5"/>
        <v>10</v>
      </c>
      <c r="P28" s="1053">
        <v>0.5</v>
      </c>
      <c r="Q28" s="1023">
        <f t="shared" si="3"/>
        <v>5</v>
      </c>
      <c r="R28" s="1054"/>
      <c r="S28" s="1055"/>
      <c r="T28" s="1172">
        <f t="shared" si="4"/>
        <v>1</v>
      </c>
      <c r="U28" s="1054"/>
      <c r="Y28" s="1156"/>
      <c r="Z28" s="4389"/>
      <c r="AA28" s="4389"/>
      <c r="AB28" s="4389"/>
      <c r="AC28" s="4389"/>
      <c r="AD28" s="4389"/>
      <c r="AE28" s="4389"/>
      <c r="AF28" s="4389"/>
      <c r="AG28" s="4389"/>
      <c r="AH28" s="4389"/>
      <c r="AI28" s="4389"/>
    </row>
    <row r="29" spans="1:35" s="1086" customFormat="1" ht="12.6" customHeight="1" x14ac:dyDescent="0.25">
      <c r="A29" s="992" t="s">
        <v>439</v>
      </c>
      <c r="B29" s="1060"/>
      <c r="C29" s="1049" t="s">
        <v>136</v>
      </c>
      <c r="D29" s="1122">
        <f>T29</f>
        <v>1</v>
      </c>
      <c r="E29" s="1123"/>
      <c r="F29" s="1050">
        <v>9</v>
      </c>
      <c r="G29" s="1051"/>
      <c r="H29" s="1051"/>
      <c r="I29" s="1051"/>
      <c r="J29" s="4418"/>
      <c r="K29" s="1051"/>
      <c r="L29" s="1051"/>
      <c r="M29" s="1051"/>
      <c r="N29" s="1051"/>
      <c r="O29" s="1052">
        <f t="shared" si="5"/>
        <v>9</v>
      </c>
      <c r="P29" s="1053">
        <v>0.5</v>
      </c>
      <c r="Q29" s="1023">
        <f t="shared" si="3"/>
        <v>4.5</v>
      </c>
      <c r="R29" s="1054">
        <v>2</v>
      </c>
      <c r="S29" s="1055">
        <v>4</v>
      </c>
      <c r="T29" s="1172">
        <f t="shared" si="4"/>
        <v>1</v>
      </c>
      <c r="U29" s="1054"/>
      <c r="Z29" s="1173"/>
      <c r="AA29" s="1173"/>
      <c r="AB29" s="1173"/>
      <c r="AC29" s="1173"/>
      <c r="AD29" s="1173"/>
      <c r="AE29" s="1173"/>
      <c r="AF29" s="1173"/>
      <c r="AG29" s="1173"/>
      <c r="AH29" s="1173"/>
      <c r="AI29" s="1173"/>
    </row>
    <row r="30" spans="1:35" s="1086" customFormat="1" ht="12.6" customHeight="1" x14ac:dyDescent="0.25">
      <c r="A30" s="992" t="s">
        <v>440</v>
      </c>
      <c r="B30" s="1060"/>
      <c r="C30" s="1049" t="s">
        <v>36</v>
      </c>
      <c r="D30" s="1122">
        <f>T30</f>
        <v>1</v>
      </c>
      <c r="E30" s="1123"/>
      <c r="F30" s="1050">
        <v>6</v>
      </c>
      <c r="G30" s="1051"/>
      <c r="H30" s="1051"/>
      <c r="I30" s="1051"/>
      <c r="J30" s="4418"/>
      <c r="K30" s="1051"/>
      <c r="L30" s="1051"/>
      <c r="M30" s="1051"/>
      <c r="N30" s="1051"/>
      <c r="O30" s="1052">
        <f t="shared" si="5"/>
        <v>6</v>
      </c>
      <c r="P30" s="1053">
        <v>0.5</v>
      </c>
      <c r="Q30" s="1023">
        <f t="shared" si="3"/>
        <v>3</v>
      </c>
      <c r="R30" s="1054"/>
      <c r="S30" s="1055"/>
      <c r="T30" s="1172">
        <f t="shared" si="4"/>
        <v>1</v>
      </c>
      <c r="U30" s="1054"/>
      <c r="Z30" s="1173"/>
      <c r="AA30" s="1173"/>
      <c r="AB30" s="1173"/>
      <c r="AC30" s="1173"/>
      <c r="AD30" s="1173"/>
      <c r="AE30" s="1173"/>
      <c r="AF30" s="1173"/>
      <c r="AG30" s="1173"/>
      <c r="AH30" s="1173"/>
      <c r="AI30" s="1173"/>
    </row>
    <row r="31" spans="1:35" s="1086" customFormat="1" ht="12.6" customHeight="1" x14ac:dyDescent="0.25">
      <c r="A31" s="992" t="s">
        <v>441</v>
      </c>
      <c r="B31" s="1060"/>
      <c r="C31" s="1049" t="s">
        <v>47</v>
      </c>
      <c r="D31" s="1122"/>
      <c r="E31" s="1123"/>
      <c r="F31" s="1050"/>
      <c r="G31" s="1051"/>
      <c r="H31" s="1051"/>
      <c r="I31" s="1051"/>
      <c r="J31" s="4418"/>
      <c r="K31" s="1051"/>
      <c r="L31" s="1051"/>
      <c r="M31" s="1051"/>
      <c r="N31" s="1051">
        <v>4</v>
      </c>
      <c r="O31" s="1052">
        <f t="shared" si="5"/>
        <v>4</v>
      </c>
      <c r="P31" s="1053">
        <v>1.5</v>
      </c>
      <c r="Q31" s="1023">
        <f t="shared" si="3"/>
        <v>6</v>
      </c>
      <c r="R31" s="1054"/>
      <c r="S31" s="1055"/>
      <c r="T31" s="1172">
        <f t="shared" si="4"/>
        <v>1</v>
      </c>
      <c r="U31" s="1054"/>
      <c r="Z31" s="1173"/>
      <c r="AA31" s="1173"/>
      <c r="AB31" s="1173"/>
      <c r="AC31" s="1173"/>
      <c r="AD31" s="1173"/>
      <c r="AE31" s="1173"/>
      <c r="AF31" s="1173"/>
      <c r="AG31" s="1173"/>
      <c r="AH31" s="1173"/>
      <c r="AI31" s="1173"/>
    </row>
    <row r="32" spans="1:35" s="1086" customFormat="1" ht="12.6" customHeight="1" x14ac:dyDescent="0.25">
      <c r="A32" s="992" t="s">
        <v>442</v>
      </c>
      <c r="B32" s="1060"/>
      <c r="C32" s="1049" t="s">
        <v>40</v>
      </c>
      <c r="D32" s="1122">
        <f>T32</f>
        <v>1</v>
      </c>
      <c r="E32" s="1123"/>
      <c r="F32" s="1050"/>
      <c r="G32" s="1051">
        <v>0</v>
      </c>
      <c r="H32" s="1051"/>
      <c r="I32" s="1051"/>
      <c r="J32" s="4418"/>
      <c r="K32" s="1051"/>
      <c r="L32" s="1051"/>
      <c r="M32" s="1051"/>
      <c r="N32" s="1051"/>
      <c r="O32" s="1052">
        <f t="shared" si="5"/>
        <v>0</v>
      </c>
      <c r="P32" s="1053">
        <v>0.5</v>
      </c>
      <c r="Q32" s="1023">
        <f t="shared" si="3"/>
        <v>0</v>
      </c>
      <c r="R32" s="1054"/>
      <c r="S32" s="1055"/>
      <c r="T32" s="1172">
        <f t="shared" si="4"/>
        <v>1</v>
      </c>
      <c r="U32" s="1054"/>
      <c r="V32" s="995"/>
      <c r="W32" s="995"/>
      <c r="X32" s="995"/>
      <c r="Z32" s="1173"/>
      <c r="AA32" s="1173"/>
      <c r="AB32" s="1173"/>
      <c r="AC32" s="1173"/>
      <c r="AD32" s="1173"/>
      <c r="AE32" s="1173"/>
      <c r="AF32" s="1173"/>
      <c r="AG32" s="1173"/>
      <c r="AH32" s="1173"/>
      <c r="AI32" s="1173"/>
    </row>
    <row r="33" spans="1:35" s="995" customFormat="1" ht="12.6" customHeight="1" x14ac:dyDescent="0.25">
      <c r="A33" s="1068" t="s">
        <v>472</v>
      </c>
      <c r="B33" s="1060"/>
      <c r="C33" s="1049" t="s">
        <v>42</v>
      </c>
      <c r="D33" s="1122">
        <f>T33</f>
        <v>1</v>
      </c>
      <c r="E33" s="1130"/>
      <c r="F33" s="1050"/>
      <c r="G33" s="1051"/>
      <c r="H33" s="1051">
        <v>0</v>
      </c>
      <c r="I33" s="1051"/>
      <c r="J33" s="4419"/>
      <c r="K33" s="1051"/>
      <c r="L33" s="1051"/>
      <c r="M33" s="1051"/>
      <c r="N33" s="1051"/>
      <c r="O33" s="1052">
        <f t="shared" si="5"/>
        <v>0</v>
      </c>
      <c r="P33" s="1053">
        <v>0.5</v>
      </c>
      <c r="Q33" s="1023">
        <f t="shared" si="3"/>
        <v>0</v>
      </c>
      <c r="R33" s="1054"/>
      <c r="S33" s="1055"/>
      <c r="T33" s="1172">
        <f t="shared" si="4"/>
        <v>1</v>
      </c>
      <c r="U33" s="1054"/>
      <c r="Y33" s="1086"/>
      <c r="Z33" s="1173"/>
      <c r="AA33" s="1173"/>
      <c r="AB33" s="1173"/>
      <c r="AC33" s="1173"/>
      <c r="AD33" s="1173"/>
      <c r="AE33" s="1173"/>
      <c r="AF33" s="1173"/>
      <c r="AG33" s="1173"/>
      <c r="AH33" s="1173"/>
      <c r="AI33" s="1173"/>
    </row>
    <row r="34" spans="1:35" s="995" customFormat="1" ht="3.95" customHeight="1" x14ac:dyDescent="0.25">
      <c r="A34" s="1076"/>
      <c r="B34" s="1077"/>
      <c r="C34" s="1076"/>
      <c r="D34" s="1078"/>
      <c r="E34" s="1078"/>
      <c r="F34" s="1079"/>
      <c r="G34" s="1079"/>
      <c r="H34" s="1079"/>
      <c r="I34" s="1079"/>
      <c r="J34" s="1079"/>
      <c r="K34" s="1079"/>
      <c r="L34" s="1079"/>
      <c r="M34" s="1079"/>
      <c r="N34" s="1079"/>
      <c r="O34" s="1080"/>
      <c r="P34" s="1080"/>
      <c r="Q34" s="1081"/>
      <c r="R34" s="1082"/>
      <c r="S34" s="1082"/>
      <c r="T34" s="1082"/>
      <c r="U34" s="1174"/>
      <c r="Y34" s="1086"/>
      <c r="Z34" s="1086"/>
      <c r="AA34" s="1086"/>
      <c r="AB34" s="1086"/>
      <c r="AC34" s="1086"/>
      <c r="AD34" s="1086"/>
      <c r="AE34" s="1086"/>
      <c r="AF34" s="1086"/>
      <c r="AG34" s="1086"/>
      <c r="AH34" s="1086"/>
      <c r="AI34" s="1086"/>
    </row>
    <row r="35" spans="1:35" s="995" customFormat="1" ht="11.1" customHeight="1" x14ac:dyDescent="0.25">
      <c r="A35" s="992"/>
      <c r="B35" s="1060"/>
      <c r="C35" s="1129" t="s">
        <v>428</v>
      </c>
      <c r="D35" s="1175"/>
      <c r="E35" s="1130"/>
      <c r="F35" s="1050"/>
      <c r="G35" s="1051"/>
      <c r="H35" s="1051"/>
      <c r="I35" s="1051"/>
      <c r="J35" s="1051"/>
      <c r="K35" s="1051"/>
      <c r="L35" s="1171"/>
      <c r="M35" s="1171"/>
      <c r="N35" s="1051"/>
      <c r="O35" s="1052">
        <f t="shared" ref="O35:O44" si="6">SUM(F35:N35)</f>
        <v>0</v>
      </c>
      <c r="P35" s="1053"/>
      <c r="Q35" s="1023"/>
      <c r="R35" s="1054">
        <v>3</v>
      </c>
      <c r="S35" s="1055">
        <v>4</v>
      </c>
      <c r="T35" s="1172"/>
      <c r="U35" s="1054">
        <v>1</v>
      </c>
    </row>
    <row r="36" spans="1:35" s="995" customFormat="1" ht="11.1" customHeight="1" x14ac:dyDescent="0.25">
      <c r="A36" s="1068"/>
      <c r="B36" s="1030"/>
      <c r="C36" s="1129" t="s">
        <v>430</v>
      </c>
      <c r="D36" s="1176"/>
      <c r="E36" s="1123"/>
      <c r="F36" s="1050"/>
      <c r="G36" s="1051"/>
      <c r="H36" s="1062"/>
      <c r="I36" s="1051"/>
      <c r="J36" s="1171"/>
      <c r="K36" s="1051"/>
      <c r="L36" s="1051"/>
      <c r="M36" s="1051"/>
      <c r="N36" s="1051"/>
      <c r="O36" s="1052">
        <f t="shared" si="6"/>
        <v>0</v>
      </c>
      <c r="P36" s="1053"/>
      <c r="Q36" s="1023"/>
      <c r="R36" s="1054"/>
      <c r="S36" s="1055">
        <v>4</v>
      </c>
      <c r="T36" s="1172"/>
      <c r="U36" s="1054">
        <v>1</v>
      </c>
    </row>
    <row r="37" spans="1:35" s="995" customFormat="1" ht="11.1" customHeight="1" x14ac:dyDescent="0.25">
      <c r="A37" s="1068"/>
      <c r="C37" s="1049" t="s">
        <v>1</v>
      </c>
      <c r="D37" s="1177"/>
      <c r="E37" s="1178"/>
      <c r="F37" s="1050"/>
      <c r="G37" s="1051"/>
      <c r="H37" s="1051"/>
      <c r="I37" s="1051"/>
      <c r="J37" s="1051"/>
      <c r="K37" s="1051"/>
      <c r="L37" s="1051"/>
      <c r="M37" s="1051"/>
      <c r="N37" s="1051"/>
      <c r="O37" s="1052">
        <f t="shared" si="6"/>
        <v>0</v>
      </c>
      <c r="P37" s="1053"/>
      <c r="Q37" s="1023"/>
      <c r="R37" s="1054">
        <v>2</v>
      </c>
      <c r="S37" s="1055">
        <v>5</v>
      </c>
      <c r="T37" s="1172"/>
      <c r="U37" s="1054"/>
    </row>
    <row r="38" spans="1:35" s="995" customFormat="1" ht="11.1" customHeight="1" x14ac:dyDescent="0.25">
      <c r="A38" s="992"/>
      <c r="B38" s="1030"/>
      <c r="C38" s="1049" t="s">
        <v>6</v>
      </c>
      <c r="D38" s="1176"/>
      <c r="E38" s="1123"/>
      <c r="F38" s="1050"/>
      <c r="G38" s="1051"/>
      <c r="H38" s="1051"/>
      <c r="I38" s="1051"/>
      <c r="J38" s="1051"/>
      <c r="K38" s="1051"/>
      <c r="L38" s="1051"/>
      <c r="M38" s="1051"/>
      <c r="N38" s="1051"/>
      <c r="O38" s="1052">
        <f t="shared" si="6"/>
        <v>0</v>
      </c>
      <c r="P38" s="1053"/>
      <c r="Q38" s="1023"/>
      <c r="R38" s="1054"/>
      <c r="S38" s="1055">
        <v>5</v>
      </c>
      <c r="T38" s="1172"/>
      <c r="U38" s="1054"/>
    </row>
    <row r="39" spans="1:35" s="995" customFormat="1" ht="11.1" customHeight="1" x14ac:dyDescent="0.25">
      <c r="A39" s="992"/>
      <c r="B39" s="1030"/>
      <c r="C39" s="1049" t="s">
        <v>8</v>
      </c>
      <c r="D39" s="1176"/>
      <c r="E39" s="1123"/>
      <c r="F39" s="1050"/>
      <c r="G39" s="1051"/>
      <c r="H39" s="1051"/>
      <c r="I39" s="1051"/>
      <c r="J39" s="1051"/>
      <c r="K39" s="1051"/>
      <c r="L39" s="1051"/>
      <c r="M39" s="1051"/>
      <c r="N39" s="1051"/>
      <c r="O39" s="1052">
        <f t="shared" si="6"/>
        <v>0</v>
      </c>
      <c r="P39" s="1053"/>
      <c r="Q39" s="1023"/>
      <c r="R39" s="1054"/>
      <c r="S39" s="1055">
        <v>4</v>
      </c>
      <c r="T39" s="1172"/>
      <c r="U39" s="1054"/>
    </row>
    <row r="40" spans="1:35" s="995" customFormat="1" ht="11.1" customHeight="1" x14ac:dyDescent="0.25">
      <c r="A40" s="992"/>
      <c r="B40" s="1030"/>
      <c r="C40" s="1049" t="s">
        <v>5</v>
      </c>
      <c r="D40" s="1176"/>
      <c r="E40" s="1123"/>
      <c r="F40" s="1050"/>
      <c r="G40" s="1051"/>
      <c r="H40" s="1051"/>
      <c r="I40" s="1051"/>
      <c r="J40" s="1051"/>
      <c r="K40" s="1051"/>
      <c r="L40" s="1051"/>
      <c r="M40" s="1051"/>
      <c r="N40" s="1051"/>
      <c r="O40" s="1052">
        <f t="shared" si="6"/>
        <v>0</v>
      </c>
      <c r="P40" s="1053"/>
      <c r="Q40" s="1023"/>
      <c r="R40" s="1054">
        <v>1</v>
      </c>
      <c r="S40" s="1055">
        <v>2</v>
      </c>
      <c r="T40" s="1172"/>
      <c r="U40" s="1054"/>
    </row>
    <row r="41" spans="1:35" ht="11.1" customHeight="1" x14ac:dyDescent="0.25">
      <c r="B41" s="1030"/>
      <c r="C41" s="1049" t="s">
        <v>435</v>
      </c>
      <c r="D41" s="1176"/>
      <c r="E41" s="1123"/>
      <c r="F41" s="1050"/>
      <c r="G41" s="1051"/>
      <c r="H41" s="1051"/>
      <c r="I41" s="1051"/>
      <c r="J41" s="1051"/>
      <c r="K41" s="1051"/>
      <c r="L41" s="1051"/>
      <c r="M41" s="1051"/>
      <c r="N41" s="1051"/>
      <c r="O41" s="1052">
        <f t="shared" si="6"/>
        <v>0</v>
      </c>
      <c r="P41" s="1053"/>
      <c r="Q41" s="1023"/>
      <c r="R41" s="1054"/>
      <c r="S41" s="1055">
        <v>1</v>
      </c>
      <c r="T41" s="1172"/>
      <c r="U41" s="1054"/>
      <c r="V41" s="993"/>
      <c r="W41" s="993"/>
      <c r="X41" s="993"/>
    </row>
    <row r="42" spans="1:35" s="995" customFormat="1" ht="11.1" customHeight="1" x14ac:dyDescent="0.25">
      <c r="A42" s="992"/>
      <c r="B42" s="1030"/>
      <c r="C42" s="1049" t="s">
        <v>31</v>
      </c>
      <c r="D42" s="1176"/>
      <c r="E42" s="1123"/>
      <c r="F42" s="1069"/>
      <c r="G42" s="1070"/>
      <c r="H42" s="1051"/>
      <c r="I42" s="1051"/>
      <c r="J42" s="1051"/>
      <c r="K42" s="1051"/>
      <c r="L42" s="1051"/>
      <c r="M42" s="1051"/>
      <c r="N42" s="1051"/>
      <c r="O42" s="1052">
        <f t="shared" si="6"/>
        <v>0</v>
      </c>
      <c r="P42" s="1053"/>
      <c r="Q42" s="1023"/>
      <c r="R42" s="1054"/>
      <c r="S42" s="1055">
        <v>1</v>
      </c>
      <c r="T42" s="1172"/>
      <c r="U42" s="1054"/>
    </row>
    <row r="43" spans="1:35" s="995" customFormat="1" ht="11.1" customHeight="1" x14ac:dyDescent="0.25">
      <c r="A43" s="992"/>
      <c r="B43" s="1030"/>
      <c r="C43" s="1049" t="s">
        <v>35</v>
      </c>
      <c r="D43" s="1175"/>
      <c r="E43" s="1130"/>
      <c r="F43" s="1069"/>
      <c r="G43" s="1070"/>
      <c r="H43" s="1051"/>
      <c r="I43" s="1051"/>
      <c r="J43" s="1051"/>
      <c r="K43" s="1051"/>
      <c r="L43" s="1051"/>
      <c r="M43" s="1051"/>
      <c r="N43" s="1051"/>
      <c r="O43" s="1052">
        <f t="shared" si="6"/>
        <v>0</v>
      </c>
      <c r="P43" s="1053"/>
      <c r="Q43" s="1023"/>
      <c r="R43" s="1054"/>
      <c r="S43" s="1055">
        <v>1</v>
      </c>
      <c r="T43" s="1172"/>
      <c r="U43" s="1054"/>
    </row>
    <row r="44" spans="1:35" ht="11.1" customHeight="1" x14ac:dyDescent="0.25">
      <c r="B44" s="1030"/>
      <c r="C44" s="1049" t="s">
        <v>15</v>
      </c>
      <c r="D44" s="1176"/>
      <c r="E44" s="1123"/>
      <c r="F44" s="1069"/>
      <c r="G44" s="1070"/>
      <c r="H44" s="1051"/>
      <c r="I44" s="1051"/>
      <c r="J44" s="1051"/>
      <c r="K44" s="1051"/>
      <c r="L44" s="1051"/>
      <c r="M44" s="1051"/>
      <c r="N44" s="1051"/>
      <c r="O44" s="1052">
        <f t="shared" si="6"/>
        <v>0</v>
      </c>
      <c r="P44" s="1053"/>
      <c r="Q44" s="1023"/>
      <c r="R44" s="1054"/>
      <c r="S44" s="1055">
        <v>1</v>
      </c>
      <c r="T44" s="1172"/>
      <c r="U44" s="1054"/>
      <c r="V44" s="993"/>
      <c r="W44" s="993"/>
      <c r="X44" s="993"/>
    </row>
    <row r="45" spans="1:35" s="1086" customFormat="1" ht="3.95" customHeight="1" x14ac:dyDescent="0.25">
      <c r="A45" s="1076"/>
      <c r="B45" s="1077"/>
      <c r="C45" s="1076"/>
      <c r="D45" s="1078"/>
      <c r="E45" s="1078"/>
      <c r="F45" s="1079"/>
      <c r="G45" s="1079"/>
      <c r="H45" s="1079"/>
      <c r="I45" s="1079"/>
      <c r="J45" s="1079"/>
      <c r="K45" s="1079"/>
      <c r="L45" s="1079"/>
      <c r="M45" s="1079"/>
      <c r="N45" s="1079"/>
      <c r="O45" s="1080"/>
      <c r="P45" s="1080"/>
      <c r="Q45" s="1081"/>
      <c r="R45" s="1082"/>
      <c r="S45" s="1082"/>
      <c r="T45" s="1082"/>
      <c r="U45" s="1174"/>
      <c r="V45" s="999"/>
      <c r="W45" s="999"/>
      <c r="X45" s="999"/>
    </row>
    <row r="46" spans="1:35" s="995" customFormat="1" ht="11.1" customHeight="1" x14ac:dyDescent="0.25">
      <c r="A46" s="992"/>
      <c r="B46" s="1061"/>
      <c r="C46" s="1049" t="s">
        <v>198</v>
      </c>
      <c r="D46" s="1176"/>
      <c r="E46" s="1123"/>
      <c r="F46" s="1050"/>
      <c r="G46" s="1051"/>
      <c r="H46" s="1051"/>
      <c r="I46" s="1051"/>
      <c r="J46" s="1051"/>
      <c r="K46" s="1051"/>
      <c r="L46" s="1051"/>
      <c r="M46" s="1051"/>
      <c r="N46" s="1051"/>
      <c r="O46" s="1052">
        <f>SUM(F46:N46)</f>
        <v>0</v>
      </c>
      <c r="P46" s="1053"/>
      <c r="Q46" s="1023"/>
      <c r="R46" s="1054"/>
      <c r="S46" s="1055"/>
      <c r="T46" s="1172"/>
      <c r="U46" s="1054"/>
      <c r="V46" s="999"/>
      <c r="W46" s="999"/>
      <c r="X46" s="999"/>
    </row>
    <row r="47" spans="1:35" s="995" customFormat="1" ht="11.1" customHeight="1" x14ac:dyDescent="0.25">
      <c r="A47" s="992"/>
      <c r="B47" s="1030"/>
      <c r="C47" s="1049" t="s">
        <v>473</v>
      </c>
      <c r="D47" s="1176"/>
      <c r="E47" s="1123"/>
      <c r="F47" s="1072"/>
      <c r="G47" s="1073"/>
      <c r="H47" s="1073"/>
      <c r="I47" s="1073"/>
      <c r="J47" s="1073"/>
      <c r="K47" s="1051"/>
      <c r="L47" s="1051"/>
      <c r="M47" s="1051"/>
      <c r="N47" s="1051"/>
      <c r="O47" s="1052">
        <f>SUMPRODUCT(D$4:N$4,D47:N47)</f>
        <v>0</v>
      </c>
      <c r="P47" s="1074"/>
      <c r="Q47" s="1023"/>
      <c r="R47" s="1054"/>
      <c r="S47" s="1055"/>
      <c r="T47" s="1172"/>
      <c r="U47" s="1054"/>
      <c r="V47" s="999"/>
      <c r="W47" s="999"/>
      <c r="X47" s="999"/>
    </row>
    <row r="48" spans="1:35" ht="11.1" customHeight="1" x14ac:dyDescent="0.25">
      <c r="B48" s="1048"/>
      <c r="C48" s="1049" t="s">
        <v>218</v>
      </c>
      <c r="D48" s="1176"/>
      <c r="E48" s="1123"/>
      <c r="F48" s="1072"/>
      <c r="G48" s="1073"/>
      <c r="H48" s="1073"/>
      <c r="I48" s="1073"/>
      <c r="J48" s="1073"/>
      <c r="K48" s="1051"/>
      <c r="L48" s="1051"/>
      <c r="M48" s="1051"/>
      <c r="N48" s="1051"/>
      <c r="O48" s="1052">
        <f>SUMPRODUCT(D$4:N$4,D48:N48)</f>
        <v>0</v>
      </c>
      <c r="P48" s="1075"/>
      <c r="Q48" s="1023"/>
      <c r="R48" s="1054"/>
      <c r="S48" s="1055"/>
      <c r="T48" s="1172"/>
      <c r="U48" s="1054"/>
    </row>
    <row r="49" spans="1:24" s="995" customFormat="1" ht="11.1" customHeight="1" x14ac:dyDescent="0.25">
      <c r="A49" s="992"/>
      <c r="B49" s="1030"/>
      <c r="C49" s="1049" t="s">
        <v>474</v>
      </c>
      <c r="D49" s="1176"/>
      <c r="E49" s="1123"/>
      <c r="F49" s="1072"/>
      <c r="G49" s="1073"/>
      <c r="H49" s="1073"/>
      <c r="I49" s="1073"/>
      <c r="J49" s="1073"/>
      <c r="K49" s="1051"/>
      <c r="L49" s="1051"/>
      <c r="M49" s="1051"/>
      <c r="N49" s="1051"/>
      <c r="O49" s="1052">
        <f>SUMPRODUCT(D$4:N$4,D49:N49)</f>
        <v>0</v>
      </c>
      <c r="P49" s="1075"/>
      <c r="Q49" s="1023"/>
      <c r="R49" s="1054"/>
      <c r="S49" s="1055"/>
      <c r="T49" s="1172"/>
      <c r="U49" s="1054"/>
      <c r="V49" s="999"/>
      <c r="W49" s="999"/>
      <c r="X49" s="999"/>
    </row>
    <row r="50" spans="1:24" ht="11.1" customHeight="1" x14ac:dyDescent="0.25">
      <c r="B50" s="1179"/>
      <c r="C50" s="1049" t="s">
        <v>475</v>
      </c>
      <c r="D50" s="1180"/>
      <c r="E50" s="1123"/>
      <c r="F50" s="1181"/>
      <c r="G50" s="1182"/>
      <c r="H50" s="1073"/>
      <c r="I50" s="1073"/>
      <c r="J50" s="1073"/>
      <c r="K50" s="1051"/>
      <c r="L50" s="1051"/>
      <c r="M50" s="1051"/>
      <c r="N50" s="1051"/>
      <c r="O50" s="1052">
        <f>SUMPRODUCT(D$4:N$4,D50:N50)</f>
        <v>0</v>
      </c>
      <c r="P50" s="1075"/>
      <c r="Q50" s="1023"/>
      <c r="R50" s="1054"/>
      <c r="S50" s="1055"/>
      <c r="T50" s="1172"/>
      <c r="U50" s="1054"/>
    </row>
    <row r="51" spans="1:24" s="998" customFormat="1" ht="3.95" customHeight="1" x14ac:dyDescent="0.25">
      <c r="A51" s="1002"/>
      <c r="C51" s="1087"/>
      <c r="D51" s="1088"/>
      <c r="E51" s="1088"/>
      <c r="F51" s="1089"/>
      <c r="G51" s="1089"/>
      <c r="H51" s="1090"/>
      <c r="I51" s="1090"/>
      <c r="J51" s="1090"/>
      <c r="K51" s="1090"/>
      <c r="L51" s="1091"/>
      <c r="M51" s="1091"/>
      <c r="N51" s="1091"/>
      <c r="O51" s="1092"/>
      <c r="P51" s="1092"/>
      <c r="Q51" s="1093"/>
      <c r="R51" s="1093"/>
      <c r="S51" s="1093"/>
      <c r="T51" s="1093"/>
      <c r="U51" s="1"/>
      <c r="V51" s="999"/>
      <c r="W51" s="999"/>
      <c r="X51" s="999"/>
    </row>
    <row r="52" spans="1:24" ht="9.9499999999999993" customHeight="1" x14ac:dyDescent="0.25">
      <c r="A52" s="4413" t="s">
        <v>14</v>
      </c>
      <c r="B52" s="4413"/>
      <c r="C52" s="4413"/>
      <c r="D52" s="1183"/>
      <c r="E52" s="1184"/>
      <c r="F52" s="1096">
        <f t="shared" ref="F52:N52" si="7">COUNTIF(F5:F50,"&gt;=0")</f>
        <v>13</v>
      </c>
      <c r="G52" s="1097">
        <f t="shared" si="7"/>
        <v>9</v>
      </c>
      <c r="H52" s="1098">
        <f t="shared" si="7"/>
        <v>9</v>
      </c>
      <c r="I52" s="1098">
        <f t="shared" si="7"/>
        <v>10</v>
      </c>
      <c r="J52" s="1185"/>
      <c r="K52" s="1098">
        <f t="shared" si="7"/>
        <v>10</v>
      </c>
      <c r="L52" s="1098">
        <f t="shared" si="7"/>
        <v>12</v>
      </c>
      <c r="M52" s="1098">
        <f t="shared" si="7"/>
        <v>14</v>
      </c>
      <c r="N52" s="1098">
        <f t="shared" si="7"/>
        <v>12</v>
      </c>
      <c r="O52" s="517"/>
      <c r="P52" s="517"/>
      <c r="Q52" s="536"/>
      <c r="R52" s="536"/>
      <c r="S52" s="536"/>
      <c r="T52" s="536"/>
    </row>
    <row r="53" spans="1:24" s="2" customFormat="1" ht="6.75" customHeight="1" x14ac:dyDescent="0.25">
      <c r="A53" s="992"/>
      <c r="C53" s="1100"/>
      <c r="D53" s="1101"/>
      <c r="E53" s="1101"/>
      <c r="F53" s="1102"/>
      <c r="G53" s="1102"/>
      <c r="H53" s="1102"/>
      <c r="L53" s="994"/>
      <c r="M53" s="994"/>
      <c r="P53" s="3"/>
      <c r="Q53" s="3"/>
      <c r="R53" s="3"/>
      <c r="S53" s="3"/>
      <c r="T53" s="3"/>
      <c r="U53" s="1"/>
      <c r="V53" s="999"/>
      <c r="W53" s="999"/>
      <c r="X53" s="999"/>
    </row>
    <row r="55" spans="1:24" ht="15" customHeight="1" x14ac:dyDescent="0.25">
      <c r="N55" s="1"/>
      <c r="O55" s="1"/>
      <c r="S55" s="999"/>
      <c r="U55" s="993"/>
      <c r="V55" s="993"/>
      <c r="W55" s="993"/>
      <c r="X55" s="993"/>
    </row>
    <row r="56" spans="1:24" ht="12" customHeight="1" x14ac:dyDescent="0.25">
      <c r="O56" s="1"/>
      <c r="S56" s="999"/>
      <c r="U56" s="993"/>
      <c r="V56" s="993"/>
      <c r="W56" s="993"/>
      <c r="X56" s="993"/>
    </row>
    <row r="57" spans="1:24" ht="12" customHeight="1" x14ac:dyDescent="0.25">
      <c r="O57" s="1"/>
      <c r="S57" s="999"/>
      <c r="U57" s="993"/>
      <c r="V57" s="993"/>
      <c r="W57" s="993"/>
      <c r="X57" s="993"/>
    </row>
    <row r="58" spans="1:24" ht="12" customHeight="1" x14ac:dyDescent="0.25">
      <c r="O58" s="1"/>
      <c r="S58" s="999"/>
      <c r="U58" s="993"/>
      <c r="V58" s="993"/>
      <c r="W58" s="993"/>
      <c r="X58" s="993"/>
    </row>
    <row r="59" spans="1:24" ht="12" customHeight="1" x14ac:dyDescent="0.25">
      <c r="A59" s="993"/>
      <c r="O59" s="1"/>
      <c r="S59" s="999"/>
      <c r="U59" s="993"/>
      <c r="V59" s="993"/>
      <c r="W59" s="993"/>
      <c r="X59" s="993"/>
    </row>
    <row r="60" spans="1:24" ht="12" customHeight="1" x14ac:dyDescent="0.25">
      <c r="A60" s="993"/>
      <c r="O60" s="1"/>
      <c r="S60" s="999"/>
      <c r="U60" s="993"/>
      <c r="V60" s="993"/>
      <c r="W60" s="993"/>
      <c r="X60" s="993"/>
    </row>
    <row r="61" spans="1:24" ht="12" customHeight="1" x14ac:dyDescent="0.25">
      <c r="A61" s="993"/>
      <c r="O61" s="1"/>
      <c r="S61" s="999"/>
      <c r="U61" s="993"/>
      <c r="V61" s="993"/>
      <c r="W61" s="993"/>
      <c r="X61" s="993"/>
    </row>
    <row r="62" spans="1:24" ht="12" customHeight="1" x14ac:dyDescent="0.25">
      <c r="A62" s="993"/>
      <c r="O62" s="1"/>
      <c r="S62" s="999"/>
      <c r="U62" s="993"/>
      <c r="V62" s="993"/>
      <c r="W62" s="993"/>
      <c r="X62" s="993"/>
    </row>
    <row r="63" spans="1:24" ht="12" customHeight="1" x14ac:dyDescent="0.25">
      <c r="A63" s="993"/>
      <c r="O63" s="1"/>
      <c r="S63" s="999"/>
      <c r="U63" s="993"/>
      <c r="V63" s="993"/>
      <c r="W63" s="993"/>
      <c r="X63" s="993"/>
    </row>
    <row r="64" spans="1:24" ht="12" customHeight="1" x14ac:dyDescent="0.25">
      <c r="A64" s="993"/>
      <c r="O64" s="1"/>
      <c r="S64" s="999"/>
      <c r="U64" s="993"/>
      <c r="V64" s="993"/>
      <c r="W64" s="993"/>
      <c r="X64" s="993"/>
    </row>
    <row r="65" spans="1:24" ht="12" customHeight="1" x14ac:dyDescent="0.25">
      <c r="A65" s="993"/>
      <c r="O65" s="1"/>
      <c r="S65" s="999"/>
      <c r="U65" s="993"/>
      <c r="V65" s="993"/>
      <c r="W65" s="993"/>
      <c r="X65" s="993"/>
    </row>
    <row r="66" spans="1:24" ht="12" customHeight="1" x14ac:dyDescent="0.25">
      <c r="A66" s="993"/>
      <c r="O66" s="1"/>
      <c r="S66" s="999"/>
      <c r="U66" s="993"/>
      <c r="V66" s="993"/>
      <c r="W66" s="993"/>
      <c r="X66" s="993"/>
    </row>
    <row r="67" spans="1:24" ht="12" customHeight="1" x14ac:dyDescent="0.25">
      <c r="A67" s="993"/>
      <c r="O67" s="1"/>
      <c r="S67" s="999"/>
      <c r="U67" s="993"/>
      <c r="V67" s="993"/>
      <c r="W67" s="993"/>
      <c r="X67" s="993"/>
    </row>
    <row r="68" spans="1:24" ht="12" customHeight="1" x14ac:dyDescent="0.25">
      <c r="A68" s="993"/>
      <c r="P68" s="993"/>
      <c r="Q68" s="993"/>
      <c r="R68" s="993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E2" sqref="E2:L2"/>
    </sheetView>
  </sheetViews>
  <sheetFormatPr baseColWidth="10" defaultColWidth="11.42578125" defaultRowHeight="15" x14ac:dyDescent="0.25"/>
  <cols>
    <col min="1" max="1" width="3.5703125" style="992" customWidth="1"/>
    <col min="2" max="2" width="1.85546875" style="993" customWidth="1"/>
    <col min="3" max="3" width="11.140625" style="994" customWidth="1"/>
    <col min="4" max="4" width="1.5703125" style="995" customWidth="1"/>
    <col min="5" max="10" width="5.85546875" style="993" customWidth="1"/>
    <col min="11" max="11" width="5.85546875" style="994" customWidth="1"/>
    <col min="12" max="13" width="5.85546875" style="993" customWidth="1"/>
    <col min="14" max="19" width="5.85546875" style="1" customWidth="1"/>
    <col min="20" max="20" width="5.85546875" style="999" customWidth="1"/>
    <col min="21" max="21" width="5.7109375" style="1" customWidth="1"/>
    <col min="22" max="25" width="5.7109375" style="993" customWidth="1"/>
    <col min="26" max="16384" width="11.42578125" style="993"/>
  </cols>
  <sheetData>
    <row r="1" spans="1:24" ht="9" customHeight="1" x14ac:dyDescent="0.25">
      <c r="H1" s="996" t="s">
        <v>405</v>
      </c>
      <c r="I1" s="997"/>
      <c r="J1" s="997"/>
      <c r="K1" s="997"/>
      <c r="L1" s="998"/>
    </row>
    <row r="2" spans="1:24" ht="8.4499999999999993" customHeight="1" x14ac:dyDescent="0.25">
      <c r="E2" s="4423" t="s">
        <v>25</v>
      </c>
      <c r="F2" s="4424"/>
      <c r="G2" s="4424"/>
      <c r="H2" s="4424"/>
      <c r="I2" s="4424"/>
      <c r="J2" s="4424"/>
      <c r="K2" s="4424"/>
      <c r="L2" s="4424"/>
      <c r="M2" s="1000"/>
    </row>
    <row r="3" spans="1:24" s="1001" customFormat="1" ht="8.4499999999999993" customHeight="1" x14ac:dyDescent="0.25">
      <c r="A3" s="992"/>
      <c r="C3" s="1002"/>
      <c r="D3" s="1003"/>
      <c r="E3" s="1004" t="s">
        <v>26</v>
      </c>
      <c r="F3" s="1005" t="s">
        <v>27</v>
      </c>
      <c r="G3" s="1005" t="s">
        <v>28</v>
      </c>
      <c r="H3" s="1005" t="s">
        <v>406</v>
      </c>
      <c r="I3" s="1006" t="s">
        <v>407</v>
      </c>
      <c r="J3" s="1005" t="s">
        <v>32</v>
      </c>
      <c r="K3" s="1007" t="s">
        <v>408</v>
      </c>
      <c r="L3" s="1008" t="s">
        <v>34</v>
      </c>
      <c r="M3" s="4407" t="s">
        <v>3</v>
      </c>
      <c r="N3" s="4390" t="s">
        <v>409</v>
      </c>
      <c r="O3" s="4409" t="s">
        <v>410</v>
      </c>
      <c r="P3" s="4411" t="s">
        <v>411</v>
      </c>
      <c r="Q3" s="4398" t="s">
        <v>412</v>
      </c>
      <c r="R3" s="4400" t="s">
        <v>413</v>
      </c>
      <c r="S3" s="4411" t="s">
        <v>414</v>
      </c>
      <c r="T3" s="4398" t="s">
        <v>415</v>
      </c>
      <c r="U3" s="56"/>
    </row>
    <row r="4" spans="1:24" s="1001" customFormat="1" ht="12.95" customHeight="1" thickBot="1" x14ac:dyDescent="0.3">
      <c r="A4" s="1009"/>
      <c r="B4" s="56"/>
      <c r="C4" s="1010"/>
      <c r="D4" s="1011"/>
      <c r="E4" s="1012" t="s">
        <v>416</v>
      </c>
      <c r="F4" s="1013" t="s">
        <v>417</v>
      </c>
      <c r="G4" s="1013" t="s">
        <v>418</v>
      </c>
      <c r="H4" s="1013" t="s">
        <v>419</v>
      </c>
      <c r="I4" s="1014" t="s">
        <v>420</v>
      </c>
      <c r="J4" s="1014" t="s">
        <v>421</v>
      </c>
      <c r="K4" s="1014" t="s">
        <v>422</v>
      </c>
      <c r="L4" s="1014" t="s">
        <v>423</v>
      </c>
      <c r="M4" s="4408"/>
      <c r="N4" s="4391"/>
      <c r="O4" s="4410"/>
      <c r="P4" s="4412"/>
      <c r="Q4" s="4399"/>
      <c r="R4" s="4401"/>
      <c r="S4" s="4412"/>
      <c r="T4" s="4399"/>
      <c r="U4" s="56"/>
    </row>
    <row r="5" spans="1:24" ht="12.6" customHeight="1" thickTop="1" x14ac:dyDescent="0.25">
      <c r="A5" s="992" t="s">
        <v>4</v>
      </c>
      <c r="B5" s="1015"/>
      <c r="C5" s="1016" t="s">
        <v>424</v>
      </c>
      <c r="D5" s="1017"/>
      <c r="E5" s="1018">
        <v>8</v>
      </c>
      <c r="F5" s="1019"/>
      <c r="G5" s="1019">
        <v>13</v>
      </c>
      <c r="H5" s="1020">
        <v>17</v>
      </c>
      <c r="I5" s="1020"/>
      <c r="J5" s="1020">
        <v>17</v>
      </c>
      <c r="K5" s="1019"/>
      <c r="L5" s="1019">
        <v>6</v>
      </c>
      <c r="M5" s="1021">
        <f t="shared" ref="M5:M30" si="0">SUM(E5:L5)</f>
        <v>61</v>
      </c>
      <c r="N5" s="1022">
        <f t="shared" ref="N5:N30" si="1">COUNTIF(E5:L5,"&gt;=0")*0.1+0.6</f>
        <v>1.1000000000000001</v>
      </c>
      <c r="O5" s="1023">
        <f t="shared" ref="O5:O30" si="2">M5*N5/COUNTIF(E5:L5,"&gt;=0")</f>
        <v>13.420000000000002</v>
      </c>
      <c r="P5" s="1024">
        <v>2</v>
      </c>
      <c r="Q5" s="1025">
        <f t="shared" ref="Q5:Q32" si="3">COUNTIF(E5:L5,"&gt;=0")</f>
        <v>5</v>
      </c>
      <c r="R5" s="1026">
        <f t="shared" ref="R5:R32" si="4">P5+Q5</f>
        <v>7</v>
      </c>
      <c r="S5" s="1027">
        <v>4</v>
      </c>
      <c r="T5" s="1028">
        <v>3</v>
      </c>
      <c r="U5" s="1029"/>
      <c r="V5" s="4414" t="s">
        <v>425</v>
      </c>
      <c r="W5" s="4415"/>
      <c r="X5" s="4416"/>
    </row>
    <row r="6" spans="1:24" s="995" customFormat="1" ht="12.6" customHeight="1" x14ac:dyDescent="0.25">
      <c r="A6" s="992" t="s">
        <v>16</v>
      </c>
      <c r="B6" s="1030"/>
      <c r="C6" s="1031" t="s">
        <v>133</v>
      </c>
      <c r="D6" s="1017"/>
      <c r="E6" s="1018">
        <v>10</v>
      </c>
      <c r="F6" s="1019">
        <v>6</v>
      </c>
      <c r="G6" s="1019">
        <v>11</v>
      </c>
      <c r="H6" s="1019">
        <v>12</v>
      </c>
      <c r="I6" s="1019">
        <v>13</v>
      </c>
      <c r="J6" s="1019">
        <v>8</v>
      </c>
      <c r="K6" s="1019">
        <v>5</v>
      </c>
      <c r="L6" s="1019">
        <v>8</v>
      </c>
      <c r="M6" s="1032">
        <f t="shared" si="0"/>
        <v>73</v>
      </c>
      <c r="N6" s="1033">
        <f t="shared" si="1"/>
        <v>1.4</v>
      </c>
      <c r="O6" s="1023">
        <f t="shared" si="2"/>
        <v>12.774999999999999</v>
      </c>
      <c r="P6" s="1034">
        <v>3</v>
      </c>
      <c r="Q6" s="1035">
        <f t="shared" si="3"/>
        <v>8</v>
      </c>
      <c r="R6" s="1036">
        <f t="shared" si="4"/>
        <v>11</v>
      </c>
      <c r="S6" s="1037">
        <v>1</v>
      </c>
      <c r="T6" s="1038"/>
      <c r="U6" s="484"/>
      <c r="V6" s="992" t="s">
        <v>4</v>
      </c>
      <c r="W6" s="1039" t="s">
        <v>426</v>
      </c>
    </row>
    <row r="7" spans="1:24" s="995" customFormat="1" ht="12.6" customHeight="1" x14ac:dyDescent="0.25">
      <c r="A7" s="992" t="s">
        <v>17</v>
      </c>
      <c r="B7" s="1030"/>
      <c r="C7" s="1040" t="s">
        <v>427</v>
      </c>
      <c r="D7" s="1041"/>
      <c r="E7" s="1042"/>
      <c r="F7" s="1043">
        <v>16</v>
      </c>
      <c r="G7" s="1044"/>
      <c r="H7" s="1044">
        <v>14</v>
      </c>
      <c r="I7" s="1044">
        <v>11</v>
      </c>
      <c r="J7" s="1044">
        <v>3</v>
      </c>
      <c r="K7" s="1044">
        <v>6</v>
      </c>
      <c r="L7" s="1044">
        <v>5</v>
      </c>
      <c r="M7" s="1032">
        <f t="shared" si="0"/>
        <v>55</v>
      </c>
      <c r="N7" s="1033">
        <f t="shared" si="1"/>
        <v>1.2000000000000002</v>
      </c>
      <c r="O7" s="1023">
        <f t="shared" si="2"/>
        <v>11.000000000000002</v>
      </c>
      <c r="P7" s="1034"/>
      <c r="Q7" s="1035">
        <f t="shared" si="3"/>
        <v>6</v>
      </c>
      <c r="R7" s="1036">
        <f t="shared" si="4"/>
        <v>6</v>
      </c>
      <c r="S7" s="1037">
        <v>2</v>
      </c>
      <c r="T7" s="1038">
        <v>1</v>
      </c>
      <c r="U7" s="484"/>
      <c r="V7" s="992" t="s">
        <v>16</v>
      </c>
      <c r="W7" s="1039" t="s">
        <v>133</v>
      </c>
    </row>
    <row r="8" spans="1:24" s="995" customFormat="1" ht="12.6" customHeight="1" x14ac:dyDescent="0.25">
      <c r="A8" s="992" t="s">
        <v>18</v>
      </c>
      <c r="B8" s="1030"/>
      <c r="C8" s="1040" t="s">
        <v>428</v>
      </c>
      <c r="D8" s="1041"/>
      <c r="E8" s="1045"/>
      <c r="F8" s="1044">
        <v>9</v>
      </c>
      <c r="G8" s="1044">
        <v>1</v>
      </c>
      <c r="H8" s="1044"/>
      <c r="I8" s="1044"/>
      <c r="J8" s="1044">
        <v>14</v>
      </c>
      <c r="K8" s="1043">
        <v>15</v>
      </c>
      <c r="L8" s="1044">
        <v>10</v>
      </c>
      <c r="M8" s="1032">
        <f t="shared" si="0"/>
        <v>49</v>
      </c>
      <c r="N8" s="1033">
        <f t="shared" si="1"/>
        <v>1.1000000000000001</v>
      </c>
      <c r="O8" s="1023">
        <f t="shared" si="2"/>
        <v>10.780000000000001</v>
      </c>
      <c r="P8" s="1034">
        <v>3</v>
      </c>
      <c r="Q8" s="1035">
        <f t="shared" si="3"/>
        <v>5</v>
      </c>
      <c r="R8" s="1036">
        <f t="shared" si="4"/>
        <v>8</v>
      </c>
      <c r="S8" s="1037">
        <v>2</v>
      </c>
      <c r="T8" s="1038">
        <v>1</v>
      </c>
      <c r="U8" s="484"/>
      <c r="V8" s="992" t="s">
        <v>17</v>
      </c>
      <c r="W8" s="1039" t="s">
        <v>427</v>
      </c>
    </row>
    <row r="9" spans="1:24" s="995" customFormat="1" ht="12.6" customHeight="1" x14ac:dyDescent="0.25">
      <c r="A9" s="992" t="s">
        <v>19</v>
      </c>
      <c r="B9" s="1030"/>
      <c r="C9" s="1040" t="s">
        <v>426</v>
      </c>
      <c r="D9" s="1017"/>
      <c r="E9" s="1046">
        <v>15</v>
      </c>
      <c r="F9" s="1044"/>
      <c r="G9" s="1044">
        <v>9</v>
      </c>
      <c r="H9" s="1044">
        <v>6</v>
      </c>
      <c r="I9" s="1044"/>
      <c r="J9" s="1044"/>
      <c r="K9" s="1044">
        <v>8</v>
      </c>
      <c r="L9" s="1044"/>
      <c r="M9" s="1032">
        <f t="shared" si="0"/>
        <v>38</v>
      </c>
      <c r="N9" s="1033">
        <f t="shared" si="1"/>
        <v>1</v>
      </c>
      <c r="O9" s="1023">
        <f t="shared" si="2"/>
        <v>9.5</v>
      </c>
      <c r="P9" s="1034">
        <v>1</v>
      </c>
      <c r="Q9" s="1035">
        <f t="shared" si="3"/>
        <v>4</v>
      </c>
      <c r="R9" s="1036">
        <f t="shared" si="4"/>
        <v>5</v>
      </c>
      <c r="S9" s="1037">
        <v>1</v>
      </c>
      <c r="T9" s="1038">
        <v>1</v>
      </c>
      <c r="U9" s="484"/>
      <c r="V9" s="992" t="s">
        <v>18</v>
      </c>
      <c r="W9" s="1039" t="s">
        <v>429</v>
      </c>
    </row>
    <row r="10" spans="1:24" s="995" customFormat="1" ht="12.6" customHeight="1" x14ac:dyDescent="0.25">
      <c r="A10" s="992" t="s">
        <v>20</v>
      </c>
      <c r="B10" s="1030"/>
      <c r="C10" s="1047" t="s">
        <v>191</v>
      </c>
      <c r="D10" s="1017"/>
      <c r="E10" s="1045">
        <v>7</v>
      </c>
      <c r="F10" s="1044">
        <v>7</v>
      </c>
      <c r="G10" s="1044">
        <v>0</v>
      </c>
      <c r="H10" s="1044">
        <v>1</v>
      </c>
      <c r="I10" s="1044">
        <v>9</v>
      </c>
      <c r="J10" s="1044">
        <v>9</v>
      </c>
      <c r="K10" s="1044"/>
      <c r="L10" s="1043">
        <v>17</v>
      </c>
      <c r="M10" s="1032">
        <f t="shared" si="0"/>
        <v>50</v>
      </c>
      <c r="N10" s="1033">
        <f t="shared" si="1"/>
        <v>1.3</v>
      </c>
      <c r="O10" s="1023">
        <f t="shared" si="2"/>
        <v>9.2857142857142865</v>
      </c>
      <c r="P10" s="1034">
        <v>1</v>
      </c>
      <c r="Q10" s="1035">
        <f t="shared" si="3"/>
        <v>7</v>
      </c>
      <c r="R10" s="1036">
        <f t="shared" si="4"/>
        <v>8</v>
      </c>
      <c r="S10" s="1037"/>
      <c r="T10" s="1038"/>
      <c r="V10" s="992" t="s">
        <v>19</v>
      </c>
      <c r="W10" s="1039" t="s">
        <v>141</v>
      </c>
    </row>
    <row r="11" spans="1:24" ht="12.6" customHeight="1" x14ac:dyDescent="0.25">
      <c r="A11" s="992" t="s">
        <v>21</v>
      </c>
      <c r="B11" s="1048"/>
      <c r="C11" s="1040" t="s">
        <v>429</v>
      </c>
      <c r="D11" s="1017"/>
      <c r="E11" s="1045">
        <v>6</v>
      </c>
      <c r="F11" s="1044">
        <v>8</v>
      </c>
      <c r="G11" s="1044"/>
      <c r="H11" s="1044"/>
      <c r="I11" s="1044"/>
      <c r="J11" s="1044">
        <v>10</v>
      </c>
      <c r="K11" s="1044">
        <v>3</v>
      </c>
      <c r="L11" s="1044">
        <v>12</v>
      </c>
      <c r="M11" s="1032">
        <f t="shared" si="0"/>
        <v>39</v>
      </c>
      <c r="N11" s="1033">
        <f t="shared" si="1"/>
        <v>1.1000000000000001</v>
      </c>
      <c r="O11" s="1023">
        <f t="shared" si="2"/>
        <v>8.5800000000000018</v>
      </c>
      <c r="P11" s="1034">
        <v>2</v>
      </c>
      <c r="Q11" s="1035">
        <f t="shared" si="3"/>
        <v>5</v>
      </c>
      <c r="R11" s="1036">
        <f t="shared" si="4"/>
        <v>7</v>
      </c>
      <c r="S11" s="1037">
        <v>1</v>
      </c>
      <c r="T11" s="1038">
        <v>1</v>
      </c>
      <c r="U11" s="993"/>
      <c r="V11" s="992" t="s">
        <v>20</v>
      </c>
      <c r="W11" s="1039" t="s">
        <v>424</v>
      </c>
    </row>
    <row r="12" spans="1:24" s="995" customFormat="1" ht="12.6" customHeight="1" x14ac:dyDescent="0.25">
      <c r="A12" s="992" t="s">
        <v>21</v>
      </c>
      <c r="B12" s="1030"/>
      <c r="C12" s="1047" t="s">
        <v>7</v>
      </c>
      <c r="D12" s="1017"/>
      <c r="E12" s="1045">
        <v>12</v>
      </c>
      <c r="F12" s="1044">
        <v>13</v>
      </c>
      <c r="G12" s="1044">
        <v>6</v>
      </c>
      <c r="H12" s="1044">
        <v>2</v>
      </c>
      <c r="I12" s="1044">
        <v>3</v>
      </c>
      <c r="J12" s="1044">
        <v>1</v>
      </c>
      <c r="K12" s="1044"/>
      <c r="L12" s="1044">
        <v>9</v>
      </c>
      <c r="M12" s="1032">
        <f t="shared" si="0"/>
        <v>46</v>
      </c>
      <c r="N12" s="1033">
        <f t="shared" si="1"/>
        <v>1.3</v>
      </c>
      <c r="O12" s="1023">
        <f t="shared" si="2"/>
        <v>8.5428571428571427</v>
      </c>
      <c r="P12" s="1034"/>
      <c r="Q12" s="1035">
        <f t="shared" si="3"/>
        <v>7</v>
      </c>
      <c r="R12" s="1036">
        <f t="shared" si="4"/>
        <v>7</v>
      </c>
      <c r="S12" s="1037">
        <v>2</v>
      </c>
      <c r="T12" s="1038"/>
      <c r="U12" s="484"/>
      <c r="V12" s="992" t="s">
        <v>21</v>
      </c>
      <c r="W12" s="1039" t="s">
        <v>136</v>
      </c>
    </row>
    <row r="13" spans="1:24" ht="12.6" customHeight="1" x14ac:dyDescent="0.25">
      <c r="A13" s="992" t="s">
        <v>22</v>
      </c>
      <c r="B13" s="1048"/>
      <c r="C13" s="1049" t="s">
        <v>35</v>
      </c>
      <c r="D13" s="1041"/>
      <c r="E13" s="1050"/>
      <c r="F13" s="1051"/>
      <c r="G13" s="1051"/>
      <c r="H13" s="1051"/>
      <c r="I13" s="1051"/>
      <c r="J13" s="1051"/>
      <c r="K13" s="1051">
        <v>12</v>
      </c>
      <c r="L13" s="1051"/>
      <c r="M13" s="1052">
        <f t="shared" si="0"/>
        <v>12</v>
      </c>
      <c r="N13" s="1053">
        <f t="shared" si="1"/>
        <v>0.7</v>
      </c>
      <c r="O13" s="1023">
        <f t="shared" si="2"/>
        <v>8.3999999999999986</v>
      </c>
      <c r="P13" s="1054"/>
      <c r="Q13" s="1055">
        <f t="shared" si="3"/>
        <v>1</v>
      </c>
      <c r="R13" s="1056">
        <f t="shared" si="4"/>
        <v>1</v>
      </c>
      <c r="S13" s="1057">
        <v>1</v>
      </c>
      <c r="T13" s="1058"/>
      <c r="U13" s="993"/>
      <c r="V13" s="992" t="s">
        <v>41</v>
      </c>
      <c r="W13" s="1039" t="s">
        <v>430</v>
      </c>
    </row>
    <row r="14" spans="1:24" s="995" customFormat="1" ht="12.6" customHeight="1" x14ac:dyDescent="0.25">
      <c r="A14" s="992" t="s">
        <v>23</v>
      </c>
      <c r="B14" s="1030"/>
      <c r="C14" s="1047" t="s">
        <v>381</v>
      </c>
      <c r="D14" s="1017"/>
      <c r="E14" s="1045">
        <v>2</v>
      </c>
      <c r="F14" s="1044">
        <v>5</v>
      </c>
      <c r="G14" s="1044">
        <v>8</v>
      </c>
      <c r="H14" s="1044">
        <v>8</v>
      </c>
      <c r="I14" s="1044">
        <v>4</v>
      </c>
      <c r="J14" s="1044"/>
      <c r="K14" s="1044">
        <v>10</v>
      </c>
      <c r="L14" s="1044"/>
      <c r="M14" s="1032">
        <f t="shared" si="0"/>
        <v>37</v>
      </c>
      <c r="N14" s="1033">
        <f t="shared" si="1"/>
        <v>1.2000000000000002</v>
      </c>
      <c r="O14" s="1023">
        <f t="shared" si="2"/>
        <v>7.4000000000000012</v>
      </c>
      <c r="P14" s="1034">
        <v>3</v>
      </c>
      <c r="Q14" s="1035">
        <f t="shared" si="3"/>
        <v>6</v>
      </c>
      <c r="R14" s="1036">
        <f t="shared" si="4"/>
        <v>9</v>
      </c>
      <c r="S14" s="1037"/>
      <c r="T14" s="1038"/>
      <c r="U14" s="484"/>
      <c r="V14" s="992" t="s">
        <v>22</v>
      </c>
      <c r="W14" s="1039" t="s">
        <v>11</v>
      </c>
    </row>
    <row r="15" spans="1:24" s="1059" customFormat="1" ht="12.6" customHeight="1" x14ac:dyDescent="0.25">
      <c r="A15" s="992" t="s">
        <v>24</v>
      </c>
      <c r="B15" s="1030"/>
      <c r="C15" s="1040" t="s">
        <v>430</v>
      </c>
      <c r="D15" s="1017"/>
      <c r="E15" s="1045"/>
      <c r="F15" s="1044"/>
      <c r="G15" s="1044">
        <v>7</v>
      </c>
      <c r="H15" s="1044"/>
      <c r="I15" s="1043">
        <v>16</v>
      </c>
      <c r="J15" s="1044">
        <v>2</v>
      </c>
      <c r="K15" s="1044">
        <v>4</v>
      </c>
      <c r="L15" s="1044"/>
      <c r="M15" s="1032">
        <f t="shared" si="0"/>
        <v>29</v>
      </c>
      <c r="N15" s="1033">
        <f t="shared" si="1"/>
        <v>1</v>
      </c>
      <c r="O15" s="1023">
        <f t="shared" si="2"/>
        <v>7.25</v>
      </c>
      <c r="P15" s="1034"/>
      <c r="Q15" s="1035">
        <f t="shared" si="3"/>
        <v>4</v>
      </c>
      <c r="R15" s="1036">
        <f t="shared" si="4"/>
        <v>4</v>
      </c>
      <c r="S15" s="1037">
        <v>1</v>
      </c>
      <c r="T15" s="1038">
        <v>1</v>
      </c>
      <c r="U15" s="484"/>
      <c r="V15" s="992" t="s">
        <v>23</v>
      </c>
      <c r="W15" s="1039" t="s">
        <v>8</v>
      </c>
    </row>
    <row r="16" spans="1:24" s="995" customFormat="1" ht="12.6" customHeight="1" x14ac:dyDescent="0.25">
      <c r="A16" s="992" t="s">
        <v>29</v>
      </c>
      <c r="B16" s="1030"/>
      <c r="C16" s="1049" t="s">
        <v>11</v>
      </c>
      <c r="D16" s="1041"/>
      <c r="E16" s="1050"/>
      <c r="F16" s="1051">
        <v>11</v>
      </c>
      <c r="G16" s="1051"/>
      <c r="H16" s="1051"/>
      <c r="I16" s="1051"/>
      <c r="J16" s="1051"/>
      <c r="K16" s="1051">
        <v>7</v>
      </c>
      <c r="L16" s="1051"/>
      <c r="M16" s="1052">
        <f t="shared" si="0"/>
        <v>18</v>
      </c>
      <c r="N16" s="1053">
        <f t="shared" si="1"/>
        <v>0.8</v>
      </c>
      <c r="O16" s="1023">
        <f t="shared" si="2"/>
        <v>7.2</v>
      </c>
      <c r="P16" s="1054">
        <v>3</v>
      </c>
      <c r="Q16" s="1055">
        <f t="shared" si="3"/>
        <v>2</v>
      </c>
      <c r="R16" s="1056">
        <f t="shared" si="4"/>
        <v>5</v>
      </c>
      <c r="S16" s="1057">
        <v>1</v>
      </c>
      <c r="T16" s="1058"/>
      <c r="U16" s="484"/>
      <c r="V16" s="992" t="s">
        <v>24</v>
      </c>
      <c r="W16" s="1039" t="s">
        <v>431</v>
      </c>
    </row>
    <row r="17" spans="1:23" s="995" customFormat="1" ht="12.6" customHeight="1" x14ac:dyDescent="0.25">
      <c r="A17" s="992" t="s">
        <v>30</v>
      </c>
      <c r="B17" s="1030"/>
      <c r="C17" s="1049" t="s">
        <v>31</v>
      </c>
      <c r="D17" s="1017"/>
      <c r="E17" s="1050"/>
      <c r="F17" s="1051"/>
      <c r="G17" s="1051"/>
      <c r="H17" s="1051">
        <v>9</v>
      </c>
      <c r="I17" s="1051"/>
      <c r="J17" s="1051"/>
      <c r="K17" s="1051"/>
      <c r="L17" s="1051"/>
      <c r="M17" s="1052">
        <f t="shared" si="0"/>
        <v>9</v>
      </c>
      <c r="N17" s="1053">
        <f t="shared" si="1"/>
        <v>0.7</v>
      </c>
      <c r="O17" s="1023">
        <f t="shared" si="2"/>
        <v>6.3</v>
      </c>
      <c r="P17" s="1054"/>
      <c r="Q17" s="1055">
        <f t="shared" si="3"/>
        <v>1</v>
      </c>
      <c r="R17" s="1056">
        <f t="shared" si="4"/>
        <v>1</v>
      </c>
      <c r="S17" s="1057"/>
      <c r="T17" s="1058"/>
      <c r="U17" s="484"/>
      <c r="V17" s="992" t="s">
        <v>29</v>
      </c>
      <c r="W17" s="1039" t="s">
        <v>381</v>
      </c>
    </row>
    <row r="18" spans="1:23" s="995" customFormat="1" ht="12.6" customHeight="1" x14ac:dyDescent="0.25">
      <c r="A18" s="992" t="s">
        <v>33</v>
      </c>
      <c r="B18" s="1060"/>
      <c r="C18" s="1040" t="s">
        <v>431</v>
      </c>
      <c r="D18" s="1017"/>
      <c r="E18" s="1045"/>
      <c r="F18" s="1044"/>
      <c r="G18" s="1043">
        <v>16</v>
      </c>
      <c r="H18" s="1044"/>
      <c r="I18" s="1044">
        <v>1</v>
      </c>
      <c r="J18" s="1044">
        <v>5</v>
      </c>
      <c r="K18" s="1044">
        <v>2</v>
      </c>
      <c r="L18" s="1044">
        <v>4</v>
      </c>
      <c r="M18" s="1032">
        <f t="shared" si="0"/>
        <v>28</v>
      </c>
      <c r="N18" s="1033">
        <f t="shared" si="1"/>
        <v>1.1000000000000001</v>
      </c>
      <c r="O18" s="1023">
        <f t="shared" si="2"/>
        <v>6.160000000000001</v>
      </c>
      <c r="P18" s="1034"/>
      <c r="Q18" s="1035">
        <f t="shared" si="3"/>
        <v>5</v>
      </c>
      <c r="R18" s="1036">
        <f t="shared" si="4"/>
        <v>5</v>
      </c>
      <c r="S18" s="1037">
        <v>1</v>
      </c>
      <c r="T18" s="1038">
        <v>1</v>
      </c>
      <c r="V18" s="992" t="s">
        <v>30</v>
      </c>
      <c r="W18" s="1039" t="s">
        <v>191</v>
      </c>
    </row>
    <row r="19" spans="1:23" s="995" customFormat="1" ht="12.6" customHeight="1" x14ac:dyDescent="0.25">
      <c r="A19" s="992" t="s">
        <v>56</v>
      </c>
      <c r="B19" s="1061"/>
      <c r="C19" s="1049" t="s">
        <v>132</v>
      </c>
      <c r="D19" s="1017"/>
      <c r="E19" s="1050"/>
      <c r="F19" s="1051"/>
      <c r="G19" s="1062"/>
      <c r="H19" s="1051">
        <v>10</v>
      </c>
      <c r="I19" s="1051"/>
      <c r="J19" s="1051">
        <v>4</v>
      </c>
      <c r="K19" s="1051"/>
      <c r="L19" s="1051"/>
      <c r="M19" s="1052">
        <f t="shared" si="0"/>
        <v>14</v>
      </c>
      <c r="N19" s="1053">
        <f t="shared" si="1"/>
        <v>0.8</v>
      </c>
      <c r="O19" s="1023">
        <f t="shared" si="2"/>
        <v>5.6000000000000005</v>
      </c>
      <c r="P19" s="1054"/>
      <c r="Q19" s="1055">
        <f t="shared" si="3"/>
        <v>2</v>
      </c>
      <c r="R19" s="1056">
        <f t="shared" si="4"/>
        <v>2</v>
      </c>
      <c r="S19" s="1057"/>
      <c r="T19" s="1058"/>
      <c r="U19" s="484"/>
    </row>
    <row r="20" spans="1:23" s="995" customFormat="1" ht="12.6" customHeight="1" x14ac:dyDescent="0.25">
      <c r="A20" s="992" t="s">
        <v>48</v>
      </c>
      <c r="B20" s="1030"/>
      <c r="C20" s="1047" t="s">
        <v>1</v>
      </c>
      <c r="D20" s="1063"/>
      <c r="E20" s="1045">
        <v>4</v>
      </c>
      <c r="F20" s="1044">
        <v>4</v>
      </c>
      <c r="G20" s="1044"/>
      <c r="H20" s="1044">
        <v>5</v>
      </c>
      <c r="I20" s="1044">
        <v>6</v>
      </c>
      <c r="J20" s="1044">
        <v>7</v>
      </c>
      <c r="K20" s="1044"/>
      <c r="L20" s="1044">
        <v>1</v>
      </c>
      <c r="M20" s="1032">
        <f t="shared" si="0"/>
        <v>27</v>
      </c>
      <c r="N20" s="1033">
        <f t="shared" si="1"/>
        <v>1.2000000000000002</v>
      </c>
      <c r="O20" s="1023">
        <f t="shared" si="2"/>
        <v>5.4000000000000012</v>
      </c>
      <c r="P20" s="1034">
        <v>2</v>
      </c>
      <c r="Q20" s="1035">
        <f t="shared" si="3"/>
        <v>6</v>
      </c>
      <c r="R20" s="1036">
        <f t="shared" si="4"/>
        <v>8</v>
      </c>
      <c r="S20" s="1037"/>
      <c r="T20" s="1038"/>
    </row>
    <row r="21" spans="1:23" s="995" customFormat="1" ht="12.6" customHeight="1" x14ac:dyDescent="0.25">
      <c r="A21" s="992" t="s">
        <v>62</v>
      </c>
      <c r="B21" s="1030"/>
      <c r="C21" s="1040" t="s">
        <v>432</v>
      </c>
      <c r="D21" s="1017"/>
      <c r="E21" s="1050"/>
      <c r="F21" s="1051"/>
      <c r="G21" s="1051"/>
      <c r="H21" s="1051">
        <v>4</v>
      </c>
      <c r="I21" s="1051">
        <v>8</v>
      </c>
      <c r="J21" s="1051"/>
      <c r="K21" s="1051"/>
      <c r="L21" s="1051"/>
      <c r="M21" s="1052">
        <f t="shared" si="0"/>
        <v>12</v>
      </c>
      <c r="N21" s="1053">
        <f t="shared" si="1"/>
        <v>0.8</v>
      </c>
      <c r="O21" s="1023">
        <f t="shared" si="2"/>
        <v>4.8000000000000007</v>
      </c>
      <c r="P21" s="1054">
        <v>2</v>
      </c>
      <c r="Q21" s="1055">
        <f t="shared" si="3"/>
        <v>2</v>
      </c>
      <c r="R21" s="1056">
        <f t="shared" si="4"/>
        <v>4</v>
      </c>
      <c r="S21" s="1057">
        <v>2</v>
      </c>
      <c r="T21" s="1058">
        <v>1</v>
      </c>
    </row>
    <row r="22" spans="1:23" s="995" customFormat="1" ht="12.6" customHeight="1" x14ac:dyDescent="0.25">
      <c r="A22" s="992" t="s">
        <v>130</v>
      </c>
      <c r="B22" s="1030"/>
      <c r="C22" s="1047" t="s">
        <v>141</v>
      </c>
      <c r="D22" s="1017"/>
      <c r="E22" s="1045"/>
      <c r="F22" s="1044"/>
      <c r="G22" s="1044"/>
      <c r="H22" s="1044">
        <v>7</v>
      </c>
      <c r="I22" s="1044">
        <v>7</v>
      </c>
      <c r="J22" s="1043"/>
      <c r="K22" s="1044"/>
      <c r="L22" s="1044">
        <v>2</v>
      </c>
      <c r="M22" s="1032">
        <f t="shared" si="0"/>
        <v>16</v>
      </c>
      <c r="N22" s="1033">
        <f t="shared" si="1"/>
        <v>0.9</v>
      </c>
      <c r="O22" s="1023">
        <f t="shared" si="2"/>
        <v>4.8</v>
      </c>
      <c r="P22" s="1034"/>
      <c r="Q22" s="1035">
        <f t="shared" si="3"/>
        <v>3</v>
      </c>
      <c r="R22" s="1036">
        <f t="shared" si="4"/>
        <v>3</v>
      </c>
      <c r="S22" s="1037"/>
      <c r="T22" s="1038"/>
    </row>
    <row r="23" spans="1:23" s="995" customFormat="1" ht="12.6" customHeight="1" x14ac:dyDescent="0.25">
      <c r="A23" s="992" t="s">
        <v>433</v>
      </c>
      <c r="B23" s="1030"/>
      <c r="C23" s="1047" t="s">
        <v>136</v>
      </c>
      <c r="D23" s="1017"/>
      <c r="E23" s="1045">
        <v>3</v>
      </c>
      <c r="F23" s="1044">
        <v>1</v>
      </c>
      <c r="G23" s="1044"/>
      <c r="H23" s="1044"/>
      <c r="I23" s="1044"/>
      <c r="J23" s="1044">
        <v>12</v>
      </c>
      <c r="K23" s="1044">
        <v>1</v>
      </c>
      <c r="L23" s="1044">
        <v>3</v>
      </c>
      <c r="M23" s="1032">
        <f t="shared" si="0"/>
        <v>20</v>
      </c>
      <c r="N23" s="1033">
        <f t="shared" si="1"/>
        <v>1.1000000000000001</v>
      </c>
      <c r="O23" s="1023">
        <f t="shared" si="2"/>
        <v>4.4000000000000004</v>
      </c>
      <c r="P23" s="1034">
        <v>2</v>
      </c>
      <c r="Q23" s="1035">
        <f t="shared" si="3"/>
        <v>5</v>
      </c>
      <c r="R23" s="1036">
        <f t="shared" si="4"/>
        <v>7</v>
      </c>
      <c r="S23" s="1037">
        <v>1</v>
      </c>
      <c r="T23" s="1038"/>
    </row>
    <row r="24" spans="1:23" s="995" customFormat="1" ht="12.6" customHeight="1" x14ac:dyDescent="0.25">
      <c r="A24" s="992" t="s">
        <v>343</v>
      </c>
      <c r="B24" s="1030"/>
      <c r="C24" s="1047" t="s">
        <v>8</v>
      </c>
      <c r="D24" s="1017"/>
      <c r="E24" s="1045">
        <v>5</v>
      </c>
      <c r="F24" s="1044"/>
      <c r="G24" s="1044">
        <v>2</v>
      </c>
      <c r="H24" s="1044"/>
      <c r="I24" s="1044"/>
      <c r="J24" s="1044">
        <v>6</v>
      </c>
      <c r="K24" s="1044">
        <v>0</v>
      </c>
      <c r="L24" s="1044">
        <v>7</v>
      </c>
      <c r="M24" s="1032">
        <f t="shared" si="0"/>
        <v>20</v>
      </c>
      <c r="N24" s="1033">
        <f t="shared" si="1"/>
        <v>1.1000000000000001</v>
      </c>
      <c r="O24" s="1023">
        <f t="shared" si="2"/>
        <v>4.4000000000000004</v>
      </c>
      <c r="P24" s="1034"/>
      <c r="Q24" s="1035">
        <f t="shared" si="3"/>
        <v>5</v>
      </c>
      <c r="R24" s="1036">
        <f t="shared" si="4"/>
        <v>5</v>
      </c>
      <c r="S24" s="1037"/>
      <c r="T24" s="1038"/>
    </row>
    <row r="25" spans="1:23" s="995" customFormat="1" ht="12.6" customHeight="1" x14ac:dyDescent="0.25">
      <c r="A25" s="1064" t="s">
        <v>434</v>
      </c>
      <c r="B25" s="1030"/>
      <c r="C25" s="1049" t="s">
        <v>435</v>
      </c>
      <c r="D25" s="1017"/>
      <c r="E25" s="1065"/>
      <c r="F25" s="1066"/>
      <c r="G25" s="1051">
        <v>5</v>
      </c>
      <c r="H25" s="1051"/>
      <c r="I25" s="1051"/>
      <c r="J25" s="1051"/>
      <c r="K25" s="1051"/>
      <c r="L25" s="1051"/>
      <c r="M25" s="1052">
        <f t="shared" si="0"/>
        <v>5</v>
      </c>
      <c r="N25" s="1053">
        <f t="shared" si="1"/>
        <v>0.7</v>
      </c>
      <c r="O25" s="1023">
        <f t="shared" si="2"/>
        <v>3.5</v>
      </c>
      <c r="P25" s="1054"/>
      <c r="Q25" s="1055">
        <f t="shared" si="3"/>
        <v>1</v>
      </c>
      <c r="R25" s="1056">
        <f t="shared" si="4"/>
        <v>1</v>
      </c>
      <c r="S25" s="1057"/>
      <c r="T25" s="1058"/>
      <c r="U25" s="1067"/>
    </row>
    <row r="26" spans="1:23" ht="12.6" customHeight="1" x14ac:dyDescent="0.25">
      <c r="A26" s="1068" t="s">
        <v>436</v>
      </c>
      <c r="B26" s="1030"/>
      <c r="C26" s="1047" t="s">
        <v>6</v>
      </c>
      <c r="D26" s="1017"/>
      <c r="E26" s="1045"/>
      <c r="F26" s="1044">
        <v>3</v>
      </c>
      <c r="G26" s="1044">
        <v>3</v>
      </c>
      <c r="H26" s="1044">
        <v>3</v>
      </c>
      <c r="I26" s="1044">
        <v>5</v>
      </c>
      <c r="J26" s="1044">
        <v>0</v>
      </c>
      <c r="K26" s="1044"/>
      <c r="L26" s="1044"/>
      <c r="M26" s="1032">
        <f t="shared" si="0"/>
        <v>14</v>
      </c>
      <c r="N26" s="1033">
        <f t="shared" si="1"/>
        <v>1.1000000000000001</v>
      </c>
      <c r="O26" s="1023">
        <f t="shared" si="2"/>
        <v>3.0800000000000005</v>
      </c>
      <c r="P26" s="1034"/>
      <c r="Q26" s="1035">
        <f t="shared" si="3"/>
        <v>5</v>
      </c>
      <c r="R26" s="1036">
        <f t="shared" si="4"/>
        <v>5</v>
      </c>
      <c r="S26" s="1037"/>
      <c r="T26" s="1038"/>
    </row>
    <row r="27" spans="1:23" s="995" customFormat="1" ht="12.6" customHeight="1" x14ac:dyDescent="0.25">
      <c r="A27" s="992" t="s">
        <v>437</v>
      </c>
      <c r="B27" s="1030"/>
      <c r="C27" s="1049" t="s">
        <v>15</v>
      </c>
      <c r="D27" s="1017"/>
      <c r="E27" s="1069"/>
      <c r="F27" s="1070"/>
      <c r="G27" s="1051">
        <v>4</v>
      </c>
      <c r="H27" s="1051"/>
      <c r="I27" s="1051"/>
      <c r="J27" s="1051"/>
      <c r="K27" s="1051"/>
      <c r="L27" s="1051"/>
      <c r="M27" s="1052">
        <f t="shared" si="0"/>
        <v>4</v>
      </c>
      <c r="N27" s="1053">
        <f t="shared" si="1"/>
        <v>0.7</v>
      </c>
      <c r="O27" s="1023">
        <f t="shared" si="2"/>
        <v>2.8</v>
      </c>
      <c r="P27" s="1054"/>
      <c r="Q27" s="1055">
        <f t="shared" si="3"/>
        <v>1</v>
      </c>
      <c r="R27" s="1056">
        <f t="shared" si="4"/>
        <v>1</v>
      </c>
      <c r="S27" s="1057"/>
      <c r="T27" s="1058"/>
      <c r="U27" s="1059"/>
    </row>
    <row r="28" spans="1:23" s="995" customFormat="1" ht="12.6" customHeight="1" x14ac:dyDescent="0.25">
      <c r="A28" s="1068" t="s">
        <v>438</v>
      </c>
      <c r="B28" s="1030"/>
      <c r="C28" s="1047" t="s">
        <v>2</v>
      </c>
      <c r="D28" s="1017"/>
      <c r="E28" s="1018">
        <v>1</v>
      </c>
      <c r="F28" s="1019">
        <v>2</v>
      </c>
      <c r="G28" s="1071"/>
      <c r="H28" s="1044">
        <v>0</v>
      </c>
      <c r="I28" s="1044">
        <v>2</v>
      </c>
      <c r="J28" s="1044"/>
      <c r="K28" s="1044"/>
      <c r="L28" s="1044"/>
      <c r="M28" s="1032">
        <f t="shared" si="0"/>
        <v>5</v>
      </c>
      <c r="N28" s="1033">
        <f t="shared" si="1"/>
        <v>1</v>
      </c>
      <c r="O28" s="1023">
        <f t="shared" si="2"/>
        <v>1.25</v>
      </c>
      <c r="P28" s="1034">
        <v>2</v>
      </c>
      <c r="Q28" s="1035">
        <f t="shared" si="3"/>
        <v>4</v>
      </c>
      <c r="R28" s="1036">
        <f t="shared" si="4"/>
        <v>6</v>
      </c>
      <c r="S28" s="1037"/>
      <c r="T28" s="1038"/>
      <c r="U28" s="1059"/>
    </row>
    <row r="29" spans="1:23" ht="12.6" customHeight="1" x14ac:dyDescent="0.25">
      <c r="A29" s="992" t="s">
        <v>439</v>
      </c>
      <c r="B29" s="1030"/>
      <c r="C29" s="1049" t="s">
        <v>198</v>
      </c>
      <c r="D29" s="1017"/>
      <c r="E29" s="1069"/>
      <c r="F29" s="1070"/>
      <c r="G29" s="1051"/>
      <c r="H29" s="1051"/>
      <c r="I29" s="1051">
        <v>0</v>
      </c>
      <c r="J29" s="1051"/>
      <c r="K29" s="1051"/>
      <c r="L29" s="1051"/>
      <c r="M29" s="1052">
        <f t="shared" si="0"/>
        <v>0</v>
      </c>
      <c r="N29" s="1053">
        <f t="shared" si="1"/>
        <v>0.7</v>
      </c>
      <c r="O29" s="1023">
        <f t="shared" si="2"/>
        <v>0</v>
      </c>
      <c r="P29" s="1054"/>
      <c r="Q29" s="1055">
        <f t="shared" si="3"/>
        <v>1</v>
      </c>
      <c r="R29" s="1056">
        <f t="shared" si="4"/>
        <v>1</v>
      </c>
      <c r="S29" s="1057"/>
      <c r="T29" s="1058"/>
      <c r="U29" s="999"/>
    </row>
    <row r="30" spans="1:23" s="995" customFormat="1" ht="12" customHeight="1" x14ac:dyDescent="0.25">
      <c r="A30" s="1068" t="s">
        <v>440</v>
      </c>
      <c r="B30" s="1061"/>
      <c r="C30" s="1049" t="s">
        <v>5</v>
      </c>
      <c r="D30" s="1017"/>
      <c r="E30" s="1050">
        <v>0</v>
      </c>
      <c r="F30" s="1051">
        <v>0</v>
      </c>
      <c r="G30" s="1051"/>
      <c r="H30" s="1051"/>
      <c r="I30" s="1051"/>
      <c r="J30" s="1051"/>
      <c r="K30" s="1051"/>
      <c r="L30" s="1051"/>
      <c r="M30" s="1052">
        <f t="shared" si="0"/>
        <v>0</v>
      </c>
      <c r="N30" s="1053">
        <f t="shared" si="1"/>
        <v>0.8</v>
      </c>
      <c r="O30" s="1023">
        <f t="shared" si="2"/>
        <v>0</v>
      </c>
      <c r="P30" s="1054">
        <v>1</v>
      </c>
      <c r="Q30" s="1055">
        <f t="shared" si="3"/>
        <v>2</v>
      </c>
      <c r="R30" s="1056">
        <f t="shared" si="4"/>
        <v>3</v>
      </c>
      <c r="S30" s="1057"/>
      <c r="T30" s="1058"/>
      <c r="U30" s="1059"/>
    </row>
    <row r="31" spans="1:23" s="995" customFormat="1" ht="12" customHeight="1" x14ac:dyDescent="0.25">
      <c r="A31" s="992" t="s">
        <v>441</v>
      </c>
      <c r="B31" s="1030"/>
      <c r="C31" s="1049" t="s">
        <v>31</v>
      </c>
      <c r="D31" s="1017"/>
      <c r="E31" s="1072"/>
      <c r="F31" s="1073"/>
      <c r="G31" s="1073"/>
      <c r="H31" s="1073"/>
      <c r="I31" s="1073"/>
      <c r="J31" s="1051"/>
      <c r="K31" s="1051"/>
      <c r="L31" s="1051">
        <v>0</v>
      </c>
      <c r="M31" s="1052">
        <f>SUMPRODUCT(D$4:L$4,D31:L31)</f>
        <v>0</v>
      </c>
      <c r="N31" s="1074"/>
      <c r="O31" s="1023"/>
      <c r="P31" s="1054"/>
      <c r="Q31" s="1055">
        <f t="shared" si="3"/>
        <v>1</v>
      </c>
      <c r="R31" s="1056">
        <f t="shared" si="4"/>
        <v>1</v>
      </c>
      <c r="S31" s="1057"/>
      <c r="T31" s="1058"/>
      <c r="U31" s="1059"/>
    </row>
    <row r="32" spans="1:23" ht="12" customHeight="1" x14ac:dyDescent="0.25">
      <c r="A32" s="992" t="s">
        <v>442</v>
      </c>
      <c r="B32" s="1048"/>
      <c r="C32" s="1049" t="s">
        <v>443</v>
      </c>
      <c r="D32" s="1017"/>
      <c r="E32" s="1072"/>
      <c r="F32" s="1073"/>
      <c r="G32" s="1073"/>
      <c r="H32" s="1073"/>
      <c r="I32" s="1073"/>
      <c r="J32" s="1051"/>
      <c r="K32" s="1051"/>
      <c r="L32" s="1051">
        <v>14</v>
      </c>
      <c r="M32" s="1052">
        <f>SUMPRODUCT(D$4:L$4,D32:L32)</f>
        <v>0</v>
      </c>
      <c r="N32" s="1075"/>
      <c r="O32" s="1023"/>
      <c r="P32" s="1054"/>
      <c r="Q32" s="1055">
        <f t="shared" si="3"/>
        <v>1</v>
      </c>
      <c r="R32" s="1056">
        <f t="shared" si="4"/>
        <v>1</v>
      </c>
      <c r="S32" s="1057"/>
      <c r="T32" s="1058"/>
    </row>
    <row r="33" spans="1:21" s="1086" customFormat="1" ht="3.95" customHeight="1" x14ac:dyDescent="0.25">
      <c r="A33" s="1076"/>
      <c r="B33" s="1077"/>
      <c r="C33" s="1076"/>
      <c r="D33" s="1078"/>
      <c r="E33" s="1079"/>
      <c r="F33" s="1079"/>
      <c r="G33" s="1079"/>
      <c r="H33" s="1079"/>
      <c r="I33" s="1079"/>
      <c r="J33" s="1079"/>
      <c r="K33" s="1079"/>
      <c r="L33" s="1079"/>
      <c r="M33" s="1080"/>
      <c r="N33" s="1080"/>
      <c r="O33" s="1081"/>
      <c r="P33" s="1082"/>
      <c r="Q33" s="1082"/>
      <c r="R33" s="1083"/>
      <c r="S33" s="1084"/>
      <c r="T33" s="1085"/>
      <c r="U33" s="484"/>
    </row>
    <row r="34" spans="1:21" s="998" customFormat="1" ht="3.95" customHeight="1" x14ac:dyDescent="0.25">
      <c r="A34" s="1002"/>
      <c r="C34" s="1087"/>
      <c r="D34" s="1088"/>
      <c r="E34" s="1089"/>
      <c r="F34" s="1089"/>
      <c r="G34" s="1090"/>
      <c r="H34" s="1090"/>
      <c r="I34" s="1090"/>
      <c r="J34" s="1090"/>
      <c r="K34" s="1091"/>
      <c r="L34" s="1091"/>
      <c r="M34" s="1092"/>
      <c r="N34" s="1092"/>
      <c r="O34" s="1093"/>
      <c r="P34" s="1093"/>
      <c r="Q34" s="1093"/>
      <c r="R34" s="1093"/>
      <c r="S34" s="1093"/>
      <c r="T34" s="1094"/>
      <c r="U34" s="517"/>
    </row>
    <row r="35" spans="1:21" ht="9.9499999999999993" customHeight="1" x14ac:dyDescent="0.25">
      <c r="A35" s="4413" t="s">
        <v>14</v>
      </c>
      <c r="B35" s="4413"/>
      <c r="C35" s="4425"/>
      <c r="D35" s="1095"/>
      <c r="E35" s="1096">
        <f t="shared" ref="E35:L35" si="5">COUNTIF(E5:E32,"&gt;=0")</f>
        <v>12</v>
      </c>
      <c r="F35" s="1097">
        <f t="shared" si="5"/>
        <v>13</v>
      </c>
      <c r="G35" s="1098">
        <f t="shared" si="5"/>
        <v>13</v>
      </c>
      <c r="H35" s="1098">
        <f t="shared" si="5"/>
        <v>14</v>
      </c>
      <c r="I35" s="1098">
        <f t="shared" si="5"/>
        <v>13</v>
      </c>
      <c r="J35" s="1098">
        <f t="shared" si="5"/>
        <v>14</v>
      </c>
      <c r="K35" s="1098">
        <f t="shared" si="5"/>
        <v>12</v>
      </c>
      <c r="L35" s="1098">
        <f t="shared" si="5"/>
        <v>14</v>
      </c>
      <c r="M35" s="517"/>
      <c r="N35" s="517"/>
      <c r="O35" s="536"/>
      <c r="P35" s="536"/>
      <c r="Q35" s="536"/>
      <c r="R35" s="536"/>
      <c r="S35" s="536"/>
      <c r="T35" s="1099"/>
    </row>
    <row r="36" spans="1:21" s="2" customFormat="1" ht="6.75" customHeight="1" x14ac:dyDescent="0.25">
      <c r="A36" s="992"/>
      <c r="C36" s="1100"/>
      <c r="D36" s="1101"/>
      <c r="E36" s="1102"/>
      <c r="F36" s="1102"/>
      <c r="G36" s="1102"/>
      <c r="K36" s="994"/>
      <c r="N36" s="3"/>
      <c r="O36" s="3"/>
      <c r="P36" s="3"/>
      <c r="Q36" s="3"/>
      <c r="R36" s="3"/>
      <c r="S36" s="3"/>
      <c r="T36" s="1103"/>
      <c r="U36" s="3"/>
    </row>
    <row r="38" spans="1:21" ht="15.75" thickBot="1" x14ac:dyDescent="0.3">
      <c r="C38" s="1104" t="s">
        <v>444</v>
      </c>
      <c r="D38" s="1105"/>
      <c r="E38" s="1106" t="s">
        <v>39</v>
      </c>
      <c r="F38" s="1106" t="s">
        <v>38</v>
      </c>
      <c r="G38" s="1106" t="s">
        <v>445</v>
      </c>
      <c r="H38" s="1107" t="s">
        <v>9</v>
      </c>
      <c r="I38" s="1106" t="s">
        <v>13</v>
      </c>
      <c r="J38" s="1106" t="s">
        <v>12</v>
      </c>
      <c r="K38" s="1106" t="s">
        <v>10</v>
      </c>
      <c r="M38" s="1"/>
    </row>
    <row r="39" spans="1:21" ht="12" customHeight="1" thickTop="1" x14ac:dyDescent="0.25">
      <c r="C39" s="1108">
        <v>1</v>
      </c>
      <c r="D39" s="1109"/>
      <c r="E39" s="1110">
        <v>11</v>
      </c>
      <c r="F39" s="1110">
        <v>12</v>
      </c>
      <c r="G39" s="1110">
        <v>13</v>
      </c>
      <c r="H39" s="1110">
        <v>14</v>
      </c>
      <c r="I39" s="1111">
        <v>15</v>
      </c>
      <c r="J39" s="1111">
        <v>16</v>
      </c>
      <c r="K39" s="1111">
        <v>17</v>
      </c>
      <c r="N39" s="993"/>
      <c r="O39" s="993"/>
    </row>
    <row r="40" spans="1:21" ht="12" customHeight="1" x14ac:dyDescent="0.25">
      <c r="C40" s="1112">
        <v>2</v>
      </c>
      <c r="D40" s="1109"/>
      <c r="E40" s="1113">
        <v>8</v>
      </c>
      <c r="F40" s="1113">
        <v>9</v>
      </c>
      <c r="G40" s="1113">
        <v>10</v>
      </c>
      <c r="H40" s="1113">
        <v>11</v>
      </c>
      <c r="I40" s="1114">
        <v>12</v>
      </c>
      <c r="J40" s="1114">
        <v>13</v>
      </c>
      <c r="K40" s="1114">
        <v>14</v>
      </c>
      <c r="N40" s="993"/>
      <c r="O40" s="993"/>
    </row>
    <row r="41" spans="1:21" ht="12" customHeight="1" x14ac:dyDescent="0.25">
      <c r="C41" s="1112">
        <v>3</v>
      </c>
      <c r="D41" s="1109"/>
      <c r="E41" s="1113">
        <v>6</v>
      </c>
      <c r="F41" s="1113">
        <v>7</v>
      </c>
      <c r="G41" s="1113">
        <v>8</v>
      </c>
      <c r="H41" s="1113">
        <v>9</v>
      </c>
      <c r="I41" s="1114">
        <v>10</v>
      </c>
      <c r="J41" s="1114">
        <v>11</v>
      </c>
      <c r="K41" s="1114">
        <v>12</v>
      </c>
      <c r="N41" s="993"/>
      <c r="O41" s="993"/>
    </row>
    <row r="42" spans="1:21" ht="12" customHeight="1" x14ac:dyDescent="0.25">
      <c r="C42" s="1112">
        <v>4</v>
      </c>
      <c r="D42" s="1109"/>
      <c r="E42" s="1113">
        <v>4</v>
      </c>
      <c r="F42" s="1113">
        <v>5</v>
      </c>
      <c r="G42" s="1113">
        <v>6</v>
      </c>
      <c r="H42" s="1113">
        <v>7</v>
      </c>
      <c r="I42" s="1114">
        <v>8</v>
      </c>
      <c r="J42" s="1114">
        <v>9</v>
      </c>
      <c r="K42" s="1114">
        <v>10</v>
      </c>
      <c r="N42" s="993"/>
      <c r="O42" s="993"/>
    </row>
    <row r="43" spans="1:21" ht="12" customHeight="1" x14ac:dyDescent="0.25">
      <c r="C43" s="1112">
        <v>5</v>
      </c>
      <c r="D43" s="1109"/>
      <c r="E43" s="1113">
        <v>3</v>
      </c>
      <c r="F43" s="1113">
        <v>4</v>
      </c>
      <c r="G43" s="1113">
        <v>5</v>
      </c>
      <c r="H43" s="1113">
        <v>6</v>
      </c>
      <c r="I43" s="1114">
        <v>7</v>
      </c>
      <c r="J43" s="1114">
        <v>8</v>
      </c>
      <c r="K43" s="1114">
        <v>9</v>
      </c>
      <c r="N43" s="993"/>
      <c r="O43" s="993"/>
    </row>
    <row r="44" spans="1:21" ht="12" customHeight="1" x14ac:dyDescent="0.25">
      <c r="C44" s="1112">
        <v>6</v>
      </c>
      <c r="D44" s="1109"/>
      <c r="E44" s="1113">
        <v>2</v>
      </c>
      <c r="F44" s="1113">
        <v>3</v>
      </c>
      <c r="G44" s="1113">
        <v>4</v>
      </c>
      <c r="H44" s="1113">
        <v>5</v>
      </c>
      <c r="I44" s="1114">
        <v>6</v>
      </c>
      <c r="J44" s="1114">
        <v>7</v>
      </c>
      <c r="K44" s="1114">
        <v>8</v>
      </c>
      <c r="N44" s="993"/>
      <c r="O44" s="993"/>
    </row>
    <row r="45" spans="1:21" ht="12" customHeight="1" x14ac:dyDescent="0.25">
      <c r="C45" s="1112">
        <v>7</v>
      </c>
      <c r="D45" s="1109"/>
      <c r="E45" s="1113">
        <v>1</v>
      </c>
      <c r="F45" s="1113">
        <v>2</v>
      </c>
      <c r="G45" s="1113">
        <v>3</v>
      </c>
      <c r="H45" s="1113">
        <v>4</v>
      </c>
      <c r="I45" s="1114">
        <v>5</v>
      </c>
      <c r="J45" s="1114">
        <v>6</v>
      </c>
      <c r="K45" s="1114">
        <v>7</v>
      </c>
      <c r="N45" s="993"/>
      <c r="O45" s="993"/>
    </row>
    <row r="46" spans="1:21" ht="12" customHeight="1" x14ac:dyDescent="0.25">
      <c r="C46" s="1112">
        <v>8</v>
      </c>
      <c r="D46" s="1109"/>
      <c r="E46" s="1113">
        <v>0</v>
      </c>
      <c r="F46" s="1113">
        <v>1</v>
      </c>
      <c r="G46" s="1113">
        <v>2</v>
      </c>
      <c r="H46" s="1113">
        <v>3</v>
      </c>
      <c r="I46" s="1114">
        <v>4</v>
      </c>
      <c r="J46" s="1114">
        <v>5</v>
      </c>
      <c r="K46" s="1114">
        <v>6</v>
      </c>
      <c r="N46" s="993"/>
      <c r="O46" s="993"/>
    </row>
    <row r="47" spans="1:21" ht="12" customHeight="1" x14ac:dyDescent="0.25">
      <c r="C47" s="1112">
        <v>9</v>
      </c>
      <c r="D47" s="1109"/>
      <c r="E47" s="1115" t="s">
        <v>0</v>
      </c>
      <c r="F47" s="1113">
        <v>0</v>
      </c>
      <c r="G47" s="1113">
        <v>1</v>
      </c>
      <c r="H47" s="1113">
        <v>2</v>
      </c>
      <c r="I47" s="1114">
        <v>3</v>
      </c>
      <c r="J47" s="1114">
        <v>4</v>
      </c>
      <c r="K47" s="1114">
        <v>5</v>
      </c>
      <c r="N47" s="993"/>
      <c r="O47" s="993"/>
    </row>
    <row r="48" spans="1:21" ht="12" customHeight="1" x14ac:dyDescent="0.25">
      <c r="C48" s="1112">
        <v>10</v>
      </c>
      <c r="D48" s="1109"/>
      <c r="E48" s="1113" t="s">
        <v>0</v>
      </c>
      <c r="F48" s="1113" t="s">
        <v>0</v>
      </c>
      <c r="G48" s="1113">
        <v>0</v>
      </c>
      <c r="H48" s="1113">
        <v>1</v>
      </c>
      <c r="I48" s="1114">
        <v>2</v>
      </c>
      <c r="J48" s="1114">
        <v>3</v>
      </c>
      <c r="K48" s="1114">
        <v>4</v>
      </c>
      <c r="N48" s="993"/>
      <c r="O48" s="993"/>
    </row>
    <row r="49" spans="3:15" ht="12" customHeight="1" x14ac:dyDescent="0.25">
      <c r="C49" s="1112">
        <v>11</v>
      </c>
      <c r="D49" s="1109"/>
      <c r="E49" s="1113" t="s">
        <v>0</v>
      </c>
      <c r="F49" s="1113" t="s">
        <v>0</v>
      </c>
      <c r="G49" s="1113" t="s">
        <v>0</v>
      </c>
      <c r="H49" s="1113">
        <v>0</v>
      </c>
      <c r="I49" s="1113">
        <v>1</v>
      </c>
      <c r="J49" s="1113">
        <v>2</v>
      </c>
      <c r="K49" s="1113">
        <v>3</v>
      </c>
      <c r="N49" s="993"/>
      <c r="O49" s="993"/>
    </row>
    <row r="50" spans="3:15" ht="12" customHeight="1" x14ac:dyDescent="0.25">
      <c r="C50" s="1112">
        <v>12</v>
      </c>
      <c r="D50" s="1109"/>
      <c r="E50" s="1113" t="s">
        <v>0</v>
      </c>
      <c r="F50" s="1113" t="s">
        <v>0</v>
      </c>
      <c r="G50" s="1113" t="s">
        <v>0</v>
      </c>
      <c r="H50" s="1113" t="s">
        <v>0</v>
      </c>
      <c r="I50" s="1113">
        <v>0</v>
      </c>
      <c r="J50" s="1113">
        <v>1</v>
      </c>
      <c r="K50" s="1113">
        <v>2</v>
      </c>
      <c r="N50" s="993"/>
      <c r="O50" s="993"/>
    </row>
    <row r="51" spans="3:15" ht="12" customHeight="1" x14ac:dyDescent="0.25">
      <c r="C51" s="1112">
        <v>13</v>
      </c>
      <c r="D51" s="1109"/>
      <c r="E51" s="1113" t="s">
        <v>0</v>
      </c>
      <c r="F51" s="1113" t="s">
        <v>0</v>
      </c>
      <c r="G51" s="1113" t="s">
        <v>0</v>
      </c>
      <c r="H51" s="1113" t="s">
        <v>0</v>
      </c>
      <c r="I51" s="1113" t="s">
        <v>0</v>
      </c>
      <c r="J51" s="1113">
        <v>0</v>
      </c>
      <c r="K51" s="1113">
        <v>1</v>
      </c>
      <c r="N51" s="993"/>
      <c r="O51" s="993"/>
    </row>
    <row r="52" spans="3:15" ht="12" customHeight="1" x14ac:dyDescent="0.25">
      <c r="C52" s="1116">
        <v>13</v>
      </c>
      <c r="E52" s="1113" t="s">
        <v>0</v>
      </c>
      <c r="F52" s="1113" t="s">
        <v>0</v>
      </c>
      <c r="G52" s="1113" t="s">
        <v>0</v>
      </c>
      <c r="H52" s="1113" t="s">
        <v>0</v>
      </c>
      <c r="I52" s="1113" t="s">
        <v>0</v>
      </c>
      <c r="J52" s="1113" t="s">
        <v>0</v>
      </c>
      <c r="K52" s="1113">
        <v>0</v>
      </c>
      <c r="N52" s="993"/>
      <c r="O52" s="993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94145-D558-4720-9251-ECED11FD8876}">
  <sheetPr>
    <pageSetUpPr fitToPage="1"/>
  </sheetPr>
  <dimension ref="A2:BW132"/>
  <sheetViews>
    <sheetView showGridLines="0" zoomScale="115" zoomScaleNormal="115" workbookViewId="0">
      <pane ySplit="8" topLeftCell="A9" activePane="bottomLeft" state="frozen"/>
      <selection pane="bottomLeft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48" t="s">
        <v>154</v>
      </c>
      <c r="D2" s="3949"/>
      <c r="E2" s="3949"/>
      <c r="F2" s="3949"/>
      <c r="G2" s="3949"/>
      <c r="H2" s="3949"/>
      <c r="I2" s="3949"/>
      <c r="J2" s="3949"/>
      <c r="K2" s="3949"/>
      <c r="L2" s="3949"/>
      <c r="M2" s="3949"/>
      <c r="N2" s="3949"/>
      <c r="O2" s="3949"/>
      <c r="P2" s="3949"/>
      <c r="Q2" s="3949"/>
      <c r="R2" s="3949"/>
      <c r="S2" s="3949"/>
      <c r="T2" s="3949"/>
      <c r="U2" s="3949"/>
      <c r="V2" s="3949"/>
      <c r="W2" s="3949"/>
      <c r="X2" s="3949"/>
      <c r="Y2" s="3949"/>
      <c r="Z2" s="3949"/>
      <c r="AA2" s="3949"/>
      <c r="AB2" s="3949"/>
      <c r="AC2" s="3949"/>
      <c r="AD2" s="3949"/>
      <c r="AE2" s="3949"/>
      <c r="AF2" s="3949"/>
      <c r="AG2" s="3949"/>
      <c r="AH2" s="3949"/>
      <c r="AI2" s="3949"/>
      <c r="AJ2" s="3949"/>
      <c r="AK2" s="3949"/>
      <c r="AL2" s="3949"/>
      <c r="AM2" s="3949"/>
      <c r="AN2" s="3949"/>
      <c r="AO2" s="3949"/>
      <c r="AP2" s="3949"/>
      <c r="AQ2" s="3949"/>
      <c r="AR2" s="3949"/>
      <c r="AS2" s="3949"/>
      <c r="AT2" s="3949"/>
      <c r="AU2" s="3949"/>
      <c r="AV2" s="3949"/>
      <c r="AW2" s="3949"/>
      <c r="AX2" s="3949"/>
      <c r="AY2" s="3949"/>
      <c r="AZ2" s="3949"/>
      <c r="BA2" s="3949"/>
      <c r="BB2" s="3949"/>
      <c r="BC2" s="3949"/>
      <c r="BD2" s="3949"/>
      <c r="BE2" s="3949"/>
      <c r="BF2" s="3949"/>
      <c r="BG2" s="3949"/>
      <c r="BH2" s="3949"/>
      <c r="BI2" s="3949"/>
      <c r="BJ2" s="3949"/>
      <c r="BK2" s="3949"/>
      <c r="BL2" s="3949"/>
      <c r="BM2" s="3949"/>
      <c r="BN2" s="3949"/>
      <c r="BO2" s="3949"/>
      <c r="BP2" s="3949"/>
      <c r="BQ2" s="3949"/>
      <c r="BR2" s="3949"/>
      <c r="BS2" s="3949"/>
      <c r="BT2" s="3949"/>
      <c r="BU2" s="3950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51" t="s">
        <v>186</v>
      </c>
      <c r="D4" s="3952"/>
      <c r="E4" s="3952"/>
      <c r="F4" s="3952"/>
      <c r="G4" s="3952"/>
      <c r="H4" s="3952"/>
      <c r="I4" s="3952"/>
      <c r="J4" s="3952"/>
      <c r="K4" s="3952"/>
      <c r="L4" s="3952"/>
      <c r="M4" s="3952"/>
      <c r="N4" s="3952"/>
      <c r="O4" s="3952"/>
      <c r="P4" s="3952"/>
      <c r="Q4" s="3952"/>
      <c r="R4" s="3952"/>
      <c r="S4" s="3952"/>
      <c r="T4" s="3952"/>
      <c r="U4" s="3952"/>
      <c r="V4" s="3952"/>
      <c r="W4" s="3952"/>
      <c r="X4" s="3952"/>
      <c r="Y4" s="3952"/>
      <c r="Z4" s="3952"/>
      <c r="AA4" s="3952"/>
      <c r="AB4" s="3952"/>
      <c r="AC4" s="3952"/>
      <c r="AD4" s="3952"/>
      <c r="AE4" s="3952"/>
      <c r="AF4" s="3952"/>
      <c r="AG4" s="3952"/>
      <c r="AH4" s="3952"/>
      <c r="AI4" s="3952"/>
      <c r="AJ4" s="3952"/>
      <c r="AK4" s="3952"/>
      <c r="AL4" s="3952"/>
      <c r="AM4" s="3952"/>
      <c r="AN4" s="3952"/>
      <c r="AO4" s="3952"/>
      <c r="AP4" s="3952"/>
      <c r="AQ4" s="3952"/>
      <c r="AR4" s="3952"/>
      <c r="AS4" s="3952"/>
      <c r="AT4" s="3952"/>
      <c r="AU4" s="3952"/>
      <c r="AV4" s="3952"/>
      <c r="AW4" s="3952"/>
      <c r="AX4" s="3952"/>
      <c r="AY4" s="3952"/>
      <c r="AZ4" s="3952"/>
      <c r="BA4" s="3952"/>
      <c r="BB4" s="3952"/>
      <c r="BC4" s="3952"/>
      <c r="BD4" s="3952"/>
      <c r="BE4" s="3952"/>
      <c r="BF4" s="3952"/>
      <c r="BG4" s="3952"/>
      <c r="BH4" s="3952"/>
      <c r="BI4" s="3952"/>
      <c r="BJ4" s="3952"/>
      <c r="BK4" s="3952"/>
      <c r="BL4" s="3952"/>
      <c r="BM4" s="3952"/>
      <c r="BN4" s="3952"/>
      <c r="BO4" s="3952"/>
      <c r="BP4" s="3952"/>
      <c r="BQ4" s="3952"/>
      <c r="BR4" s="3952"/>
      <c r="BS4" s="3952"/>
      <c r="BT4" s="3952"/>
      <c r="BU4" s="3953"/>
      <c r="BV4" s="2"/>
      <c r="BW4" s="14"/>
    </row>
    <row r="5" spans="2:75" ht="11.1" customHeight="1" x14ac:dyDescent="0.2">
      <c r="B5" s="3"/>
      <c r="C5" s="3954"/>
      <c r="D5" s="3955"/>
      <c r="E5" s="3955"/>
      <c r="F5" s="3955"/>
      <c r="G5" s="3955"/>
      <c r="H5" s="3955"/>
      <c r="I5" s="3955"/>
      <c r="J5" s="3955"/>
      <c r="K5" s="3955"/>
      <c r="L5" s="3955"/>
      <c r="M5" s="3955"/>
      <c r="N5" s="3955"/>
      <c r="O5" s="3955"/>
      <c r="P5" s="3955"/>
      <c r="Q5" s="3955"/>
      <c r="R5" s="3955"/>
      <c r="S5" s="3955"/>
      <c r="T5" s="3955"/>
      <c r="U5" s="3955"/>
      <c r="V5" s="3955"/>
      <c r="W5" s="3955"/>
      <c r="X5" s="3955"/>
      <c r="Y5" s="3955"/>
      <c r="Z5" s="3955"/>
      <c r="AA5" s="3955"/>
      <c r="AB5" s="3955"/>
      <c r="AC5" s="3955"/>
      <c r="AD5" s="3955"/>
      <c r="AE5" s="3955"/>
      <c r="AF5" s="3955"/>
      <c r="AG5" s="3955"/>
      <c r="AH5" s="3955"/>
      <c r="AI5" s="3955"/>
      <c r="AJ5" s="3955"/>
      <c r="AK5" s="3955"/>
      <c r="AL5" s="3955"/>
      <c r="AM5" s="3955"/>
      <c r="AN5" s="3955"/>
      <c r="AO5" s="3955"/>
      <c r="AP5" s="3955"/>
      <c r="AQ5" s="3955"/>
      <c r="AR5" s="3955"/>
      <c r="AS5" s="3955"/>
      <c r="AT5" s="3955"/>
      <c r="AU5" s="3955"/>
      <c r="AV5" s="3955"/>
      <c r="AW5" s="3955"/>
      <c r="AX5" s="3955"/>
      <c r="AY5" s="3955"/>
      <c r="AZ5" s="3955"/>
      <c r="BA5" s="3955"/>
      <c r="BB5" s="3955"/>
      <c r="BC5" s="3955"/>
      <c r="BD5" s="3955"/>
      <c r="BE5" s="3955"/>
      <c r="BF5" s="3955"/>
      <c r="BG5" s="3955"/>
      <c r="BH5" s="3955"/>
      <c r="BI5" s="3955"/>
      <c r="BJ5" s="3955"/>
      <c r="BK5" s="3955"/>
      <c r="BL5" s="3955"/>
      <c r="BM5" s="3955"/>
      <c r="BN5" s="3955"/>
      <c r="BO5" s="3955"/>
      <c r="BP5" s="3955"/>
      <c r="BQ5" s="3955"/>
      <c r="BR5" s="3955"/>
      <c r="BS5" s="3955"/>
      <c r="BT5" s="3955"/>
      <c r="BU5" s="3956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v>18</v>
      </c>
      <c r="D7" s="39">
        <v>32</v>
      </c>
      <c r="E7" s="46">
        <v>3</v>
      </c>
      <c r="F7" s="46">
        <v>34</v>
      </c>
      <c r="G7" s="46">
        <v>77</v>
      </c>
      <c r="H7" s="46">
        <v>117</v>
      </c>
      <c r="I7" s="46">
        <v>13</v>
      </c>
      <c r="J7" s="46">
        <v>7</v>
      </c>
      <c r="K7" s="46">
        <v>57</v>
      </c>
      <c r="L7" s="46">
        <v>6</v>
      </c>
      <c r="M7" s="46">
        <v>46</v>
      </c>
      <c r="N7" s="46">
        <v>179</v>
      </c>
      <c r="O7" s="46">
        <v>11</v>
      </c>
      <c r="P7" s="46">
        <v>98</v>
      </c>
      <c r="Q7" s="46">
        <v>77</v>
      </c>
      <c r="R7" s="46">
        <v>12</v>
      </c>
      <c r="S7" s="46">
        <v>11</v>
      </c>
      <c r="T7" s="46">
        <v>9</v>
      </c>
      <c r="U7" s="46">
        <v>16</v>
      </c>
      <c r="V7" s="46">
        <v>7</v>
      </c>
      <c r="W7" s="46">
        <v>13</v>
      </c>
      <c r="X7" s="46">
        <v>58</v>
      </c>
      <c r="Y7" s="46">
        <v>4</v>
      </c>
      <c r="Z7" s="46">
        <v>12</v>
      </c>
      <c r="AA7" s="46">
        <v>3</v>
      </c>
      <c r="AB7" s="46">
        <v>36</v>
      </c>
      <c r="AC7" s="46">
        <v>0</v>
      </c>
      <c r="AD7" s="46">
        <v>56</v>
      </c>
      <c r="AE7" s="46">
        <v>12</v>
      </c>
      <c r="AF7" s="46">
        <v>85</v>
      </c>
      <c r="AG7" s="46">
        <v>22</v>
      </c>
      <c r="AH7" s="46">
        <v>30</v>
      </c>
      <c r="AI7" s="46">
        <v>27</v>
      </c>
      <c r="AJ7" s="46">
        <v>70</v>
      </c>
      <c r="AK7" s="46">
        <v>55</v>
      </c>
      <c r="AL7" s="46">
        <v>99</v>
      </c>
      <c r="AM7" s="46">
        <v>16</v>
      </c>
      <c r="AN7" s="46">
        <v>9</v>
      </c>
      <c r="AO7" s="46">
        <v>2</v>
      </c>
      <c r="AP7" s="46">
        <v>1</v>
      </c>
      <c r="AQ7" s="46">
        <v>21</v>
      </c>
      <c r="AR7" s="46">
        <v>0</v>
      </c>
      <c r="AS7" s="3678">
        <v>0</v>
      </c>
      <c r="AT7" s="39">
        <v>1</v>
      </c>
      <c r="AU7" s="39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1</v>
      </c>
      <c r="BB7" s="46">
        <v>1</v>
      </c>
      <c r="BC7" s="46">
        <v>3</v>
      </c>
      <c r="BD7" s="46">
        <v>0</v>
      </c>
      <c r="BE7" s="46">
        <v>0</v>
      </c>
      <c r="BF7" s="46">
        <v>0</v>
      </c>
      <c r="BG7" s="46">
        <v>1</v>
      </c>
      <c r="BH7" s="46">
        <v>3</v>
      </c>
      <c r="BI7" s="46">
        <v>0</v>
      </c>
      <c r="BJ7" s="46">
        <v>0</v>
      </c>
      <c r="BK7" s="46">
        <v>0</v>
      </c>
      <c r="BL7" s="46">
        <v>0</v>
      </c>
      <c r="BM7" s="46">
        <v>1</v>
      </c>
      <c r="BN7" s="46">
        <v>7</v>
      </c>
      <c r="BO7" s="46">
        <v>0</v>
      </c>
      <c r="BP7" s="46">
        <v>0</v>
      </c>
      <c r="BQ7" s="46">
        <v>0</v>
      </c>
      <c r="BR7" s="46">
        <v>0</v>
      </c>
      <c r="BS7" s="46">
        <v>4</v>
      </c>
      <c r="BT7" s="46">
        <v>0</v>
      </c>
      <c r="BU7" s="40"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79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">
        <v>887</v>
      </c>
      <c r="D9" s="12" t="s">
        <v>887</v>
      </c>
      <c r="E9" s="12" t="s">
        <v>887</v>
      </c>
      <c r="F9" s="12" t="s">
        <v>896</v>
      </c>
      <c r="G9" s="12" t="s">
        <v>889</v>
      </c>
      <c r="H9" s="12" t="s">
        <v>906</v>
      </c>
      <c r="I9" s="12" t="s">
        <v>887</v>
      </c>
      <c r="J9" s="12" t="s">
        <v>887</v>
      </c>
      <c r="K9" s="12" t="s">
        <v>890</v>
      </c>
      <c r="L9" s="12" t="s">
        <v>892</v>
      </c>
      <c r="M9" s="12" t="s">
        <v>893</v>
      </c>
      <c r="N9" s="12" t="s">
        <v>889</v>
      </c>
      <c r="O9" s="12" t="s">
        <v>887</v>
      </c>
      <c r="P9" s="12" t="s">
        <v>894</v>
      </c>
      <c r="Q9" s="12" t="s">
        <v>887</v>
      </c>
      <c r="R9" s="12" t="s">
        <v>887</v>
      </c>
      <c r="S9" s="12" t="s">
        <v>887</v>
      </c>
      <c r="T9" s="12" t="s">
        <v>887</v>
      </c>
      <c r="U9" s="12" t="s">
        <v>887</v>
      </c>
      <c r="V9" s="12" t="s">
        <v>887</v>
      </c>
      <c r="W9" s="12" t="s">
        <v>895</v>
      </c>
      <c r="X9" s="12" t="s">
        <v>896</v>
      </c>
      <c r="Y9" s="12" t="s">
        <v>887</v>
      </c>
      <c r="Z9" s="12" t="s">
        <v>895</v>
      </c>
      <c r="AA9" s="12" t="s">
        <v>887</v>
      </c>
      <c r="AB9" s="12" t="s">
        <v>891</v>
      </c>
      <c r="AC9" s="12" t="s">
        <v>892</v>
      </c>
      <c r="AD9" s="12" t="s">
        <v>891</v>
      </c>
      <c r="AE9" s="12" t="s">
        <v>895</v>
      </c>
      <c r="AF9" s="12" t="s">
        <v>895</v>
      </c>
      <c r="AG9" s="12" t="s">
        <v>892</v>
      </c>
      <c r="AH9" s="12" t="s">
        <v>888</v>
      </c>
      <c r="AI9" s="12" t="s">
        <v>891</v>
      </c>
      <c r="AJ9" s="12" t="s">
        <v>897</v>
      </c>
      <c r="AK9" s="12" t="s">
        <v>891</v>
      </c>
      <c r="AL9" s="12" t="s">
        <v>889</v>
      </c>
      <c r="AM9" s="12" t="s">
        <v>887</v>
      </c>
      <c r="AN9" s="12" t="s">
        <v>887</v>
      </c>
      <c r="AO9" s="12" t="s">
        <v>887</v>
      </c>
      <c r="AP9" s="12" t="s">
        <v>887</v>
      </c>
      <c r="AQ9" s="25" t="s">
        <v>887</v>
      </c>
      <c r="AR9" s="25" t="s">
        <v>887</v>
      </c>
      <c r="AS9" s="3680" t="s">
        <v>887</v>
      </c>
      <c r="AT9" s="35" t="s">
        <v>887</v>
      </c>
      <c r="AU9" s="12" t="s">
        <v>887</v>
      </c>
      <c r="AV9" s="12" t="s">
        <v>887</v>
      </c>
      <c r="AW9" s="12" t="s">
        <v>887</v>
      </c>
      <c r="AX9" s="12" t="s">
        <v>887</v>
      </c>
      <c r="AY9" s="12" t="s">
        <v>887</v>
      </c>
      <c r="AZ9" s="12" t="s">
        <v>887</v>
      </c>
      <c r="BA9" s="12" t="s">
        <v>887</v>
      </c>
      <c r="BB9" s="12" t="s">
        <v>887</v>
      </c>
      <c r="BC9" s="12" t="s">
        <v>887</v>
      </c>
      <c r="BD9" s="12" t="s">
        <v>887</v>
      </c>
      <c r="BE9" s="12" t="s">
        <v>887</v>
      </c>
      <c r="BF9" s="12" t="s">
        <v>887</v>
      </c>
      <c r="BG9" s="12" t="s">
        <v>887</v>
      </c>
      <c r="BH9" s="12" t="s">
        <v>887</v>
      </c>
      <c r="BI9" s="12" t="s">
        <v>887</v>
      </c>
      <c r="BJ9" s="12" t="s">
        <v>887</v>
      </c>
      <c r="BK9" s="12" t="s">
        <v>887</v>
      </c>
      <c r="BL9" s="12" t="s">
        <v>887</v>
      </c>
      <c r="BM9" s="12" t="s">
        <v>887</v>
      </c>
      <c r="BN9" s="12" t="s">
        <v>887</v>
      </c>
      <c r="BO9" s="12" t="s">
        <v>887</v>
      </c>
      <c r="BP9" s="12" t="s">
        <v>887</v>
      </c>
      <c r="BQ9" s="12" t="s">
        <v>887</v>
      </c>
      <c r="BR9" s="12" t="s">
        <v>887</v>
      </c>
      <c r="BS9" s="12" t="s">
        <v>887</v>
      </c>
      <c r="BT9" s="25" t="s">
        <v>887</v>
      </c>
      <c r="BU9" s="25" t="s">
        <v>887</v>
      </c>
      <c r="BV9" s="21" t="s">
        <v>283</v>
      </c>
      <c r="BW9" s="15"/>
    </row>
    <row r="10" spans="2:75" ht="11.1" customHeight="1" x14ac:dyDescent="0.2">
      <c r="B10" s="21" t="s">
        <v>88</v>
      </c>
      <c r="C10" s="35" t="s">
        <v>887</v>
      </c>
      <c r="D10" s="12" t="s">
        <v>887</v>
      </c>
      <c r="E10" s="12" t="s">
        <v>895</v>
      </c>
      <c r="F10" s="12" t="s">
        <v>887</v>
      </c>
      <c r="G10" s="12" t="s">
        <v>896</v>
      </c>
      <c r="H10" s="12" t="s">
        <v>898</v>
      </c>
      <c r="I10" s="12" t="s">
        <v>887</v>
      </c>
      <c r="J10" s="12" t="s">
        <v>887</v>
      </c>
      <c r="K10" s="12" t="s">
        <v>892</v>
      </c>
      <c r="L10" s="12" t="s">
        <v>887</v>
      </c>
      <c r="M10" s="12" t="s">
        <v>887</v>
      </c>
      <c r="N10" s="12" t="s">
        <v>891</v>
      </c>
      <c r="O10" s="12" t="s">
        <v>887</v>
      </c>
      <c r="P10" s="12" t="s">
        <v>899</v>
      </c>
      <c r="Q10" s="12" t="s">
        <v>900</v>
      </c>
      <c r="R10" s="12" t="s">
        <v>892</v>
      </c>
      <c r="S10" s="12" t="s">
        <v>888</v>
      </c>
      <c r="T10" s="12" t="s">
        <v>887</v>
      </c>
      <c r="U10" s="12" t="s">
        <v>887</v>
      </c>
      <c r="V10" s="12" t="s">
        <v>887</v>
      </c>
      <c r="W10" s="12" t="s">
        <v>887</v>
      </c>
      <c r="X10" s="12" t="s">
        <v>899</v>
      </c>
      <c r="Y10" s="12" t="s">
        <v>900</v>
      </c>
      <c r="Z10" s="12" t="s">
        <v>887</v>
      </c>
      <c r="AA10" s="12" t="s">
        <v>895</v>
      </c>
      <c r="AB10" s="12" t="s">
        <v>890</v>
      </c>
      <c r="AC10" s="12" t="s">
        <v>887</v>
      </c>
      <c r="AD10" s="12" t="s">
        <v>892</v>
      </c>
      <c r="AE10" s="12" t="s">
        <v>887</v>
      </c>
      <c r="AF10" s="12" t="s">
        <v>895</v>
      </c>
      <c r="AG10" s="12" t="s">
        <v>892</v>
      </c>
      <c r="AH10" s="12" t="s">
        <v>891</v>
      </c>
      <c r="AI10" s="12" t="s">
        <v>887</v>
      </c>
      <c r="AJ10" s="12" t="s">
        <v>887</v>
      </c>
      <c r="AK10" s="12" t="s">
        <v>890</v>
      </c>
      <c r="AL10" s="12" t="s">
        <v>901</v>
      </c>
      <c r="AM10" s="12" t="s">
        <v>892</v>
      </c>
      <c r="AN10" s="12" t="s">
        <v>887</v>
      </c>
      <c r="AO10" s="12" t="s">
        <v>887</v>
      </c>
      <c r="AP10" s="12" t="s">
        <v>887</v>
      </c>
      <c r="AQ10" s="25" t="s">
        <v>887</v>
      </c>
      <c r="AR10" s="25" t="s">
        <v>887</v>
      </c>
      <c r="AS10" s="3680" t="s">
        <v>887</v>
      </c>
      <c r="AT10" s="35" t="s">
        <v>887</v>
      </c>
      <c r="AU10" s="12" t="s">
        <v>887</v>
      </c>
      <c r="AV10" s="12" t="s">
        <v>887</v>
      </c>
      <c r="AW10" s="12" t="s">
        <v>887</v>
      </c>
      <c r="AX10" s="12" t="s">
        <v>887</v>
      </c>
      <c r="AY10" s="12" t="s">
        <v>887</v>
      </c>
      <c r="AZ10" s="12" t="s">
        <v>887</v>
      </c>
      <c r="BA10" s="12" t="s">
        <v>887</v>
      </c>
      <c r="BB10" s="12" t="s">
        <v>887</v>
      </c>
      <c r="BC10" s="12" t="s">
        <v>895</v>
      </c>
      <c r="BD10" s="12" t="s">
        <v>887</v>
      </c>
      <c r="BE10" s="12" t="s">
        <v>887</v>
      </c>
      <c r="BF10" s="12" t="s">
        <v>887</v>
      </c>
      <c r="BG10" s="12" t="s">
        <v>887</v>
      </c>
      <c r="BH10" s="12" t="s">
        <v>887</v>
      </c>
      <c r="BI10" s="12" t="s">
        <v>887</v>
      </c>
      <c r="BJ10" s="12" t="s">
        <v>887</v>
      </c>
      <c r="BK10" s="12" t="s">
        <v>892</v>
      </c>
      <c r="BL10" s="12" t="s">
        <v>887</v>
      </c>
      <c r="BM10" s="12" t="s">
        <v>887</v>
      </c>
      <c r="BN10" s="12" t="s">
        <v>887</v>
      </c>
      <c r="BO10" s="12" t="s">
        <v>887</v>
      </c>
      <c r="BP10" s="12" t="s">
        <v>887</v>
      </c>
      <c r="BQ10" s="12" t="s">
        <v>887</v>
      </c>
      <c r="BR10" s="12" t="s">
        <v>887</v>
      </c>
      <c r="BS10" s="12" t="s">
        <v>887</v>
      </c>
      <c r="BT10" s="25" t="s">
        <v>887</v>
      </c>
      <c r="BU10" s="25" t="s">
        <v>887</v>
      </c>
      <c r="BV10" s="21" t="s">
        <v>88</v>
      </c>
      <c r="BW10" s="15"/>
    </row>
    <row r="11" spans="2:75" ht="11.1" customHeight="1" x14ac:dyDescent="0.2">
      <c r="B11" s="21" t="s">
        <v>155</v>
      </c>
      <c r="C11" s="35" t="s">
        <v>887</v>
      </c>
      <c r="D11" s="12" t="s">
        <v>892</v>
      </c>
      <c r="E11" s="12" t="s">
        <v>887</v>
      </c>
      <c r="F11" s="12" t="s">
        <v>887</v>
      </c>
      <c r="G11" s="12" t="s">
        <v>887</v>
      </c>
      <c r="H11" s="12" t="s">
        <v>895</v>
      </c>
      <c r="I11" s="12" t="s">
        <v>887</v>
      </c>
      <c r="J11" s="12" t="s">
        <v>887</v>
      </c>
      <c r="K11" s="12" t="s">
        <v>887</v>
      </c>
      <c r="L11" s="12" t="s">
        <v>887</v>
      </c>
      <c r="M11" s="12" t="s">
        <v>887</v>
      </c>
      <c r="N11" s="12" t="s">
        <v>895</v>
      </c>
      <c r="O11" s="12" t="s">
        <v>887</v>
      </c>
      <c r="P11" s="12" t="s">
        <v>892</v>
      </c>
      <c r="Q11" s="12" t="s">
        <v>887</v>
      </c>
      <c r="R11" s="12" t="s">
        <v>892</v>
      </c>
      <c r="S11" s="12" t="s">
        <v>887</v>
      </c>
      <c r="T11" s="12" t="s">
        <v>887</v>
      </c>
      <c r="U11" s="12" t="s">
        <v>887</v>
      </c>
      <c r="V11" s="12" t="s">
        <v>887</v>
      </c>
      <c r="W11" s="12" t="s">
        <v>887</v>
      </c>
      <c r="X11" s="12" t="s">
        <v>887</v>
      </c>
      <c r="Y11" s="12" t="s">
        <v>887</v>
      </c>
      <c r="Z11" s="12" t="s">
        <v>887</v>
      </c>
      <c r="AA11" s="12" t="s">
        <v>887</v>
      </c>
      <c r="AB11" s="12" t="s">
        <v>895</v>
      </c>
      <c r="AC11" s="12" t="s">
        <v>887</v>
      </c>
      <c r="AD11" s="12" t="s">
        <v>895</v>
      </c>
      <c r="AE11" s="12" t="s">
        <v>887</v>
      </c>
      <c r="AF11" s="12" t="s">
        <v>887</v>
      </c>
      <c r="AG11" s="12" t="s">
        <v>887</v>
      </c>
      <c r="AH11" s="12" t="s">
        <v>887</v>
      </c>
      <c r="AI11" s="12" t="s">
        <v>887</v>
      </c>
      <c r="AJ11" s="12" t="s">
        <v>887</v>
      </c>
      <c r="AK11" s="12" t="s">
        <v>895</v>
      </c>
      <c r="AL11" s="12" t="s">
        <v>887</v>
      </c>
      <c r="AM11" s="12" t="s">
        <v>887</v>
      </c>
      <c r="AN11" s="12" t="s">
        <v>887</v>
      </c>
      <c r="AO11" s="12" t="s">
        <v>887</v>
      </c>
      <c r="AP11" s="12" t="s">
        <v>887</v>
      </c>
      <c r="AQ11" s="25" t="s">
        <v>887</v>
      </c>
      <c r="AR11" s="25" t="s">
        <v>887</v>
      </c>
      <c r="AS11" s="3680" t="s">
        <v>887</v>
      </c>
      <c r="AT11" s="35" t="s">
        <v>887</v>
      </c>
      <c r="AU11" s="12" t="s">
        <v>887</v>
      </c>
      <c r="AV11" s="12" t="s">
        <v>887</v>
      </c>
      <c r="AW11" s="12" t="s">
        <v>887</v>
      </c>
      <c r="AX11" s="12" t="s">
        <v>887</v>
      </c>
      <c r="AY11" s="12" t="s">
        <v>887</v>
      </c>
      <c r="AZ11" s="12" t="s">
        <v>887</v>
      </c>
      <c r="BA11" s="12" t="s">
        <v>887</v>
      </c>
      <c r="BB11" s="12" t="s">
        <v>887</v>
      </c>
      <c r="BC11" s="12" t="s">
        <v>887</v>
      </c>
      <c r="BD11" s="12" t="s">
        <v>887</v>
      </c>
      <c r="BE11" s="12" t="s">
        <v>887</v>
      </c>
      <c r="BF11" s="12" t="s">
        <v>887</v>
      </c>
      <c r="BG11" s="12" t="s">
        <v>887</v>
      </c>
      <c r="BH11" s="12" t="s">
        <v>887</v>
      </c>
      <c r="BI11" s="12" t="s">
        <v>887</v>
      </c>
      <c r="BJ11" s="12" t="s">
        <v>887</v>
      </c>
      <c r="BK11" s="12" t="s">
        <v>887</v>
      </c>
      <c r="BL11" s="12" t="s">
        <v>887</v>
      </c>
      <c r="BM11" s="12" t="s">
        <v>887</v>
      </c>
      <c r="BN11" s="12" t="s">
        <v>887</v>
      </c>
      <c r="BO11" s="12" t="s">
        <v>887</v>
      </c>
      <c r="BP11" s="12" t="s">
        <v>887</v>
      </c>
      <c r="BQ11" s="12" t="s">
        <v>887</v>
      </c>
      <c r="BR11" s="12" t="s">
        <v>887</v>
      </c>
      <c r="BS11" s="12" t="s">
        <v>887</v>
      </c>
      <c r="BT11" s="25" t="s">
        <v>887</v>
      </c>
      <c r="BU11" s="25" t="s">
        <v>887</v>
      </c>
      <c r="BV11" s="21" t="s">
        <v>155</v>
      </c>
      <c r="BW11" s="15"/>
    </row>
    <row r="12" spans="2:75" ht="11.1" customHeight="1" x14ac:dyDescent="0.2">
      <c r="B12" s="21" t="s">
        <v>184</v>
      </c>
      <c r="C12" s="13" t="s">
        <v>890</v>
      </c>
      <c r="D12" s="13" t="s">
        <v>887</v>
      </c>
      <c r="E12" s="13" t="s">
        <v>887</v>
      </c>
      <c r="F12" s="12"/>
      <c r="G12" s="12" t="s">
        <v>905</v>
      </c>
      <c r="H12" s="12" t="s">
        <v>946</v>
      </c>
      <c r="I12" s="12" t="s">
        <v>887</v>
      </c>
      <c r="J12" s="12" t="s">
        <v>887</v>
      </c>
      <c r="K12" s="12" t="s">
        <v>903</v>
      </c>
      <c r="L12" s="12" t="s">
        <v>887</v>
      </c>
      <c r="M12" s="12" t="s">
        <v>895</v>
      </c>
      <c r="N12" s="12" t="s">
        <v>904</v>
      </c>
      <c r="O12" s="12" t="s">
        <v>887</v>
      </c>
      <c r="P12" s="12" t="s">
        <v>905</v>
      </c>
      <c r="Q12" s="12" t="s">
        <v>905</v>
      </c>
      <c r="R12" s="12" t="s">
        <v>895</v>
      </c>
      <c r="S12" s="12" t="s">
        <v>887</v>
      </c>
      <c r="T12" s="12" t="s">
        <v>892</v>
      </c>
      <c r="U12" s="12" t="s">
        <v>887</v>
      </c>
      <c r="V12" s="12" t="s">
        <v>887</v>
      </c>
      <c r="W12" s="12" t="s">
        <v>893</v>
      </c>
      <c r="X12" s="12" t="s">
        <v>899</v>
      </c>
      <c r="Y12" s="12" t="s">
        <v>887</v>
      </c>
      <c r="Z12" s="12" t="s">
        <v>887</v>
      </c>
      <c r="AA12" s="12" t="s">
        <v>892</v>
      </c>
      <c r="AB12" s="12" t="s">
        <v>906</v>
      </c>
      <c r="AC12" s="12" t="s">
        <v>887</v>
      </c>
      <c r="AD12" s="12" t="s">
        <v>907</v>
      </c>
      <c r="AE12" s="12" t="s">
        <v>895</v>
      </c>
      <c r="AF12" s="12" t="s">
        <v>905</v>
      </c>
      <c r="AG12" s="12" t="s">
        <v>895</v>
      </c>
      <c r="AH12" s="12" t="s">
        <v>895</v>
      </c>
      <c r="AI12" s="12" t="s">
        <v>891</v>
      </c>
      <c r="AJ12" s="12" t="s">
        <v>896</v>
      </c>
      <c r="AK12" s="12" t="s">
        <v>891</v>
      </c>
      <c r="AL12" s="12" t="s">
        <v>906</v>
      </c>
      <c r="AM12" s="12" t="s">
        <v>889</v>
      </c>
      <c r="AN12" s="12" t="s">
        <v>887</v>
      </c>
      <c r="AO12" s="12" t="s">
        <v>887</v>
      </c>
      <c r="AP12" s="12" t="s">
        <v>887</v>
      </c>
      <c r="AQ12" s="25" t="s">
        <v>890</v>
      </c>
      <c r="AR12" s="25" t="s">
        <v>887</v>
      </c>
      <c r="AS12" s="3680" t="s">
        <v>887</v>
      </c>
      <c r="AT12" s="13" t="s">
        <v>887</v>
      </c>
      <c r="AU12" s="13" t="s">
        <v>887</v>
      </c>
      <c r="AV12" s="13" t="s">
        <v>887</v>
      </c>
      <c r="AW12" s="13" t="s">
        <v>887</v>
      </c>
      <c r="AX12" s="12" t="s">
        <v>887</v>
      </c>
      <c r="AY12" s="12" t="s">
        <v>887</v>
      </c>
      <c r="AZ12" s="12" t="s">
        <v>887</v>
      </c>
      <c r="BA12" s="12" t="s">
        <v>887</v>
      </c>
      <c r="BB12" s="12" t="s">
        <v>887</v>
      </c>
      <c r="BC12" s="12" t="s">
        <v>887</v>
      </c>
      <c r="BD12" s="12" t="s">
        <v>887</v>
      </c>
      <c r="BE12" s="12" t="s">
        <v>887</v>
      </c>
      <c r="BF12" s="12" t="s">
        <v>887</v>
      </c>
      <c r="BG12" s="12" t="s">
        <v>887</v>
      </c>
      <c r="BH12" s="12" t="s">
        <v>887</v>
      </c>
      <c r="BI12" s="12" t="s">
        <v>887</v>
      </c>
      <c r="BJ12" s="12" t="s">
        <v>887</v>
      </c>
      <c r="BK12" s="12" t="s">
        <v>887</v>
      </c>
      <c r="BL12" s="12" t="s">
        <v>887</v>
      </c>
      <c r="BM12" s="12" t="s">
        <v>887</v>
      </c>
      <c r="BN12" s="12" t="s">
        <v>887</v>
      </c>
      <c r="BO12" s="12" t="s">
        <v>887</v>
      </c>
      <c r="BP12" s="12" t="s">
        <v>887</v>
      </c>
      <c r="BQ12" s="12" t="s">
        <v>887</v>
      </c>
      <c r="BR12" s="12" t="s">
        <v>887</v>
      </c>
      <c r="BS12" s="12" t="s">
        <v>887</v>
      </c>
      <c r="BT12" s="12" t="s">
        <v>887</v>
      </c>
      <c r="BU12" s="12" t="s">
        <v>887</v>
      </c>
      <c r="BV12" s="21" t="s">
        <v>184</v>
      </c>
      <c r="BW12" s="15"/>
    </row>
    <row r="13" spans="2:75" ht="11.1" customHeight="1" x14ac:dyDescent="0.2">
      <c r="B13" s="21" t="s">
        <v>90</v>
      </c>
      <c r="C13" s="35" t="s">
        <v>893</v>
      </c>
      <c r="D13" s="12" t="s">
        <v>890</v>
      </c>
      <c r="E13" s="12" t="s">
        <v>887</v>
      </c>
      <c r="F13" s="12" t="s">
        <v>899</v>
      </c>
      <c r="G13" s="12" t="s">
        <v>887</v>
      </c>
      <c r="H13" s="12" t="s">
        <v>908</v>
      </c>
      <c r="I13" s="12" t="s">
        <v>895</v>
      </c>
      <c r="J13" s="12" t="s">
        <v>887</v>
      </c>
      <c r="K13" s="12" t="s">
        <v>942</v>
      </c>
      <c r="L13" s="12" t="s">
        <v>887</v>
      </c>
      <c r="M13" s="12" t="s">
        <v>909</v>
      </c>
      <c r="N13" s="12" t="s">
        <v>910</v>
      </c>
      <c r="O13" s="12" t="s">
        <v>892</v>
      </c>
      <c r="P13" s="12" t="s">
        <v>911</v>
      </c>
      <c r="Q13" s="12" t="s">
        <v>912</v>
      </c>
      <c r="R13" s="12" t="s">
        <v>895</v>
      </c>
      <c r="S13" s="12" t="s">
        <v>895</v>
      </c>
      <c r="T13" s="12" t="s">
        <v>895</v>
      </c>
      <c r="U13" s="12" t="s">
        <v>892</v>
      </c>
      <c r="V13" s="12" t="s">
        <v>887</v>
      </c>
      <c r="W13" s="12" t="s">
        <v>890</v>
      </c>
      <c r="X13" s="12" t="s">
        <v>913</v>
      </c>
      <c r="Y13" s="12" t="s">
        <v>887</v>
      </c>
      <c r="Z13" s="12" t="s">
        <v>887</v>
      </c>
      <c r="AA13" s="12" t="s">
        <v>892</v>
      </c>
      <c r="AB13" s="12" t="s">
        <v>902</v>
      </c>
      <c r="AC13" s="12" t="s">
        <v>887</v>
      </c>
      <c r="AD13" s="12" t="s">
        <v>899</v>
      </c>
      <c r="AE13" s="12" t="s">
        <v>900</v>
      </c>
      <c r="AF13" s="12" t="s">
        <v>906</v>
      </c>
      <c r="AG13" s="12" t="s">
        <v>914</v>
      </c>
      <c r="AH13" s="12" t="s">
        <v>906</v>
      </c>
      <c r="AI13" s="12" t="s">
        <v>915</v>
      </c>
      <c r="AJ13" s="12" t="s">
        <v>916</v>
      </c>
      <c r="AK13" s="12" t="s">
        <v>903</v>
      </c>
      <c r="AL13" s="12" t="s">
        <v>917</v>
      </c>
      <c r="AM13" s="12" t="s">
        <v>888</v>
      </c>
      <c r="AN13" s="12" t="s">
        <v>891</v>
      </c>
      <c r="AO13" s="12" t="s">
        <v>891</v>
      </c>
      <c r="AP13" s="12" t="s">
        <v>887</v>
      </c>
      <c r="AQ13" s="25" t="s">
        <v>887</v>
      </c>
      <c r="AR13" s="25" t="s">
        <v>887</v>
      </c>
      <c r="AS13" s="3680" t="s">
        <v>887</v>
      </c>
      <c r="AT13" s="35" t="s">
        <v>887</v>
      </c>
      <c r="AU13" s="12" t="s">
        <v>887</v>
      </c>
      <c r="AV13" s="12" t="s">
        <v>887</v>
      </c>
      <c r="AW13" s="12" t="s">
        <v>887</v>
      </c>
      <c r="AX13" s="12" t="s">
        <v>887</v>
      </c>
      <c r="AY13" s="12" t="s">
        <v>887</v>
      </c>
      <c r="AZ13" s="12" t="s">
        <v>887</v>
      </c>
      <c r="BA13" s="12" t="s">
        <v>887</v>
      </c>
      <c r="BB13" s="12" t="s">
        <v>887</v>
      </c>
      <c r="BC13" s="12" t="s">
        <v>895</v>
      </c>
      <c r="BD13" s="12" t="s">
        <v>887</v>
      </c>
      <c r="BE13" s="12" t="s">
        <v>887</v>
      </c>
      <c r="BF13" s="12" t="s">
        <v>887</v>
      </c>
      <c r="BG13" s="12" t="s">
        <v>895</v>
      </c>
      <c r="BH13" s="12" t="s">
        <v>895</v>
      </c>
      <c r="BI13" s="12" t="s">
        <v>887</v>
      </c>
      <c r="BJ13" s="12" t="s">
        <v>887</v>
      </c>
      <c r="BK13" s="12" t="s">
        <v>887</v>
      </c>
      <c r="BL13" s="12" t="s">
        <v>887</v>
      </c>
      <c r="BM13" s="12" t="s">
        <v>887</v>
      </c>
      <c r="BN13" s="12" t="s">
        <v>895</v>
      </c>
      <c r="BO13" s="12" t="s">
        <v>887</v>
      </c>
      <c r="BP13" s="12" t="s">
        <v>887</v>
      </c>
      <c r="BQ13" s="12" t="s">
        <v>887</v>
      </c>
      <c r="BR13" s="12" t="s">
        <v>887</v>
      </c>
      <c r="BS13" s="12" t="s">
        <v>895</v>
      </c>
      <c r="BT13" s="25" t="s">
        <v>887</v>
      </c>
      <c r="BU13" s="25" t="s">
        <v>892</v>
      </c>
      <c r="BV13" s="21" t="s">
        <v>90</v>
      </c>
      <c r="BW13" s="15"/>
    </row>
    <row r="14" spans="2:75" ht="11.1" customHeight="1" x14ac:dyDescent="0.2">
      <c r="B14" s="21" t="s">
        <v>89</v>
      </c>
      <c r="C14" s="35" t="s">
        <v>906</v>
      </c>
      <c r="D14" s="12" t="s">
        <v>897</v>
      </c>
      <c r="E14" s="12" t="s">
        <v>892</v>
      </c>
      <c r="F14" s="12" t="s">
        <v>922</v>
      </c>
      <c r="G14" s="12" t="s">
        <v>918</v>
      </c>
      <c r="H14" s="12" t="s">
        <v>887</v>
      </c>
      <c r="I14" s="12" t="s">
        <v>887</v>
      </c>
      <c r="J14" s="12" t="s">
        <v>887</v>
      </c>
      <c r="K14" s="12" t="s">
        <v>902</v>
      </c>
      <c r="L14" s="12" t="s">
        <v>887</v>
      </c>
      <c r="M14" s="12" t="s">
        <v>913</v>
      </c>
      <c r="N14" s="12" t="s">
        <v>976</v>
      </c>
      <c r="O14" s="12" t="s">
        <v>890</v>
      </c>
      <c r="P14" s="12" t="s">
        <v>967</v>
      </c>
      <c r="Q14" s="12" t="s">
        <v>919</v>
      </c>
      <c r="R14" s="12" t="s">
        <v>895</v>
      </c>
      <c r="S14" s="12" t="s">
        <v>895</v>
      </c>
      <c r="T14" s="12" t="s">
        <v>895</v>
      </c>
      <c r="U14" s="12" t="s">
        <v>893</v>
      </c>
      <c r="V14" s="12" t="s">
        <v>900</v>
      </c>
      <c r="W14" s="12" t="s">
        <v>895</v>
      </c>
      <c r="X14" s="12" t="s">
        <v>920</v>
      </c>
      <c r="Y14" s="12" t="s">
        <v>891</v>
      </c>
      <c r="Z14" s="12" t="s">
        <v>895</v>
      </c>
      <c r="AA14" s="12" t="s">
        <v>887</v>
      </c>
      <c r="AB14" s="12" t="s">
        <v>921</v>
      </c>
      <c r="AC14" s="12" t="s">
        <v>887</v>
      </c>
      <c r="AD14" s="12" t="s">
        <v>922</v>
      </c>
      <c r="AE14" s="12" t="s">
        <v>892</v>
      </c>
      <c r="AF14" s="12" t="s">
        <v>912</v>
      </c>
      <c r="AG14" s="12" t="s">
        <v>923</v>
      </c>
      <c r="AH14" s="12" t="s">
        <v>924</v>
      </c>
      <c r="AI14" s="12" t="s">
        <v>914</v>
      </c>
      <c r="AJ14" s="12" t="s">
        <v>946</v>
      </c>
      <c r="AK14" s="12" t="s">
        <v>920</v>
      </c>
      <c r="AL14" s="12" t="s">
        <v>977</v>
      </c>
      <c r="AM14" s="12" t="s">
        <v>888</v>
      </c>
      <c r="AN14" s="12" t="s">
        <v>892</v>
      </c>
      <c r="AO14" s="12" t="s">
        <v>887</v>
      </c>
      <c r="AP14" s="12" t="s">
        <v>887</v>
      </c>
      <c r="AQ14" s="25" t="s">
        <v>891</v>
      </c>
      <c r="AR14" s="25" t="s">
        <v>892</v>
      </c>
      <c r="AS14" s="3680" t="s">
        <v>887</v>
      </c>
      <c r="AT14" s="35" t="s">
        <v>887</v>
      </c>
      <c r="AU14" s="12" t="s">
        <v>887</v>
      </c>
      <c r="AV14" s="12" t="s">
        <v>887</v>
      </c>
      <c r="AW14" s="12" t="s">
        <v>887</v>
      </c>
      <c r="AX14" s="12" t="s">
        <v>887</v>
      </c>
      <c r="AY14" s="12" t="s">
        <v>887</v>
      </c>
      <c r="AZ14" s="12" t="s">
        <v>887</v>
      </c>
      <c r="BA14" s="12" t="s">
        <v>887</v>
      </c>
      <c r="BB14" s="12" t="s">
        <v>887</v>
      </c>
      <c r="BC14" s="12" t="s">
        <v>887</v>
      </c>
      <c r="BD14" s="12" t="s">
        <v>887</v>
      </c>
      <c r="BE14" s="12" t="s">
        <v>887</v>
      </c>
      <c r="BF14" s="12" t="s">
        <v>887</v>
      </c>
      <c r="BG14" s="12" t="s">
        <v>887</v>
      </c>
      <c r="BH14" s="12" t="s">
        <v>895</v>
      </c>
      <c r="BI14" s="12" t="s">
        <v>887</v>
      </c>
      <c r="BJ14" s="12" t="s">
        <v>887</v>
      </c>
      <c r="BK14" s="12" t="s">
        <v>887</v>
      </c>
      <c r="BL14" s="12" t="s">
        <v>887</v>
      </c>
      <c r="BM14" s="12" t="s">
        <v>887</v>
      </c>
      <c r="BN14" s="12" t="s">
        <v>887</v>
      </c>
      <c r="BO14" s="12" t="s">
        <v>887</v>
      </c>
      <c r="BP14" s="12" t="s">
        <v>887</v>
      </c>
      <c r="BQ14" s="12" t="s">
        <v>887</v>
      </c>
      <c r="BR14" s="12" t="s">
        <v>887</v>
      </c>
      <c r="BS14" s="12" t="s">
        <v>895</v>
      </c>
      <c r="BT14" s="25" t="s">
        <v>887</v>
      </c>
      <c r="BU14" s="25" t="s">
        <v>895</v>
      </c>
      <c r="BV14" s="21" t="s">
        <v>89</v>
      </c>
      <c r="BW14" s="14"/>
    </row>
    <row r="15" spans="2:75" ht="11.1" customHeight="1" x14ac:dyDescent="0.2">
      <c r="B15" s="21" t="s">
        <v>107</v>
      </c>
      <c r="C15" s="35" t="s">
        <v>887</v>
      </c>
      <c r="D15" s="12" t="s">
        <v>887</v>
      </c>
      <c r="E15" s="12" t="s">
        <v>887</v>
      </c>
      <c r="F15" s="12" t="s">
        <v>887</v>
      </c>
      <c r="G15" s="12" t="s">
        <v>892</v>
      </c>
      <c r="H15" s="12" t="s">
        <v>887</v>
      </c>
      <c r="I15" s="12" t="s">
        <v>887</v>
      </c>
      <c r="J15" s="12" t="s">
        <v>887</v>
      </c>
      <c r="K15" s="12" t="s">
        <v>895</v>
      </c>
      <c r="L15" s="12" t="s">
        <v>887</v>
      </c>
      <c r="M15" s="12" t="s">
        <v>893</v>
      </c>
      <c r="N15" s="12" t="s">
        <v>891</v>
      </c>
      <c r="O15" s="12" t="s">
        <v>891</v>
      </c>
      <c r="P15" s="12" t="s">
        <v>892</v>
      </c>
      <c r="Q15" s="12" t="s">
        <v>887</v>
      </c>
      <c r="R15" s="12" t="s">
        <v>887</v>
      </c>
      <c r="S15" s="12" t="s">
        <v>892</v>
      </c>
      <c r="T15" s="12" t="s">
        <v>887</v>
      </c>
      <c r="U15" s="12" t="s">
        <v>887</v>
      </c>
      <c r="V15" s="12" t="s">
        <v>887</v>
      </c>
      <c r="W15" s="12" t="s">
        <v>887</v>
      </c>
      <c r="X15" s="12" t="s">
        <v>891</v>
      </c>
      <c r="Y15" s="12" t="s">
        <v>887</v>
      </c>
      <c r="Z15" s="12" t="s">
        <v>887</v>
      </c>
      <c r="AA15" s="12" t="s">
        <v>892</v>
      </c>
      <c r="AB15" s="12" t="s">
        <v>887</v>
      </c>
      <c r="AC15" s="12" t="s">
        <v>887</v>
      </c>
      <c r="AD15" s="12" t="s">
        <v>887</v>
      </c>
      <c r="AE15" s="12" t="s">
        <v>887</v>
      </c>
      <c r="AF15" s="12" t="s">
        <v>887</v>
      </c>
      <c r="AG15" s="12" t="s">
        <v>887</v>
      </c>
      <c r="AH15" s="12" t="s">
        <v>887</v>
      </c>
      <c r="AI15" s="12" t="s">
        <v>887</v>
      </c>
      <c r="AJ15" s="12" t="s">
        <v>887</v>
      </c>
      <c r="AK15" s="12" t="s">
        <v>895</v>
      </c>
      <c r="AL15" s="12" t="s">
        <v>887</v>
      </c>
      <c r="AM15" s="12" t="s">
        <v>887</v>
      </c>
      <c r="AN15" s="12" t="s">
        <v>892</v>
      </c>
      <c r="AO15" s="12" t="s">
        <v>887</v>
      </c>
      <c r="AP15" s="12" t="s">
        <v>887</v>
      </c>
      <c r="AQ15" s="25" t="s">
        <v>891</v>
      </c>
      <c r="AR15" s="25" t="s">
        <v>887</v>
      </c>
      <c r="AS15" s="3680" t="s">
        <v>887</v>
      </c>
      <c r="AT15" s="35" t="s">
        <v>887</v>
      </c>
      <c r="AU15" s="12" t="s">
        <v>887</v>
      </c>
      <c r="AV15" s="12" t="s">
        <v>887</v>
      </c>
      <c r="AW15" s="12" t="s">
        <v>887</v>
      </c>
      <c r="AX15" s="12" t="s">
        <v>887</v>
      </c>
      <c r="AY15" s="12" t="s">
        <v>887</v>
      </c>
      <c r="AZ15" s="12" t="s">
        <v>892</v>
      </c>
      <c r="BA15" s="12" t="s">
        <v>887</v>
      </c>
      <c r="BB15" s="12" t="s">
        <v>887</v>
      </c>
      <c r="BC15" s="12" t="s">
        <v>887</v>
      </c>
      <c r="BD15" s="12" t="s">
        <v>887</v>
      </c>
      <c r="BE15" s="12" t="s">
        <v>887</v>
      </c>
      <c r="BF15" s="12" t="s">
        <v>887</v>
      </c>
      <c r="BG15" s="12" t="s">
        <v>887</v>
      </c>
      <c r="BH15" s="12" t="s">
        <v>887</v>
      </c>
      <c r="BI15" s="12" t="s">
        <v>887</v>
      </c>
      <c r="BJ15" s="12" t="s">
        <v>887</v>
      </c>
      <c r="BK15" s="12" t="s">
        <v>887</v>
      </c>
      <c r="BL15" s="12" t="s">
        <v>887</v>
      </c>
      <c r="BM15" s="12" t="s">
        <v>887</v>
      </c>
      <c r="BN15" s="12" t="s">
        <v>887</v>
      </c>
      <c r="BO15" s="12" t="s">
        <v>887</v>
      </c>
      <c r="BP15" s="12" t="s">
        <v>887</v>
      </c>
      <c r="BQ15" s="12" t="s">
        <v>887</v>
      </c>
      <c r="BR15" s="12" t="s">
        <v>887</v>
      </c>
      <c r="BS15" s="12" t="s">
        <v>887</v>
      </c>
      <c r="BT15" s="25" t="s">
        <v>887</v>
      </c>
      <c r="BU15" s="25" t="s">
        <v>887</v>
      </c>
      <c r="BV15" s="21" t="s">
        <v>107</v>
      </c>
      <c r="BW15" s="15"/>
    </row>
    <row r="16" spans="2:75" ht="11.1" customHeight="1" x14ac:dyDescent="0.2">
      <c r="B16" s="21" t="s">
        <v>212</v>
      </c>
      <c r="C16" s="35" t="s">
        <v>887</v>
      </c>
      <c r="D16" s="12" t="s">
        <v>887</v>
      </c>
      <c r="E16" s="12" t="s">
        <v>887</v>
      </c>
      <c r="F16" s="12" t="s">
        <v>887</v>
      </c>
      <c r="G16" s="12" t="s">
        <v>887</v>
      </c>
      <c r="H16" s="12" t="s">
        <v>887</v>
      </c>
      <c r="I16" s="12" t="s">
        <v>887</v>
      </c>
      <c r="J16" s="12" t="s">
        <v>887</v>
      </c>
      <c r="K16" s="12" t="s">
        <v>895</v>
      </c>
      <c r="L16" s="12" t="s">
        <v>887</v>
      </c>
      <c r="M16" s="12" t="s">
        <v>890</v>
      </c>
      <c r="N16" s="12" t="s">
        <v>895</v>
      </c>
      <c r="O16" s="12" t="s">
        <v>887</v>
      </c>
      <c r="P16" s="12" t="s">
        <v>891</v>
      </c>
      <c r="Q16" s="12" t="s">
        <v>896</v>
      </c>
      <c r="R16" s="12" t="s">
        <v>887</v>
      </c>
      <c r="S16" s="12" t="s">
        <v>887</v>
      </c>
      <c r="T16" s="12" t="s">
        <v>895</v>
      </c>
      <c r="U16" s="12" t="s">
        <v>887</v>
      </c>
      <c r="V16" s="12" t="s">
        <v>887</v>
      </c>
      <c r="W16" s="12" t="s">
        <v>887</v>
      </c>
      <c r="X16" s="12" t="s">
        <v>887</v>
      </c>
      <c r="Y16" s="12" t="s">
        <v>887</v>
      </c>
      <c r="Z16" s="12" t="s">
        <v>887</v>
      </c>
      <c r="AA16" s="12" t="s">
        <v>887</v>
      </c>
      <c r="AB16" s="12" t="s">
        <v>892</v>
      </c>
      <c r="AC16" s="12" t="s">
        <v>887</v>
      </c>
      <c r="AD16" s="12" t="s">
        <v>887</v>
      </c>
      <c r="AE16" s="12" t="s">
        <v>887</v>
      </c>
      <c r="AF16" s="12" t="s">
        <v>887</v>
      </c>
      <c r="AG16" s="12" t="s">
        <v>887</v>
      </c>
      <c r="AH16" s="12" t="s">
        <v>895</v>
      </c>
      <c r="AI16" s="12" t="s">
        <v>887</v>
      </c>
      <c r="AJ16" s="12" t="s">
        <v>887</v>
      </c>
      <c r="AK16" s="12" t="s">
        <v>887</v>
      </c>
      <c r="AL16" s="12" t="s">
        <v>891</v>
      </c>
      <c r="AM16" s="12" t="s">
        <v>887</v>
      </c>
      <c r="AN16" s="12" t="s">
        <v>887</v>
      </c>
      <c r="AO16" s="12" t="s">
        <v>892</v>
      </c>
      <c r="AP16" s="12" t="s">
        <v>887</v>
      </c>
      <c r="AQ16" s="25" t="s">
        <v>887</v>
      </c>
      <c r="AR16" s="25" t="s">
        <v>887</v>
      </c>
      <c r="AS16" s="3680" t="s">
        <v>887</v>
      </c>
      <c r="AT16" s="35" t="s">
        <v>887</v>
      </c>
      <c r="AU16" s="12" t="s">
        <v>887</v>
      </c>
      <c r="AV16" s="12" t="s">
        <v>887</v>
      </c>
      <c r="AW16" s="12" t="s">
        <v>887</v>
      </c>
      <c r="AX16" s="12" t="s">
        <v>887</v>
      </c>
      <c r="AY16" s="12" t="s">
        <v>887</v>
      </c>
      <c r="AZ16" s="12" t="s">
        <v>887</v>
      </c>
      <c r="BA16" s="12" t="s">
        <v>887</v>
      </c>
      <c r="BB16" s="12" t="s">
        <v>887</v>
      </c>
      <c r="BC16" s="12" t="s">
        <v>887</v>
      </c>
      <c r="BD16" s="12" t="s">
        <v>887</v>
      </c>
      <c r="BE16" s="12" t="s">
        <v>887</v>
      </c>
      <c r="BF16" s="12" t="s">
        <v>887</v>
      </c>
      <c r="BG16" s="12" t="s">
        <v>887</v>
      </c>
      <c r="BH16" s="12" t="s">
        <v>887</v>
      </c>
      <c r="BI16" s="12" t="s">
        <v>887</v>
      </c>
      <c r="BJ16" s="12" t="s">
        <v>887</v>
      </c>
      <c r="BK16" s="12" t="s">
        <v>887</v>
      </c>
      <c r="BL16" s="12" t="s">
        <v>887</v>
      </c>
      <c r="BM16" s="12" t="s">
        <v>887</v>
      </c>
      <c r="BN16" s="12" t="s">
        <v>887</v>
      </c>
      <c r="BO16" s="12" t="s">
        <v>887</v>
      </c>
      <c r="BP16" s="12" t="s">
        <v>887</v>
      </c>
      <c r="BQ16" s="12" t="s">
        <v>887</v>
      </c>
      <c r="BR16" s="12" t="s">
        <v>887</v>
      </c>
      <c r="BS16" s="12" t="s">
        <v>887</v>
      </c>
      <c r="BT16" s="25" t="s">
        <v>887</v>
      </c>
      <c r="BU16" s="25" t="s">
        <v>887</v>
      </c>
      <c r="BV16" s="21" t="s">
        <v>212</v>
      </c>
      <c r="BW16" s="14"/>
    </row>
    <row r="17" spans="2:75" ht="11.1" customHeight="1" x14ac:dyDescent="0.2">
      <c r="B17" s="21" t="s">
        <v>125</v>
      </c>
      <c r="C17" s="35" t="s">
        <v>896</v>
      </c>
      <c r="D17" s="12" t="s">
        <v>895</v>
      </c>
      <c r="E17" s="12" t="s">
        <v>887</v>
      </c>
      <c r="F17" s="12" t="s">
        <v>907</v>
      </c>
      <c r="G17" s="12" t="s">
        <v>959</v>
      </c>
      <c r="H17" s="12" t="s">
        <v>902</v>
      </c>
      <c r="I17" s="12" t="s">
        <v>892</v>
      </c>
      <c r="J17" s="12" t="s">
        <v>892</v>
      </c>
      <c r="K17" s="12" t="s">
        <v>887</v>
      </c>
      <c r="L17" s="12" t="s">
        <v>887</v>
      </c>
      <c r="M17" s="12" t="s">
        <v>890</v>
      </c>
      <c r="N17" s="12" t="s">
        <v>965</v>
      </c>
      <c r="O17" s="12" t="s">
        <v>892</v>
      </c>
      <c r="P17" s="12" t="s">
        <v>919</v>
      </c>
      <c r="Q17" s="12" t="s">
        <v>896</v>
      </c>
      <c r="R17" s="12" t="s">
        <v>892</v>
      </c>
      <c r="S17" s="12" t="s">
        <v>887</v>
      </c>
      <c r="T17" s="12" t="s">
        <v>887</v>
      </c>
      <c r="U17" s="12" t="s">
        <v>887</v>
      </c>
      <c r="V17" s="12" t="s">
        <v>895</v>
      </c>
      <c r="W17" s="12" t="s">
        <v>887</v>
      </c>
      <c r="X17" s="12" t="s">
        <v>927</v>
      </c>
      <c r="Y17" s="12" t="s">
        <v>887</v>
      </c>
      <c r="Z17" s="12" t="s">
        <v>895</v>
      </c>
      <c r="AA17" s="12" t="s">
        <v>892</v>
      </c>
      <c r="AB17" s="12" t="s">
        <v>925</v>
      </c>
      <c r="AC17" s="12" t="s">
        <v>887</v>
      </c>
      <c r="AD17" s="12" t="s">
        <v>906</v>
      </c>
      <c r="AE17" s="12" t="s">
        <v>895</v>
      </c>
      <c r="AF17" s="12" t="s">
        <v>928</v>
      </c>
      <c r="AG17" s="12" t="s">
        <v>888</v>
      </c>
      <c r="AH17" s="12" t="s">
        <v>929</v>
      </c>
      <c r="AI17" s="12" t="s">
        <v>891</v>
      </c>
      <c r="AJ17" s="12" t="s">
        <v>912</v>
      </c>
      <c r="AK17" s="12" t="s">
        <v>922</v>
      </c>
      <c r="AL17" s="12" t="s">
        <v>916</v>
      </c>
      <c r="AM17" s="12" t="s">
        <v>895</v>
      </c>
      <c r="AN17" s="12" t="s">
        <v>887</v>
      </c>
      <c r="AO17" s="12" t="s">
        <v>892</v>
      </c>
      <c r="AP17" s="12" t="s">
        <v>887</v>
      </c>
      <c r="AQ17" s="25" t="s">
        <v>905</v>
      </c>
      <c r="AR17" s="25" t="s">
        <v>887</v>
      </c>
      <c r="AS17" s="3680" t="s">
        <v>887</v>
      </c>
      <c r="AT17" s="35" t="s">
        <v>887</v>
      </c>
      <c r="AU17" s="12" t="s">
        <v>887</v>
      </c>
      <c r="AV17" s="12" t="s">
        <v>887</v>
      </c>
      <c r="AW17" s="12" t="s">
        <v>887</v>
      </c>
      <c r="AX17" s="12" t="s">
        <v>887</v>
      </c>
      <c r="AY17" s="12" t="s">
        <v>887</v>
      </c>
      <c r="AZ17" s="12" t="s">
        <v>887</v>
      </c>
      <c r="BA17" s="12" t="s">
        <v>887</v>
      </c>
      <c r="BB17" s="12" t="s">
        <v>887</v>
      </c>
      <c r="BC17" s="12" t="s">
        <v>887</v>
      </c>
      <c r="BD17" s="12" t="s">
        <v>887</v>
      </c>
      <c r="BE17" s="12" t="s">
        <v>887</v>
      </c>
      <c r="BF17" s="12" t="s">
        <v>887</v>
      </c>
      <c r="BG17" s="12" t="s">
        <v>887</v>
      </c>
      <c r="BH17" s="12" t="s">
        <v>892</v>
      </c>
      <c r="BI17" s="12" t="s">
        <v>887</v>
      </c>
      <c r="BJ17" s="12" t="s">
        <v>887</v>
      </c>
      <c r="BK17" s="12" t="s">
        <v>887</v>
      </c>
      <c r="BL17" s="12" t="s">
        <v>887</v>
      </c>
      <c r="BM17" s="12" t="s">
        <v>887</v>
      </c>
      <c r="BN17" s="12" t="s">
        <v>895</v>
      </c>
      <c r="BO17" s="12" t="s">
        <v>887</v>
      </c>
      <c r="BP17" s="12" t="s">
        <v>887</v>
      </c>
      <c r="BQ17" s="12" t="s">
        <v>887</v>
      </c>
      <c r="BR17" s="12" t="s">
        <v>887</v>
      </c>
      <c r="BS17" s="12" t="s">
        <v>887</v>
      </c>
      <c r="BT17" s="25" t="s">
        <v>887</v>
      </c>
      <c r="BU17" s="25" t="s">
        <v>887</v>
      </c>
      <c r="BV17" s="21" t="s">
        <v>125</v>
      </c>
      <c r="BW17" s="15"/>
    </row>
    <row r="18" spans="2:75" ht="11.1" customHeight="1" x14ac:dyDescent="0.2">
      <c r="B18" s="21" t="s">
        <v>607</v>
      </c>
      <c r="C18" s="35" t="s">
        <v>895</v>
      </c>
      <c r="D18" s="12" t="s">
        <v>887</v>
      </c>
      <c r="E18" s="12" t="s">
        <v>887</v>
      </c>
      <c r="F18" s="12" t="s">
        <v>887</v>
      </c>
      <c r="G18" s="12" t="s">
        <v>887</v>
      </c>
      <c r="H18" s="12" t="s">
        <v>887</v>
      </c>
      <c r="I18" s="12" t="s">
        <v>887</v>
      </c>
      <c r="J18" s="12" t="s">
        <v>887</v>
      </c>
      <c r="K18" s="12" t="s">
        <v>887</v>
      </c>
      <c r="L18" s="12" t="s">
        <v>887</v>
      </c>
      <c r="M18" s="12" t="s">
        <v>892</v>
      </c>
      <c r="N18" s="12" t="s">
        <v>892</v>
      </c>
      <c r="O18" s="12" t="s">
        <v>887</v>
      </c>
      <c r="P18" s="12" t="s">
        <v>887</v>
      </c>
      <c r="Q18" s="12" t="s">
        <v>887</v>
      </c>
      <c r="R18" s="12" t="s">
        <v>887</v>
      </c>
      <c r="S18" s="12" t="s">
        <v>887</v>
      </c>
      <c r="T18" s="12" t="s">
        <v>887</v>
      </c>
      <c r="U18" s="12" t="s">
        <v>887</v>
      </c>
      <c r="V18" s="12" t="s">
        <v>887</v>
      </c>
      <c r="W18" s="12" t="s">
        <v>887</v>
      </c>
      <c r="X18" s="12" t="s">
        <v>892</v>
      </c>
      <c r="Y18" s="12" t="s">
        <v>887</v>
      </c>
      <c r="Z18" s="12" t="s">
        <v>887</v>
      </c>
      <c r="AA18" s="12" t="s">
        <v>892</v>
      </c>
      <c r="AB18" s="12" t="s">
        <v>887</v>
      </c>
      <c r="AC18" s="12" t="s">
        <v>887</v>
      </c>
      <c r="AD18" s="12" t="s">
        <v>887</v>
      </c>
      <c r="AE18" s="12" t="s">
        <v>887</v>
      </c>
      <c r="AF18" s="12" t="s">
        <v>892</v>
      </c>
      <c r="AG18" s="12" t="s">
        <v>887</v>
      </c>
      <c r="AH18" s="12" t="s">
        <v>887</v>
      </c>
      <c r="AI18" s="12" t="s">
        <v>887</v>
      </c>
      <c r="AJ18" s="12" t="s">
        <v>895</v>
      </c>
      <c r="AK18" s="12" t="s">
        <v>887</v>
      </c>
      <c r="AL18" s="12" t="s">
        <v>887</v>
      </c>
      <c r="AM18" s="12" t="s">
        <v>887</v>
      </c>
      <c r="AN18" s="12" t="s">
        <v>887</v>
      </c>
      <c r="AO18" s="12" t="s">
        <v>887</v>
      </c>
      <c r="AP18" s="12" t="s">
        <v>887</v>
      </c>
      <c r="AQ18" s="25" t="s">
        <v>892</v>
      </c>
      <c r="AR18" s="25" t="s">
        <v>887</v>
      </c>
      <c r="AS18" s="3680" t="s">
        <v>887</v>
      </c>
      <c r="AT18" s="35" t="s">
        <v>887</v>
      </c>
      <c r="AU18" s="12" t="s">
        <v>887</v>
      </c>
      <c r="AV18" s="12" t="s">
        <v>887</v>
      </c>
      <c r="AW18" s="12" t="s">
        <v>887</v>
      </c>
      <c r="AX18" s="12" t="s">
        <v>887</v>
      </c>
      <c r="AY18" s="12" t="s">
        <v>887</v>
      </c>
      <c r="AZ18" s="12" t="s">
        <v>887</v>
      </c>
      <c r="BA18" s="12" t="s">
        <v>887</v>
      </c>
      <c r="BB18" s="12" t="s">
        <v>887</v>
      </c>
      <c r="BC18" s="12" t="s">
        <v>887</v>
      </c>
      <c r="BD18" s="12" t="s">
        <v>887</v>
      </c>
      <c r="BE18" s="12" t="s">
        <v>887</v>
      </c>
      <c r="BF18" s="12" t="s">
        <v>887</v>
      </c>
      <c r="BG18" s="12" t="s">
        <v>887</v>
      </c>
      <c r="BH18" s="12" t="s">
        <v>887</v>
      </c>
      <c r="BI18" s="12" t="s">
        <v>887</v>
      </c>
      <c r="BJ18" s="12" t="s">
        <v>887</v>
      </c>
      <c r="BK18" s="12" t="s">
        <v>887</v>
      </c>
      <c r="BL18" s="12" t="s">
        <v>887</v>
      </c>
      <c r="BM18" s="12" t="s">
        <v>887</v>
      </c>
      <c r="BN18" s="12" t="s">
        <v>887</v>
      </c>
      <c r="BO18" s="12" t="s">
        <v>887</v>
      </c>
      <c r="BP18" s="12" t="s">
        <v>887</v>
      </c>
      <c r="BQ18" s="12" t="s">
        <v>887</v>
      </c>
      <c r="BR18" s="12" t="s">
        <v>887</v>
      </c>
      <c r="BS18" s="12" t="s">
        <v>887</v>
      </c>
      <c r="BT18" s="25" t="s">
        <v>887</v>
      </c>
      <c r="BU18" s="25" t="s">
        <v>887</v>
      </c>
      <c r="BV18" s="21" t="s">
        <v>607</v>
      </c>
      <c r="BW18" s="15"/>
    </row>
    <row r="19" spans="2:75" ht="11.1" customHeight="1" x14ac:dyDescent="0.2">
      <c r="B19" s="21" t="s">
        <v>208</v>
      </c>
      <c r="C19" s="35" t="s">
        <v>889</v>
      </c>
      <c r="D19" s="12" t="s">
        <v>887</v>
      </c>
      <c r="E19" s="12" t="s">
        <v>887</v>
      </c>
      <c r="F19" s="12" t="s">
        <v>892</v>
      </c>
      <c r="G19" s="12" t="s">
        <v>930</v>
      </c>
      <c r="H19" s="12" t="s">
        <v>931</v>
      </c>
      <c r="I19" s="12" t="s">
        <v>889</v>
      </c>
      <c r="J19" s="12" t="s">
        <v>896</v>
      </c>
      <c r="K19" s="12" t="s">
        <v>896</v>
      </c>
      <c r="L19" s="12" t="s">
        <v>895</v>
      </c>
      <c r="M19" s="12" t="s">
        <v>887</v>
      </c>
      <c r="N19" s="12" t="s">
        <v>932</v>
      </c>
      <c r="O19" s="12" t="s">
        <v>893</v>
      </c>
      <c r="P19" s="12" t="s">
        <v>921</v>
      </c>
      <c r="Q19" s="12" t="s">
        <v>897</v>
      </c>
      <c r="R19" s="12" t="s">
        <v>887</v>
      </c>
      <c r="S19" s="12" t="s">
        <v>887</v>
      </c>
      <c r="T19" s="12" t="s">
        <v>887</v>
      </c>
      <c r="U19" s="12" t="s">
        <v>891</v>
      </c>
      <c r="V19" s="12" t="s">
        <v>892</v>
      </c>
      <c r="W19" s="12" t="s">
        <v>895</v>
      </c>
      <c r="X19" s="12" t="s">
        <v>902</v>
      </c>
      <c r="Y19" s="12" t="s">
        <v>887</v>
      </c>
      <c r="Z19" s="12" t="s">
        <v>888</v>
      </c>
      <c r="AA19" s="12" t="s">
        <v>892</v>
      </c>
      <c r="AB19" s="12" t="s">
        <v>893</v>
      </c>
      <c r="AC19" s="12" t="s">
        <v>887</v>
      </c>
      <c r="AD19" s="12" t="s">
        <v>915</v>
      </c>
      <c r="AE19" s="12" t="s">
        <v>891</v>
      </c>
      <c r="AF19" s="12" t="s">
        <v>894</v>
      </c>
      <c r="AG19" s="12" t="s">
        <v>906</v>
      </c>
      <c r="AH19" s="12" t="s">
        <v>887</v>
      </c>
      <c r="AI19" s="12" t="s">
        <v>896</v>
      </c>
      <c r="AJ19" s="12" t="s">
        <v>916</v>
      </c>
      <c r="AK19" s="12" t="s">
        <v>902</v>
      </c>
      <c r="AL19" s="12" t="s">
        <v>894</v>
      </c>
      <c r="AM19" s="12" t="s">
        <v>895</v>
      </c>
      <c r="AN19" s="12" t="s">
        <v>887</v>
      </c>
      <c r="AO19" s="12" t="s">
        <v>887</v>
      </c>
      <c r="AP19" s="12" t="s">
        <v>892</v>
      </c>
      <c r="AQ19" s="25" t="s">
        <v>895</v>
      </c>
      <c r="AR19" s="25" t="s">
        <v>887</v>
      </c>
      <c r="AS19" s="3680" t="s">
        <v>887</v>
      </c>
      <c r="AT19" s="35" t="s">
        <v>887</v>
      </c>
      <c r="AU19" s="12" t="s">
        <v>887</v>
      </c>
      <c r="AV19" s="12" t="s">
        <v>887</v>
      </c>
      <c r="AW19" s="12" t="s">
        <v>887</v>
      </c>
      <c r="AX19" s="12" t="s">
        <v>887</v>
      </c>
      <c r="AY19" s="12" t="s">
        <v>887</v>
      </c>
      <c r="AZ19" s="12" t="s">
        <v>887</v>
      </c>
      <c r="BA19" s="12" t="s">
        <v>887</v>
      </c>
      <c r="BB19" s="12" t="s">
        <v>887</v>
      </c>
      <c r="BC19" s="12" t="s">
        <v>887</v>
      </c>
      <c r="BD19" s="12" t="s">
        <v>887</v>
      </c>
      <c r="BE19" s="12" t="s">
        <v>887</v>
      </c>
      <c r="BF19" s="12" t="s">
        <v>887</v>
      </c>
      <c r="BG19" s="12" t="s">
        <v>887</v>
      </c>
      <c r="BH19" s="12" t="s">
        <v>892</v>
      </c>
      <c r="BI19" s="12" t="s">
        <v>887</v>
      </c>
      <c r="BJ19" s="12" t="s">
        <v>887</v>
      </c>
      <c r="BK19" s="12" t="s">
        <v>887</v>
      </c>
      <c r="BL19" s="12" t="s">
        <v>887</v>
      </c>
      <c r="BM19" s="12" t="s">
        <v>887</v>
      </c>
      <c r="BN19" s="12" t="s">
        <v>887</v>
      </c>
      <c r="BO19" s="12" t="s">
        <v>887</v>
      </c>
      <c r="BP19" s="12" t="s">
        <v>887</v>
      </c>
      <c r="BQ19" s="12" t="s">
        <v>887</v>
      </c>
      <c r="BR19" s="12" t="s">
        <v>887</v>
      </c>
      <c r="BS19" s="12" t="s">
        <v>895</v>
      </c>
      <c r="BT19" s="25" t="s">
        <v>887</v>
      </c>
      <c r="BU19" s="25" t="s">
        <v>887</v>
      </c>
      <c r="BV19" s="21" t="s">
        <v>208</v>
      </c>
      <c r="BW19" s="15"/>
    </row>
    <row r="20" spans="2:75" ht="11.1" customHeight="1" x14ac:dyDescent="0.2">
      <c r="B20" s="21" t="s">
        <v>92</v>
      </c>
      <c r="C20" s="35" t="s">
        <v>893</v>
      </c>
      <c r="D20" s="12" t="s">
        <v>891</v>
      </c>
      <c r="E20" s="12" t="s">
        <v>892</v>
      </c>
      <c r="F20" s="12" t="s">
        <v>923</v>
      </c>
      <c r="G20" s="12" t="s">
        <v>933</v>
      </c>
      <c r="H20" s="12" t="s">
        <v>978</v>
      </c>
      <c r="I20" s="12" t="s">
        <v>891</v>
      </c>
      <c r="J20" s="12" t="s">
        <v>892</v>
      </c>
      <c r="K20" s="12" t="s">
        <v>966</v>
      </c>
      <c r="L20" s="12" t="s">
        <v>895</v>
      </c>
      <c r="M20" s="12" t="s">
        <v>935</v>
      </c>
      <c r="N20" s="12" t="s">
        <v>887</v>
      </c>
      <c r="O20" s="12" t="s">
        <v>892</v>
      </c>
      <c r="P20" s="12" t="s">
        <v>936</v>
      </c>
      <c r="Q20" s="12" t="s">
        <v>935</v>
      </c>
      <c r="R20" s="12" t="s">
        <v>900</v>
      </c>
      <c r="S20" s="12" t="s">
        <v>896</v>
      </c>
      <c r="T20" s="12" t="s">
        <v>887</v>
      </c>
      <c r="U20" s="12" t="s">
        <v>892</v>
      </c>
      <c r="V20" s="12" t="s">
        <v>891</v>
      </c>
      <c r="W20" s="12" t="s">
        <v>890</v>
      </c>
      <c r="X20" s="12" t="s">
        <v>935</v>
      </c>
      <c r="Y20" s="12" t="s">
        <v>887</v>
      </c>
      <c r="Z20" s="12" t="s">
        <v>895</v>
      </c>
      <c r="AA20" s="12" t="s">
        <v>887</v>
      </c>
      <c r="AB20" s="12" t="s">
        <v>945</v>
      </c>
      <c r="AC20" s="12" t="s">
        <v>887</v>
      </c>
      <c r="AD20" s="12" t="s">
        <v>902</v>
      </c>
      <c r="AE20" s="12" t="s">
        <v>900</v>
      </c>
      <c r="AF20" s="12" t="s">
        <v>953</v>
      </c>
      <c r="AG20" s="12" t="s">
        <v>890</v>
      </c>
      <c r="AH20" s="12" t="s">
        <v>961</v>
      </c>
      <c r="AI20" s="12" t="s">
        <v>956</v>
      </c>
      <c r="AJ20" s="12" t="s">
        <v>968</v>
      </c>
      <c r="AK20" s="12" t="s">
        <v>937</v>
      </c>
      <c r="AL20" s="12" t="s">
        <v>938</v>
      </c>
      <c r="AM20" s="12" t="s">
        <v>900</v>
      </c>
      <c r="AN20" s="12" t="s">
        <v>890</v>
      </c>
      <c r="AO20" s="12" t="s">
        <v>887</v>
      </c>
      <c r="AP20" s="12" t="s">
        <v>887</v>
      </c>
      <c r="AQ20" s="25" t="s">
        <v>900</v>
      </c>
      <c r="AR20" s="25" t="s">
        <v>892</v>
      </c>
      <c r="AS20" s="3680" t="s">
        <v>887</v>
      </c>
      <c r="AT20" s="35" t="s">
        <v>892</v>
      </c>
      <c r="AU20" s="12" t="s">
        <v>892</v>
      </c>
      <c r="AV20" s="12" t="s">
        <v>887</v>
      </c>
      <c r="AW20" s="12" t="s">
        <v>887</v>
      </c>
      <c r="AX20" s="12" t="s">
        <v>887</v>
      </c>
      <c r="AY20" s="12" t="s">
        <v>887</v>
      </c>
      <c r="AZ20" s="12" t="s">
        <v>887</v>
      </c>
      <c r="BA20" s="12" t="s">
        <v>887</v>
      </c>
      <c r="BB20" s="12" t="s">
        <v>887</v>
      </c>
      <c r="BC20" s="12" t="s">
        <v>887</v>
      </c>
      <c r="BD20" s="12" t="s">
        <v>887</v>
      </c>
      <c r="BE20" s="12" t="s">
        <v>887</v>
      </c>
      <c r="BF20" s="12" t="s">
        <v>887</v>
      </c>
      <c r="BG20" s="12" t="s">
        <v>887</v>
      </c>
      <c r="BH20" s="12" t="s">
        <v>887</v>
      </c>
      <c r="BI20" s="12" t="s">
        <v>887</v>
      </c>
      <c r="BJ20" s="12" t="s">
        <v>887</v>
      </c>
      <c r="BK20" s="12" t="s">
        <v>887</v>
      </c>
      <c r="BL20" s="12" t="s">
        <v>887</v>
      </c>
      <c r="BM20" s="12" t="s">
        <v>887</v>
      </c>
      <c r="BN20" s="12" t="s">
        <v>895</v>
      </c>
      <c r="BO20" s="12" t="s">
        <v>892</v>
      </c>
      <c r="BP20" s="12" t="s">
        <v>887</v>
      </c>
      <c r="BQ20" s="12" t="s">
        <v>887</v>
      </c>
      <c r="BR20" s="12" t="s">
        <v>887</v>
      </c>
      <c r="BS20" s="12" t="s">
        <v>887</v>
      </c>
      <c r="BT20" s="25" t="s">
        <v>887</v>
      </c>
      <c r="BU20" s="25" t="s">
        <v>887</v>
      </c>
      <c r="BV20" s="21" t="s">
        <v>92</v>
      </c>
      <c r="BW20" s="19"/>
    </row>
    <row r="21" spans="2:75" ht="11.1" customHeight="1" x14ac:dyDescent="0.2">
      <c r="B21" s="21" t="s">
        <v>93</v>
      </c>
      <c r="C21" s="35" t="s">
        <v>887</v>
      </c>
      <c r="D21" s="12" t="s">
        <v>887</v>
      </c>
      <c r="E21" s="12" t="s">
        <v>887</v>
      </c>
      <c r="F21" s="12" t="s">
        <v>887</v>
      </c>
      <c r="G21" s="12" t="s">
        <v>895</v>
      </c>
      <c r="H21" s="12" t="s">
        <v>896</v>
      </c>
      <c r="I21" s="12" t="s">
        <v>891</v>
      </c>
      <c r="J21" s="12" t="s">
        <v>887</v>
      </c>
      <c r="K21" s="12" t="s">
        <v>895</v>
      </c>
      <c r="L21" s="12" t="s">
        <v>887</v>
      </c>
      <c r="M21" s="12" t="s">
        <v>889</v>
      </c>
      <c r="N21" s="12" t="s">
        <v>895</v>
      </c>
      <c r="O21" s="12" t="s">
        <v>887</v>
      </c>
      <c r="P21" s="12" t="s">
        <v>899</v>
      </c>
      <c r="Q21" s="12" t="s">
        <v>891</v>
      </c>
      <c r="R21" s="12" t="s">
        <v>887</v>
      </c>
      <c r="S21" s="12" t="s">
        <v>887</v>
      </c>
      <c r="T21" s="12" t="s">
        <v>887</v>
      </c>
      <c r="U21" s="12" t="s">
        <v>895</v>
      </c>
      <c r="V21" s="12" t="s">
        <v>887</v>
      </c>
      <c r="W21" s="12" t="s">
        <v>887</v>
      </c>
      <c r="X21" s="12" t="s">
        <v>887</v>
      </c>
      <c r="Y21" s="12" t="s">
        <v>895</v>
      </c>
      <c r="Z21" s="12" t="s">
        <v>887</v>
      </c>
      <c r="AA21" s="12" t="s">
        <v>887</v>
      </c>
      <c r="AB21" s="12" t="s">
        <v>895</v>
      </c>
      <c r="AC21" s="12" t="s">
        <v>887</v>
      </c>
      <c r="AD21" s="12" t="s">
        <v>888</v>
      </c>
      <c r="AE21" s="12" t="s">
        <v>887</v>
      </c>
      <c r="AF21" s="12" t="s">
        <v>889</v>
      </c>
      <c r="AG21" s="12" t="s">
        <v>892</v>
      </c>
      <c r="AH21" s="12" t="s">
        <v>888</v>
      </c>
      <c r="AI21" s="12" t="s">
        <v>887</v>
      </c>
      <c r="AJ21" s="12" t="s">
        <v>895</v>
      </c>
      <c r="AK21" s="12" t="s">
        <v>892</v>
      </c>
      <c r="AL21" s="12" t="s">
        <v>892</v>
      </c>
      <c r="AM21" s="12" t="s">
        <v>887</v>
      </c>
      <c r="AN21" s="12" t="s">
        <v>887</v>
      </c>
      <c r="AO21" s="12" t="s">
        <v>887</v>
      </c>
      <c r="AP21" s="12" t="s">
        <v>887</v>
      </c>
      <c r="AQ21" s="25" t="s">
        <v>887</v>
      </c>
      <c r="AR21" s="25" t="s">
        <v>887</v>
      </c>
      <c r="AS21" s="3680" t="s">
        <v>887</v>
      </c>
      <c r="AT21" s="35" t="s">
        <v>887</v>
      </c>
      <c r="AU21" s="12" t="s">
        <v>887</v>
      </c>
      <c r="AV21" s="12" t="s">
        <v>892</v>
      </c>
      <c r="AW21" s="12" t="s">
        <v>887</v>
      </c>
      <c r="AX21" s="12" t="s">
        <v>887</v>
      </c>
      <c r="AY21" s="12" t="s">
        <v>887</v>
      </c>
      <c r="AZ21" s="12" t="s">
        <v>887</v>
      </c>
      <c r="BA21" s="12" t="s">
        <v>887</v>
      </c>
      <c r="BB21" s="12" t="s">
        <v>887</v>
      </c>
      <c r="BC21" s="12" t="s">
        <v>887</v>
      </c>
      <c r="BD21" s="12" t="s">
        <v>887</v>
      </c>
      <c r="BE21" s="12" t="s">
        <v>887</v>
      </c>
      <c r="BF21" s="12" t="s">
        <v>887</v>
      </c>
      <c r="BG21" s="12" t="s">
        <v>887</v>
      </c>
      <c r="BH21" s="12" t="s">
        <v>887</v>
      </c>
      <c r="BI21" s="12" t="s">
        <v>887</v>
      </c>
      <c r="BJ21" s="12" t="s">
        <v>887</v>
      </c>
      <c r="BK21" s="12" t="s">
        <v>887</v>
      </c>
      <c r="BL21" s="12" t="s">
        <v>887</v>
      </c>
      <c r="BM21" s="12" t="s">
        <v>887</v>
      </c>
      <c r="BN21" s="12" t="s">
        <v>887</v>
      </c>
      <c r="BO21" s="12" t="s">
        <v>887</v>
      </c>
      <c r="BP21" s="12" t="s">
        <v>887</v>
      </c>
      <c r="BQ21" s="12" t="s">
        <v>892</v>
      </c>
      <c r="BR21" s="12" t="s">
        <v>887</v>
      </c>
      <c r="BS21" s="12" t="s">
        <v>887</v>
      </c>
      <c r="BT21" s="25" t="s">
        <v>887</v>
      </c>
      <c r="BU21" s="25" t="s">
        <v>895</v>
      </c>
      <c r="BV21" s="21" t="s">
        <v>93</v>
      </c>
      <c r="BW21" s="15"/>
    </row>
    <row r="22" spans="2:75" ht="11.1" customHeight="1" x14ac:dyDescent="0.2">
      <c r="B22" s="21" t="s">
        <v>94</v>
      </c>
      <c r="C22" s="35" t="s">
        <v>914</v>
      </c>
      <c r="D22" s="12" t="s">
        <v>905</v>
      </c>
      <c r="E22" s="12" t="s">
        <v>895</v>
      </c>
      <c r="F22" s="12" t="s">
        <v>899</v>
      </c>
      <c r="G22" s="12" t="s">
        <v>911</v>
      </c>
      <c r="H22" s="12" t="s">
        <v>969</v>
      </c>
      <c r="I22" s="12" t="s">
        <v>895</v>
      </c>
      <c r="J22" s="12" t="s">
        <v>891</v>
      </c>
      <c r="K22" s="12" t="s">
        <v>920</v>
      </c>
      <c r="L22" s="12" t="s">
        <v>887</v>
      </c>
      <c r="M22" s="12" t="s">
        <v>916</v>
      </c>
      <c r="N22" s="12" t="s">
        <v>944</v>
      </c>
      <c r="O22" s="12" t="s">
        <v>905</v>
      </c>
      <c r="P22" s="12" t="s">
        <v>887</v>
      </c>
      <c r="Q22" s="12" t="s">
        <v>939</v>
      </c>
      <c r="R22" s="12" t="s">
        <v>887</v>
      </c>
      <c r="S22" s="12" t="s">
        <v>887</v>
      </c>
      <c r="T22" s="12" t="s">
        <v>900</v>
      </c>
      <c r="U22" s="12" t="s">
        <v>890</v>
      </c>
      <c r="V22" s="12" t="s">
        <v>900</v>
      </c>
      <c r="W22" s="12" t="s">
        <v>891</v>
      </c>
      <c r="X22" s="12" t="s">
        <v>940</v>
      </c>
      <c r="Y22" s="12" t="s">
        <v>887</v>
      </c>
      <c r="Z22" s="12" t="s">
        <v>891</v>
      </c>
      <c r="AA22" s="12" t="s">
        <v>896</v>
      </c>
      <c r="AB22" s="12" t="s">
        <v>914</v>
      </c>
      <c r="AC22" s="12" t="s">
        <v>887</v>
      </c>
      <c r="AD22" s="12" t="s">
        <v>917</v>
      </c>
      <c r="AE22" s="12" t="s">
        <v>887</v>
      </c>
      <c r="AF22" s="12" t="s">
        <v>942</v>
      </c>
      <c r="AG22" s="12" t="s">
        <v>900</v>
      </c>
      <c r="AH22" s="12" t="s">
        <v>888</v>
      </c>
      <c r="AI22" s="12" t="s">
        <v>906</v>
      </c>
      <c r="AJ22" s="12" t="s">
        <v>934</v>
      </c>
      <c r="AK22" s="12" t="s">
        <v>949</v>
      </c>
      <c r="AL22" s="12" t="s">
        <v>979</v>
      </c>
      <c r="AM22" s="12" t="s">
        <v>895</v>
      </c>
      <c r="AN22" s="12" t="s">
        <v>887</v>
      </c>
      <c r="AO22" s="12" t="s">
        <v>887</v>
      </c>
      <c r="AP22" s="12" t="s">
        <v>887</v>
      </c>
      <c r="AQ22" s="25" t="s">
        <v>900</v>
      </c>
      <c r="AR22" s="25" t="s">
        <v>900</v>
      </c>
      <c r="AS22" s="3680" t="s">
        <v>887</v>
      </c>
      <c r="AT22" s="35" t="s">
        <v>887</v>
      </c>
      <c r="AU22" s="12" t="s">
        <v>887</v>
      </c>
      <c r="AV22" s="12" t="s">
        <v>887</v>
      </c>
      <c r="AW22" s="12" t="s">
        <v>887</v>
      </c>
      <c r="AX22" s="12" t="s">
        <v>892</v>
      </c>
      <c r="AY22" s="12" t="s">
        <v>892</v>
      </c>
      <c r="AZ22" s="12" t="s">
        <v>887</v>
      </c>
      <c r="BA22" s="12" t="s">
        <v>887</v>
      </c>
      <c r="BB22" s="12" t="s">
        <v>887</v>
      </c>
      <c r="BC22" s="12" t="s">
        <v>887</v>
      </c>
      <c r="BD22" s="12" t="s">
        <v>892</v>
      </c>
      <c r="BE22" s="12" t="s">
        <v>887</v>
      </c>
      <c r="BF22" s="12" t="s">
        <v>892</v>
      </c>
      <c r="BG22" s="12" t="s">
        <v>887</v>
      </c>
      <c r="BH22" s="12" t="s">
        <v>887</v>
      </c>
      <c r="BI22" s="12" t="s">
        <v>892</v>
      </c>
      <c r="BJ22" s="12" t="s">
        <v>887</v>
      </c>
      <c r="BK22" s="12" t="s">
        <v>887</v>
      </c>
      <c r="BL22" s="12" t="s">
        <v>892</v>
      </c>
      <c r="BM22" s="12" t="s">
        <v>887</v>
      </c>
      <c r="BN22" s="12" t="s">
        <v>887</v>
      </c>
      <c r="BO22" s="12" t="s">
        <v>887</v>
      </c>
      <c r="BP22" s="12" t="s">
        <v>887</v>
      </c>
      <c r="BQ22" s="12" t="s">
        <v>887</v>
      </c>
      <c r="BR22" s="12" t="s">
        <v>887</v>
      </c>
      <c r="BS22" s="12" t="s">
        <v>887</v>
      </c>
      <c r="BT22" s="25" t="s">
        <v>887</v>
      </c>
      <c r="BU22" s="25" t="s">
        <v>895</v>
      </c>
      <c r="BV22" s="21" t="s">
        <v>94</v>
      </c>
      <c r="BW22" s="15"/>
    </row>
    <row r="23" spans="2:75" ht="11.1" customHeight="1" x14ac:dyDescent="0.2">
      <c r="B23" s="21" t="s">
        <v>129</v>
      </c>
      <c r="C23" s="35" t="s">
        <v>887</v>
      </c>
      <c r="D23" s="12" t="s">
        <v>888</v>
      </c>
      <c r="E23" s="12" t="s">
        <v>887</v>
      </c>
      <c r="F23" s="12" t="s">
        <v>899</v>
      </c>
      <c r="G23" s="12" t="s">
        <v>943</v>
      </c>
      <c r="H23" s="12" t="s">
        <v>920</v>
      </c>
      <c r="I23" s="12" t="s">
        <v>887</v>
      </c>
      <c r="J23" s="12" t="s">
        <v>890</v>
      </c>
      <c r="K23" s="12" t="s">
        <v>890</v>
      </c>
      <c r="L23" s="12" t="s">
        <v>887</v>
      </c>
      <c r="M23" s="12" t="s">
        <v>898</v>
      </c>
      <c r="N23" s="12" t="s">
        <v>932</v>
      </c>
      <c r="O23" s="12" t="s">
        <v>891</v>
      </c>
      <c r="P23" s="12" t="s">
        <v>945</v>
      </c>
      <c r="Q23" s="12" t="s">
        <v>887</v>
      </c>
      <c r="R23" s="12" t="s">
        <v>891</v>
      </c>
      <c r="S23" s="12" t="s">
        <v>892</v>
      </c>
      <c r="T23" s="12" t="s">
        <v>891</v>
      </c>
      <c r="U23" s="12" t="s">
        <v>887</v>
      </c>
      <c r="V23" s="12" t="s">
        <v>895</v>
      </c>
      <c r="W23" s="12" t="s">
        <v>891</v>
      </c>
      <c r="X23" s="12" t="s">
        <v>946</v>
      </c>
      <c r="Y23" s="12" t="s">
        <v>892</v>
      </c>
      <c r="Z23" s="12" t="s">
        <v>888</v>
      </c>
      <c r="AA23" s="12" t="s">
        <v>887</v>
      </c>
      <c r="AB23" s="12" t="s">
        <v>924</v>
      </c>
      <c r="AC23" s="12" t="s">
        <v>887</v>
      </c>
      <c r="AD23" s="12" t="s">
        <v>907</v>
      </c>
      <c r="AE23" s="12" t="s">
        <v>887</v>
      </c>
      <c r="AF23" s="12" t="s">
        <v>894</v>
      </c>
      <c r="AG23" s="12" t="s">
        <v>903</v>
      </c>
      <c r="AH23" s="12" t="s">
        <v>898</v>
      </c>
      <c r="AI23" s="12" t="s">
        <v>892</v>
      </c>
      <c r="AJ23" s="12" t="s">
        <v>889</v>
      </c>
      <c r="AK23" s="12" t="s">
        <v>901</v>
      </c>
      <c r="AL23" s="12" t="s">
        <v>948</v>
      </c>
      <c r="AM23" s="12" t="s">
        <v>891</v>
      </c>
      <c r="AN23" s="12" t="s">
        <v>895</v>
      </c>
      <c r="AO23" s="12" t="s">
        <v>887</v>
      </c>
      <c r="AP23" s="12" t="s">
        <v>887</v>
      </c>
      <c r="AQ23" s="25" t="s">
        <v>891</v>
      </c>
      <c r="AR23" s="25" t="s">
        <v>887</v>
      </c>
      <c r="AS23" s="3680" t="s">
        <v>887</v>
      </c>
      <c r="AT23" s="35" t="s">
        <v>887</v>
      </c>
      <c r="AU23" s="12" t="s">
        <v>887</v>
      </c>
      <c r="AV23" s="12" t="s">
        <v>887</v>
      </c>
      <c r="AW23" s="12" t="s">
        <v>892</v>
      </c>
      <c r="AX23" s="12" t="s">
        <v>887</v>
      </c>
      <c r="AY23" s="12" t="s">
        <v>887</v>
      </c>
      <c r="AZ23" s="12" t="s">
        <v>887</v>
      </c>
      <c r="BA23" s="12" t="s">
        <v>892</v>
      </c>
      <c r="BB23" s="12" t="s">
        <v>887</v>
      </c>
      <c r="BC23" s="12" t="s">
        <v>887</v>
      </c>
      <c r="BD23" s="12" t="s">
        <v>887</v>
      </c>
      <c r="BE23" s="12" t="s">
        <v>887</v>
      </c>
      <c r="BF23" s="12" t="s">
        <v>887</v>
      </c>
      <c r="BG23" s="12" t="s">
        <v>887</v>
      </c>
      <c r="BH23" s="12" t="s">
        <v>887</v>
      </c>
      <c r="BI23" s="12" t="s">
        <v>887</v>
      </c>
      <c r="BJ23" s="12" t="s">
        <v>887</v>
      </c>
      <c r="BK23" s="12" t="s">
        <v>887</v>
      </c>
      <c r="BL23" s="12" t="s">
        <v>887</v>
      </c>
      <c r="BM23" s="12" t="s">
        <v>892</v>
      </c>
      <c r="BN23" s="12" t="s">
        <v>887</v>
      </c>
      <c r="BO23" s="12" t="s">
        <v>887</v>
      </c>
      <c r="BP23" s="12" t="s">
        <v>887</v>
      </c>
      <c r="BQ23" s="12" t="s">
        <v>887</v>
      </c>
      <c r="BR23" s="12" t="s">
        <v>887</v>
      </c>
      <c r="BS23" s="12" t="s">
        <v>887</v>
      </c>
      <c r="BT23" s="25" t="s">
        <v>887</v>
      </c>
      <c r="BU23" s="25" t="s">
        <v>887</v>
      </c>
      <c r="BV23" s="21" t="s">
        <v>129</v>
      </c>
      <c r="BW23" s="15"/>
    </row>
    <row r="24" spans="2:75" ht="11.1" customHeight="1" x14ac:dyDescent="0.2">
      <c r="B24" s="21" t="s">
        <v>151</v>
      </c>
      <c r="C24" s="35" t="s">
        <v>887</v>
      </c>
      <c r="D24" s="12" t="s">
        <v>895</v>
      </c>
      <c r="E24" s="12" t="s">
        <v>895</v>
      </c>
      <c r="F24" s="12" t="s">
        <v>892</v>
      </c>
      <c r="G24" s="12" t="s">
        <v>892</v>
      </c>
      <c r="H24" s="12" t="s">
        <v>892</v>
      </c>
      <c r="I24" s="12" t="s">
        <v>887</v>
      </c>
      <c r="J24" s="12" t="s">
        <v>887</v>
      </c>
      <c r="K24" s="12" t="s">
        <v>895</v>
      </c>
      <c r="L24" s="12" t="s">
        <v>887</v>
      </c>
      <c r="M24" s="12" t="s">
        <v>887</v>
      </c>
      <c r="N24" s="12" t="s">
        <v>888</v>
      </c>
      <c r="O24" s="12" t="s">
        <v>887</v>
      </c>
      <c r="P24" s="12" t="s">
        <v>887</v>
      </c>
      <c r="Q24" s="12" t="s">
        <v>891</v>
      </c>
      <c r="R24" s="12" t="s">
        <v>887</v>
      </c>
      <c r="S24" s="12" t="s">
        <v>887</v>
      </c>
      <c r="T24" s="12" t="s">
        <v>887</v>
      </c>
      <c r="U24" s="12" t="s">
        <v>887</v>
      </c>
      <c r="V24" s="12" t="s">
        <v>887</v>
      </c>
      <c r="W24" s="12" t="s">
        <v>887</v>
      </c>
      <c r="X24" s="12" t="s">
        <v>892</v>
      </c>
      <c r="Y24" s="12" t="s">
        <v>887</v>
      </c>
      <c r="Z24" s="12" t="s">
        <v>887</v>
      </c>
      <c r="AA24" s="12" t="s">
        <v>887</v>
      </c>
      <c r="AB24" s="12" t="s">
        <v>896</v>
      </c>
      <c r="AC24" s="12" t="s">
        <v>887</v>
      </c>
      <c r="AD24" s="12" t="s">
        <v>887</v>
      </c>
      <c r="AE24" s="12" t="s">
        <v>887</v>
      </c>
      <c r="AF24" s="12" t="s">
        <v>895</v>
      </c>
      <c r="AG24" s="12" t="s">
        <v>887</v>
      </c>
      <c r="AH24" s="12" t="s">
        <v>890</v>
      </c>
      <c r="AI24" s="12" t="s">
        <v>887</v>
      </c>
      <c r="AJ24" s="12" t="s">
        <v>895</v>
      </c>
      <c r="AK24" s="12" t="s">
        <v>888</v>
      </c>
      <c r="AL24" s="12" t="s">
        <v>900</v>
      </c>
      <c r="AM24" s="12" t="s">
        <v>887</v>
      </c>
      <c r="AN24" s="12" t="s">
        <v>895</v>
      </c>
      <c r="AO24" s="12" t="s">
        <v>887</v>
      </c>
      <c r="AP24" s="12" t="s">
        <v>887</v>
      </c>
      <c r="AQ24" s="25" t="s">
        <v>892</v>
      </c>
      <c r="AR24" s="25" t="s">
        <v>887</v>
      </c>
      <c r="AS24" s="3680" t="s">
        <v>892</v>
      </c>
      <c r="AT24" s="35" t="s">
        <v>887</v>
      </c>
      <c r="AU24" s="12" t="s">
        <v>887</v>
      </c>
      <c r="AV24" s="12" t="s">
        <v>887</v>
      </c>
      <c r="AW24" s="12" t="s">
        <v>887</v>
      </c>
      <c r="AX24" s="12" t="s">
        <v>887</v>
      </c>
      <c r="AY24" s="12" t="s">
        <v>887</v>
      </c>
      <c r="AZ24" s="12" t="s">
        <v>887</v>
      </c>
      <c r="BA24" s="12" t="s">
        <v>887</v>
      </c>
      <c r="BB24" s="12" t="s">
        <v>887</v>
      </c>
      <c r="BC24" s="12" t="s">
        <v>887</v>
      </c>
      <c r="BD24" s="12" t="s">
        <v>887</v>
      </c>
      <c r="BE24" s="12" t="s">
        <v>887</v>
      </c>
      <c r="BF24" s="12" t="s">
        <v>887</v>
      </c>
      <c r="BG24" s="12" t="s">
        <v>887</v>
      </c>
      <c r="BH24" s="12" t="s">
        <v>887</v>
      </c>
      <c r="BI24" s="12" t="s">
        <v>887</v>
      </c>
      <c r="BJ24" s="12" t="s">
        <v>887</v>
      </c>
      <c r="BK24" s="12" t="s">
        <v>887</v>
      </c>
      <c r="BL24" s="12" t="s">
        <v>887</v>
      </c>
      <c r="BM24" s="12" t="s">
        <v>887</v>
      </c>
      <c r="BN24" s="12" t="s">
        <v>887</v>
      </c>
      <c r="BO24" s="12" t="s">
        <v>887</v>
      </c>
      <c r="BP24" s="12" t="s">
        <v>887</v>
      </c>
      <c r="BQ24" s="12" t="s">
        <v>887</v>
      </c>
      <c r="BR24" s="12" t="s">
        <v>887</v>
      </c>
      <c r="BS24" s="12" t="s">
        <v>887</v>
      </c>
      <c r="BT24" s="25" t="s">
        <v>887</v>
      </c>
      <c r="BU24" s="25" t="s">
        <v>887</v>
      </c>
      <c r="BV24" s="21" t="s">
        <v>151</v>
      </c>
      <c r="BW24" s="16"/>
    </row>
    <row r="25" spans="2:75" ht="11.1" customHeight="1" x14ac:dyDescent="0.2">
      <c r="B25" s="22" t="s">
        <v>95</v>
      </c>
      <c r="C25" s="35" t="s">
        <v>887</v>
      </c>
      <c r="D25" s="12" t="s">
        <v>900</v>
      </c>
      <c r="E25" s="12" t="s">
        <v>887</v>
      </c>
      <c r="F25" s="12" t="s">
        <v>887</v>
      </c>
      <c r="G25" s="12" t="s">
        <v>892</v>
      </c>
      <c r="H25" s="12" t="s">
        <v>892</v>
      </c>
      <c r="I25" s="12" t="s">
        <v>895</v>
      </c>
      <c r="J25" s="12" t="s">
        <v>887</v>
      </c>
      <c r="K25" s="12" t="s">
        <v>887</v>
      </c>
      <c r="L25" s="12" t="s">
        <v>887</v>
      </c>
      <c r="M25" s="12" t="s">
        <v>887</v>
      </c>
      <c r="N25" s="12" t="s">
        <v>890</v>
      </c>
      <c r="O25" s="12" t="s">
        <v>887</v>
      </c>
      <c r="P25" s="12" t="s">
        <v>887</v>
      </c>
      <c r="Q25" s="12" t="s">
        <v>895</v>
      </c>
      <c r="R25" s="12" t="s">
        <v>887</v>
      </c>
      <c r="S25" s="12" t="s">
        <v>887</v>
      </c>
      <c r="T25" s="12" t="s">
        <v>887</v>
      </c>
      <c r="U25" s="12" t="s">
        <v>887</v>
      </c>
      <c r="V25" s="12" t="s">
        <v>887</v>
      </c>
      <c r="W25" s="12" t="s">
        <v>887</v>
      </c>
      <c r="X25" s="12" t="s">
        <v>887</v>
      </c>
      <c r="Y25" s="12" t="s">
        <v>887</v>
      </c>
      <c r="Z25" s="12" t="s">
        <v>887</v>
      </c>
      <c r="AA25" s="12" t="s">
        <v>887</v>
      </c>
      <c r="AB25" s="12" t="s">
        <v>887</v>
      </c>
      <c r="AC25" s="12" t="s">
        <v>887</v>
      </c>
      <c r="AD25" s="12" t="s">
        <v>887</v>
      </c>
      <c r="AE25" s="12" t="s">
        <v>887</v>
      </c>
      <c r="AF25" s="12" t="s">
        <v>895</v>
      </c>
      <c r="AG25" s="12" t="s">
        <v>887</v>
      </c>
      <c r="AH25" s="12" t="s">
        <v>887</v>
      </c>
      <c r="AI25" s="12" t="s">
        <v>895</v>
      </c>
      <c r="AJ25" s="12" t="s">
        <v>887</v>
      </c>
      <c r="AK25" s="12" t="s">
        <v>900</v>
      </c>
      <c r="AL25" s="12" t="s">
        <v>895</v>
      </c>
      <c r="AM25" s="12" t="s">
        <v>892</v>
      </c>
      <c r="AN25" s="12" t="s">
        <v>892</v>
      </c>
      <c r="AO25" s="12" t="s">
        <v>887</v>
      </c>
      <c r="AP25" s="12" t="s">
        <v>887</v>
      </c>
      <c r="AQ25" s="25" t="s">
        <v>887</v>
      </c>
      <c r="AR25" s="25" t="s">
        <v>887</v>
      </c>
      <c r="AS25" s="3680" t="s">
        <v>887</v>
      </c>
      <c r="AT25" s="35" t="s">
        <v>887</v>
      </c>
      <c r="AU25" s="12" t="s">
        <v>887</v>
      </c>
      <c r="AV25" s="12" t="s">
        <v>887</v>
      </c>
      <c r="AW25" s="12" t="s">
        <v>887</v>
      </c>
      <c r="AX25" s="12" t="s">
        <v>887</v>
      </c>
      <c r="AY25" s="12" t="s">
        <v>887</v>
      </c>
      <c r="AZ25" s="12" t="s">
        <v>887</v>
      </c>
      <c r="BA25" s="12" t="s">
        <v>887</v>
      </c>
      <c r="BB25" s="12" t="s">
        <v>892</v>
      </c>
      <c r="BC25" s="12" t="s">
        <v>887</v>
      </c>
      <c r="BD25" s="12" t="s">
        <v>887</v>
      </c>
      <c r="BE25" s="12" t="s">
        <v>887</v>
      </c>
      <c r="BF25" s="12" t="s">
        <v>887</v>
      </c>
      <c r="BG25" s="12" t="s">
        <v>887</v>
      </c>
      <c r="BH25" s="12" t="s">
        <v>887</v>
      </c>
      <c r="BI25" s="12" t="s">
        <v>887</v>
      </c>
      <c r="BJ25" s="12" t="s">
        <v>887</v>
      </c>
      <c r="BK25" s="12" t="s">
        <v>887</v>
      </c>
      <c r="BL25" s="12" t="s">
        <v>887</v>
      </c>
      <c r="BM25" s="12" t="s">
        <v>887</v>
      </c>
      <c r="BN25" s="12" t="s">
        <v>887</v>
      </c>
      <c r="BO25" s="12" t="s">
        <v>887</v>
      </c>
      <c r="BP25" s="12" t="s">
        <v>887</v>
      </c>
      <c r="BQ25" s="12" t="s">
        <v>887</v>
      </c>
      <c r="BR25" s="12" t="s">
        <v>887</v>
      </c>
      <c r="BS25" s="12" t="s">
        <v>887</v>
      </c>
      <c r="BT25" s="25" t="s">
        <v>887</v>
      </c>
      <c r="BU25" s="25" t="s">
        <v>887</v>
      </c>
      <c r="BV25" s="21" t="s">
        <v>95</v>
      </c>
      <c r="BW25" s="16"/>
    </row>
    <row r="26" spans="2:75" ht="11.1" customHeight="1" x14ac:dyDescent="0.2">
      <c r="B26" s="22" t="s">
        <v>96</v>
      </c>
      <c r="C26" s="35" t="s">
        <v>887</v>
      </c>
      <c r="D26" s="12" t="s">
        <v>887</v>
      </c>
      <c r="E26" s="12" t="s">
        <v>887</v>
      </c>
      <c r="F26" s="12" t="s">
        <v>895</v>
      </c>
      <c r="G26" s="12" t="s">
        <v>892</v>
      </c>
      <c r="H26" s="12" t="s">
        <v>892</v>
      </c>
      <c r="I26" s="12" t="s">
        <v>887</v>
      </c>
      <c r="J26" s="12" t="s">
        <v>892</v>
      </c>
      <c r="K26" s="12" t="s">
        <v>887</v>
      </c>
      <c r="L26" s="12" t="s">
        <v>887</v>
      </c>
      <c r="M26" s="12" t="s">
        <v>887</v>
      </c>
      <c r="N26" s="12" t="s">
        <v>887</v>
      </c>
      <c r="O26" s="12" t="s">
        <v>887</v>
      </c>
      <c r="P26" s="12" t="s">
        <v>888</v>
      </c>
      <c r="Q26" s="12" t="s">
        <v>891</v>
      </c>
      <c r="R26" s="12" t="s">
        <v>887</v>
      </c>
      <c r="S26" s="12" t="s">
        <v>887</v>
      </c>
      <c r="T26" s="12" t="s">
        <v>887</v>
      </c>
      <c r="U26" s="12" t="s">
        <v>887</v>
      </c>
      <c r="V26" s="12" t="s">
        <v>887</v>
      </c>
      <c r="W26" s="12" t="s">
        <v>887</v>
      </c>
      <c r="X26" s="12" t="s">
        <v>892</v>
      </c>
      <c r="Y26" s="12" t="s">
        <v>887</v>
      </c>
      <c r="Z26" s="12" t="s">
        <v>887</v>
      </c>
      <c r="AA26" s="12" t="s">
        <v>887</v>
      </c>
      <c r="AB26" s="12" t="s">
        <v>892</v>
      </c>
      <c r="AC26" s="12" t="s">
        <v>887</v>
      </c>
      <c r="AD26" s="12" t="s">
        <v>887</v>
      </c>
      <c r="AE26" s="12" t="s">
        <v>887</v>
      </c>
      <c r="AF26" s="12" t="s">
        <v>895</v>
      </c>
      <c r="AG26" s="12" t="s">
        <v>887</v>
      </c>
      <c r="AH26" s="12" t="s">
        <v>892</v>
      </c>
      <c r="AI26" s="12" t="s">
        <v>892</v>
      </c>
      <c r="AJ26" s="12" t="s">
        <v>887</v>
      </c>
      <c r="AK26" s="12" t="s">
        <v>895</v>
      </c>
      <c r="AL26" s="12" t="s">
        <v>892</v>
      </c>
      <c r="AM26" s="12" t="s">
        <v>887</v>
      </c>
      <c r="AN26" s="12" t="s">
        <v>887</v>
      </c>
      <c r="AO26" s="12" t="s">
        <v>887</v>
      </c>
      <c r="AP26" s="12" t="s">
        <v>887</v>
      </c>
      <c r="AQ26" s="25" t="s">
        <v>887</v>
      </c>
      <c r="AR26" s="25" t="s">
        <v>887</v>
      </c>
      <c r="AS26" s="3680" t="s">
        <v>887</v>
      </c>
      <c r="AT26" s="35" t="s">
        <v>887</v>
      </c>
      <c r="AU26" s="12" t="s">
        <v>887</v>
      </c>
      <c r="AV26" s="12" t="s">
        <v>887</v>
      </c>
      <c r="AW26" s="12" t="s">
        <v>887</v>
      </c>
      <c r="AX26" s="12" t="s">
        <v>887</v>
      </c>
      <c r="AY26" s="12" t="s">
        <v>887</v>
      </c>
      <c r="AZ26" s="12" t="s">
        <v>887</v>
      </c>
      <c r="BA26" s="12" t="s">
        <v>887</v>
      </c>
      <c r="BB26" s="12" t="s">
        <v>887</v>
      </c>
      <c r="BC26" s="12" t="s">
        <v>887</v>
      </c>
      <c r="BD26" s="12" t="s">
        <v>887</v>
      </c>
      <c r="BE26" s="12" t="s">
        <v>887</v>
      </c>
      <c r="BF26" s="12" t="s">
        <v>887</v>
      </c>
      <c r="BG26" s="12" t="s">
        <v>887</v>
      </c>
      <c r="BH26" s="12" t="s">
        <v>887</v>
      </c>
      <c r="BI26" s="12" t="s">
        <v>887</v>
      </c>
      <c r="BJ26" s="12" t="s">
        <v>887</v>
      </c>
      <c r="BK26" s="12" t="s">
        <v>887</v>
      </c>
      <c r="BL26" s="12" t="s">
        <v>887</v>
      </c>
      <c r="BM26" s="12" t="s">
        <v>887</v>
      </c>
      <c r="BN26" s="12" t="s">
        <v>887</v>
      </c>
      <c r="BO26" s="12" t="s">
        <v>887</v>
      </c>
      <c r="BP26" s="12" t="s">
        <v>887</v>
      </c>
      <c r="BQ26" s="12" t="s">
        <v>887</v>
      </c>
      <c r="BR26" s="12" t="s">
        <v>887</v>
      </c>
      <c r="BS26" s="12" t="s">
        <v>887</v>
      </c>
      <c r="BT26" s="25" t="s">
        <v>887</v>
      </c>
      <c r="BU26" s="25" t="s">
        <v>887</v>
      </c>
      <c r="BV26" s="21" t="s">
        <v>96</v>
      </c>
      <c r="BW26" s="16"/>
    </row>
    <row r="27" spans="2:75" ht="11.1" customHeight="1" x14ac:dyDescent="0.2">
      <c r="B27" s="22" t="s">
        <v>338</v>
      </c>
      <c r="C27" s="35" t="s">
        <v>887</v>
      </c>
      <c r="D27" s="12" t="s">
        <v>887</v>
      </c>
      <c r="E27" s="12" t="s">
        <v>887</v>
      </c>
      <c r="F27" s="12" t="s">
        <v>887</v>
      </c>
      <c r="G27" s="12" t="s">
        <v>895</v>
      </c>
      <c r="H27" s="12" t="s">
        <v>889</v>
      </c>
      <c r="I27" s="12" t="s">
        <v>887</v>
      </c>
      <c r="J27" s="12" t="s">
        <v>887</v>
      </c>
      <c r="K27" s="12" t="s">
        <v>887</v>
      </c>
      <c r="L27" s="12" t="s">
        <v>887</v>
      </c>
      <c r="M27" s="12" t="s">
        <v>891</v>
      </c>
      <c r="N27" s="12" t="s">
        <v>895</v>
      </c>
      <c r="O27" s="12" t="s">
        <v>892</v>
      </c>
      <c r="P27" s="12" t="s">
        <v>896</v>
      </c>
      <c r="Q27" s="12" t="s">
        <v>887</v>
      </c>
      <c r="R27" s="12" t="s">
        <v>887</v>
      </c>
      <c r="S27" s="12" t="s">
        <v>887</v>
      </c>
      <c r="T27" s="12" t="s">
        <v>887</v>
      </c>
      <c r="U27" s="12" t="s">
        <v>887</v>
      </c>
      <c r="V27" s="12" t="s">
        <v>887</v>
      </c>
      <c r="W27" s="12" t="s">
        <v>887</v>
      </c>
      <c r="X27" s="12" t="s">
        <v>890</v>
      </c>
      <c r="Y27" s="12" t="s">
        <v>887</v>
      </c>
      <c r="Z27" s="12" t="s">
        <v>887</v>
      </c>
      <c r="AA27" s="12" t="s">
        <v>887</v>
      </c>
      <c r="AB27" s="12" t="s">
        <v>893</v>
      </c>
      <c r="AC27" s="12" t="s">
        <v>887</v>
      </c>
      <c r="AD27" s="12" t="s">
        <v>900</v>
      </c>
      <c r="AE27" s="12" t="s">
        <v>891</v>
      </c>
      <c r="AF27" s="12" t="s">
        <v>895</v>
      </c>
      <c r="AG27" s="12" t="s">
        <v>892</v>
      </c>
      <c r="AH27" s="12" t="s">
        <v>895</v>
      </c>
      <c r="AI27" s="12" t="s">
        <v>887</v>
      </c>
      <c r="AJ27" s="12" t="s">
        <v>892</v>
      </c>
      <c r="AK27" s="12" t="s">
        <v>892</v>
      </c>
      <c r="AL27" s="12" t="s">
        <v>890</v>
      </c>
      <c r="AM27" s="12" t="s">
        <v>887</v>
      </c>
      <c r="AN27" s="12" t="s">
        <v>887</v>
      </c>
      <c r="AO27" s="12" t="s">
        <v>887</v>
      </c>
      <c r="AP27" s="12" t="s">
        <v>887</v>
      </c>
      <c r="AQ27" s="25" t="s">
        <v>895</v>
      </c>
      <c r="AR27" s="25" t="s">
        <v>887</v>
      </c>
      <c r="AS27" s="3680" t="s">
        <v>887</v>
      </c>
      <c r="AT27" s="35" t="s">
        <v>887</v>
      </c>
      <c r="AU27" s="12" t="s">
        <v>887</v>
      </c>
      <c r="AV27" s="12" t="s">
        <v>887</v>
      </c>
      <c r="AW27" s="12" t="s">
        <v>887</v>
      </c>
      <c r="AX27" s="12" t="s">
        <v>887</v>
      </c>
      <c r="AY27" s="12" t="s">
        <v>887</v>
      </c>
      <c r="AZ27" s="12" t="s">
        <v>887</v>
      </c>
      <c r="BA27" s="12" t="s">
        <v>887</v>
      </c>
      <c r="BB27" s="12" t="s">
        <v>887</v>
      </c>
      <c r="BC27" s="12" t="s">
        <v>887</v>
      </c>
      <c r="BD27" s="12" t="s">
        <v>887</v>
      </c>
      <c r="BE27" s="12" t="s">
        <v>887</v>
      </c>
      <c r="BF27" s="12" t="s">
        <v>887</v>
      </c>
      <c r="BG27" s="12" t="s">
        <v>887</v>
      </c>
      <c r="BH27" s="12" t="s">
        <v>887</v>
      </c>
      <c r="BI27" s="12" t="s">
        <v>887</v>
      </c>
      <c r="BJ27" s="12" t="s">
        <v>887</v>
      </c>
      <c r="BK27" s="12" t="s">
        <v>887</v>
      </c>
      <c r="BL27" s="12" t="s">
        <v>887</v>
      </c>
      <c r="BM27" s="12" t="s">
        <v>887</v>
      </c>
      <c r="BN27" s="12" t="s">
        <v>887</v>
      </c>
      <c r="BO27" s="12" t="s">
        <v>887</v>
      </c>
      <c r="BP27" s="12" t="s">
        <v>887</v>
      </c>
      <c r="BQ27" s="12" t="s">
        <v>887</v>
      </c>
      <c r="BR27" s="12" t="s">
        <v>887</v>
      </c>
      <c r="BS27" s="12" t="s">
        <v>887</v>
      </c>
      <c r="BT27" s="25" t="s">
        <v>887</v>
      </c>
      <c r="BU27" s="25" t="s">
        <v>887</v>
      </c>
      <c r="BV27" s="21" t="s">
        <v>338</v>
      </c>
      <c r="BW27" s="16"/>
    </row>
    <row r="28" spans="2:75" ht="11.1" customHeight="1" x14ac:dyDescent="0.2">
      <c r="B28" s="22" t="s">
        <v>347</v>
      </c>
      <c r="C28" s="35" t="s">
        <v>887</v>
      </c>
      <c r="D28" s="12" t="s">
        <v>887</v>
      </c>
      <c r="E28" s="12" t="s">
        <v>887</v>
      </c>
      <c r="F28" s="12" t="s">
        <v>887</v>
      </c>
      <c r="G28" s="12" t="s">
        <v>887</v>
      </c>
      <c r="H28" s="12" t="s">
        <v>888</v>
      </c>
      <c r="I28" s="12" t="s">
        <v>887</v>
      </c>
      <c r="J28" s="12" t="s">
        <v>887</v>
      </c>
      <c r="K28" s="12" t="s">
        <v>892</v>
      </c>
      <c r="L28" s="12" t="s">
        <v>887</v>
      </c>
      <c r="M28" s="12" t="s">
        <v>895</v>
      </c>
      <c r="N28" s="12" t="s">
        <v>891</v>
      </c>
      <c r="O28" s="12" t="s">
        <v>887</v>
      </c>
      <c r="P28" s="12" t="s">
        <v>888</v>
      </c>
      <c r="Q28" s="12" t="s">
        <v>892</v>
      </c>
      <c r="R28" s="12" t="s">
        <v>887</v>
      </c>
      <c r="S28" s="12" t="s">
        <v>887</v>
      </c>
      <c r="T28" s="12" t="s">
        <v>887</v>
      </c>
      <c r="U28" s="12" t="s">
        <v>887</v>
      </c>
      <c r="V28" s="12" t="s">
        <v>887</v>
      </c>
      <c r="W28" s="12" t="s">
        <v>887</v>
      </c>
      <c r="X28" s="12" t="s">
        <v>887</v>
      </c>
      <c r="Y28" s="12" t="s">
        <v>887</v>
      </c>
      <c r="Z28" s="12" t="s">
        <v>887</v>
      </c>
      <c r="AA28" s="12" t="s">
        <v>887</v>
      </c>
      <c r="AB28" s="12" t="s">
        <v>900</v>
      </c>
      <c r="AC28" s="12" t="s">
        <v>887</v>
      </c>
      <c r="AD28" s="12" t="s">
        <v>887</v>
      </c>
      <c r="AE28" s="12" t="s">
        <v>887</v>
      </c>
      <c r="AF28" s="12" t="s">
        <v>887</v>
      </c>
      <c r="AG28" s="12" t="s">
        <v>887</v>
      </c>
      <c r="AH28" s="12" t="s">
        <v>887</v>
      </c>
      <c r="AI28" s="12" t="s">
        <v>887</v>
      </c>
      <c r="AJ28" s="12" t="s">
        <v>895</v>
      </c>
      <c r="AK28" s="12" t="s">
        <v>887</v>
      </c>
      <c r="AL28" s="12" t="s">
        <v>891</v>
      </c>
      <c r="AM28" s="12" t="s">
        <v>887</v>
      </c>
      <c r="AN28" s="12" t="s">
        <v>887</v>
      </c>
      <c r="AO28" s="12" t="s">
        <v>887</v>
      </c>
      <c r="AP28" s="12" t="s">
        <v>887</v>
      </c>
      <c r="AQ28" s="25" t="s">
        <v>887</v>
      </c>
      <c r="AR28" s="25" t="s">
        <v>892</v>
      </c>
      <c r="AS28" s="3680" t="s">
        <v>887</v>
      </c>
      <c r="AT28" s="35" t="s">
        <v>887</v>
      </c>
      <c r="AU28" s="12" t="s">
        <v>887</v>
      </c>
      <c r="AV28" s="12" t="s">
        <v>887</v>
      </c>
      <c r="AW28" s="12" t="s">
        <v>887</v>
      </c>
      <c r="AX28" s="12" t="s">
        <v>887</v>
      </c>
      <c r="AY28" s="12" t="s">
        <v>887</v>
      </c>
      <c r="AZ28" s="12" t="s">
        <v>887</v>
      </c>
      <c r="BA28" s="12" t="s">
        <v>887</v>
      </c>
      <c r="BB28" s="12" t="s">
        <v>887</v>
      </c>
      <c r="BC28" s="12" t="s">
        <v>887</v>
      </c>
      <c r="BD28" s="12" t="s">
        <v>887</v>
      </c>
      <c r="BE28" s="12" t="s">
        <v>887</v>
      </c>
      <c r="BF28" s="12" t="s">
        <v>887</v>
      </c>
      <c r="BG28" s="12" t="s">
        <v>887</v>
      </c>
      <c r="BH28" s="12" t="s">
        <v>887</v>
      </c>
      <c r="BI28" s="12" t="s">
        <v>887</v>
      </c>
      <c r="BJ28" s="12" t="s">
        <v>887</v>
      </c>
      <c r="BK28" s="12" t="s">
        <v>887</v>
      </c>
      <c r="BL28" s="12" t="s">
        <v>887</v>
      </c>
      <c r="BM28" s="12" t="s">
        <v>887</v>
      </c>
      <c r="BN28" s="12" t="s">
        <v>887</v>
      </c>
      <c r="BO28" s="12" t="s">
        <v>887</v>
      </c>
      <c r="BP28" s="12" t="s">
        <v>887</v>
      </c>
      <c r="BQ28" s="12" t="s">
        <v>887</v>
      </c>
      <c r="BR28" s="12" t="s">
        <v>887</v>
      </c>
      <c r="BS28" s="12" t="s">
        <v>887</v>
      </c>
      <c r="BT28" s="25" t="s">
        <v>887</v>
      </c>
      <c r="BU28" s="25" t="s">
        <v>887</v>
      </c>
      <c r="BV28" s="21" t="s">
        <v>347</v>
      </c>
      <c r="BW28" s="16"/>
    </row>
    <row r="29" spans="2:75" ht="11.1" customHeight="1" x14ac:dyDescent="0.2">
      <c r="B29" s="22" t="s">
        <v>280</v>
      </c>
      <c r="C29" s="35" t="s">
        <v>892</v>
      </c>
      <c r="D29" s="12" t="s">
        <v>887</v>
      </c>
      <c r="E29" s="12" t="s">
        <v>887</v>
      </c>
      <c r="F29" s="12" t="s">
        <v>889</v>
      </c>
      <c r="G29" s="12" t="s">
        <v>896</v>
      </c>
      <c r="H29" s="12" t="s">
        <v>892</v>
      </c>
      <c r="I29" s="12" t="s">
        <v>887</v>
      </c>
      <c r="J29" s="12" t="s">
        <v>887</v>
      </c>
      <c r="K29" s="12" t="s">
        <v>887</v>
      </c>
      <c r="L29" s="12" t="s">
        <v>887</v>
      </c>
      <c r="M29" s="12" t="s">
        <v>892</v>
      </c>
      <c r="N29" s="12" t="s">
        <v>896</v>
      </c>
      <c r="O29" s="12" t="s">
        <v>887</v>
      </c>
      <c r="P29" s="12" t="s">
        <v>891</v>
      </c>
      <c r="Q29" s="12" t="s">
        <v>891</v>
      </c>
      <c r="R29" s="12" t="s">
        <v>887</v>
      </c>
      <c r="S29" s="12" t="s">
        <v>887</v>
      </c>
      <c r="T29" s="12" t="s">
        <v>887</v>
      </c>
      <c r="U29" s="12" t="s">
        <v>887</v>
      </c>
      <c r="V29" s="12" t="s">
        <v>887</v>
      </c>
      <c r="W29" s="12" t="s">
        <v>887</v>
      </c>
      <c r="X29" s="12" t="s">
        <v>900</v>
      </c>
      <c r="Y29" s="12" t="s">
        <v>887</v>
      </c>
      <c r="Z29" s="12" t="s">
        <v>887</v>
      </c>
      <c r="AA29" s="12" t="s">
        <v>887</v>
      </c>
      <c r="AB29" s="12" t="s">
        <v>887</v>
      </c>
      <c r="AC29" s="12" t="s">
        <v>887</v>
      </c>
      <c r="AD29" s="12" t="s">
        <v>887</v>
      </c>
      <c r="AE29" s="12" t="s">
        <v>887</v>
      </c>
      <c r="AF29" s="12" t="s">
        <v>893</v>
      </c>
      <c r="AG29" s="12" t="s">
        <v>887</v>
      </c>
      <c r="AH29" s="12" t="s">
        <v>887</v>
      </c>
      <c r="AI29" s="12" t="s">
        <v>892</v>
      </c>
      <c r="AJ29" s="12" t="s">
        <v>887</v>
      </c>
      <c r="AK29" s="12" t="s">
        <v>888</v>
      </c>
      <c r="AL29" s="12" t="s">
        <v>888</v>
      </c>
      <c r="AM29" s="12" t="s">
        <v>887</v>
      </c>
      <c r="AN29" s="12" t="s">
        <v>887</v>
      </c>
      <c r="AO29" s="12" t="s">
        <v>887</v>
      </c>
      <c r="AP29" s="12" t="s">
        <v>887</v>
      </c>
      <c r="AQ29" s="25" t="s">
        <v>887</v>
      </c>
      <c r="AR29" s="25" t="s">
        <v>887</v>
      </c>
      <c r="AS29" s="3680" t="s">
        <v>887</v>
      </c>
      <c r="AT29" s="35" t="s">
        <v>887</v>
      </c>
      <c r="AU29" s="12" t="s">
        <v>887</v>
      </c>
      <c r="AV29" s="12" t="s">
        <v>887</v>
      </c>
      <c r="AW29" s="12" t="s">
        <v>887</v>
      </c>
      <c r="AX29" s="12" t="s">
        <v>887</v>
      </c>
      <c r="AY29" s="12" t="s">
        <v>887</v>
      </c>
      <c r="AZ29" s="12" t="s">
        <v>887</v>
      </c>
      <c r="BA29" s="12" t="s">
        <v>887</v>
      </c>
      <c r="BB29" s="12" t="s">
        <v>887</v>
      </c>
      <c r="BC29" s="12" t="s">
        <v>887</v>
      </c>
      <c r="BD29" s="12" t="s">
        <v>887</v>
      </c>
      <c r="BE29" s="12" t="s">
        <v>887</v>
      </c>
      <c r="BF29" s="12" t="s">
        <v>887</v>
      </c>
      <c r="BG29" s="12" t="s">
        <v>887</v>
      </c>
      <c r="BH29" s="12" t="s">
        <v>887</v>
      </c>
      <c r="BI29" s="12" t="s">
        <v>887</v>
      </c>
      <c r="BJ29" s="12" t="s">
        <v>887</v>
      </c>
      <c r="BK29" s="12" t="s">
        <v>887</v>
      </c>
      <c r="BL29" s="12" t="s">
        <v>887</v>
      </c>
      <c r="BM29" s="12" t="s">
        <v>887</v>
      </c>
      <c r="BN29" s="12" t="s">
        <v>887</v>
      </c>
      <c r="BO29" s="12" t="s">
        <v>887</v>
      </c>
      <c r="BP29" s="12" t="s">
        <v>887</v>
      </c>
      <c r="BQ29" s="12" t="s">
        <v>887</v>
      </c>
      <c r="BR29" s="12" t="s">
        <v>887</v>
      </c>
      <c r="BS29" s="12" t="s">
        <v>887</v>
      </c>
      <c r="BT29" s="25" t="s">
        <v>887</v>
      </c>
      <c r="BU29" s="25" t="s">
        <v>887</v>
      </c>
      <c r="BV29" s="21" t="s">
        <v>280</v>
      </c>
      <c r="BW29" s="16"/>
    </row>
    <row r="30" spans="2:75" ht="11.1" customHeight="1" x14ac:dyDescent="0.2">
      <c r="B30" s="22" t="s">
        <v>97</v>
      </c>
      <c r="C30" s="35" t="s">
        <v>890</v>
      </c>
      <c r="D30" s="12" t="s">
        <v>905</v>
      </c>
      <c r="E30" s="12" t="s">
        <v>887</v>
      </c>
      <c r="F30" s="12" t="s">
        <v>905</v>
      </c>
      <c r="G30" s="12" t="s">
        <v>931</v>
      </c>
      <c r="H30" s="12" t="s">
        <v>919</v>
      </c>
      <c r="I30" s="12" t="s">
        <v>891</v>
      </c>
      <c r="J30" s="12" t="s">
        <v>887</v>
      </c>
      <c r="K30" s="12" t="s">
        <v>949</v>
      </c>
      <c r="L30" s="12" t="s">
        <v>895</v>
      </c>
      <c r="M30" s="12" t="s">
        <v>902</v>
      </c>
      <c r="N30" s="12" t="s">
        <v>932</v>
      </c>
      <c r="O30" s="12" t="s">
        <v>887</v>
      </c>
      <c r="P30" s="12" t="s">
        <v>940</v>
      </c>
      <c r="Q30" s="12" t="s">
        <v>922</v>
      </c>
      <c r="R30" s="12" t="s">
        <v>895</v>
      </c>
      <c r="S30" s="12" t="s">
        <v>887</v>
      </c>
      <c r="T30" s="12" t="s">
        <v>895</v>
      </c>
      <c r="U30" s="12" t="s">
        <v>896</v>
      </c>
      <c r="V30" s="12" t="s">
        <v>887</v>
      </c>
      <c r="W30" s="12" t="s">
        <v>888</v>
      </c>
      <c r="X30" s="12" t="s">
        <v>887</v>
      </c>
      <c r="Y30" s="12" t="s">
        <v>887</v>
      </c>
      <c r="Z30" s="12" t="s">
        <v>892</v>
      </c>
      <c r="AA30" s="12" t="s">
        <v>887</v>
      </c>
      <c r="AB30" s="12" t="s">
        <v>914</v>
      </c>
      <c r="AC30" s="12" t="s">
        <v>887</v>
      </c>
      <c r="AD30" s="12" t="s">
        <v>929</v>
      </c>
      <c r="AE30" s="12" t="s">
        <v>896</v>
      </c>
      <c r="AF30" s="12" t="s">
        <v>922</v>
      </c>
      <c r="AG30" s="12" t="s">
        <v>891</v>
      </c>
      <c r="AH30" s="12" t="s">
        <v>889</v>
      </c>
      <c r="AI30" s="12" t="s">
        <v>907</v>
      </c>
      <c r="AJ30" s="12" t="s">
        <v>902</v>
      </c>
      <c r="AK30" s="12" t="s">
        <v>896</v>
      </c>
      <c r="AL30" s="12" t="s">
        <v>949</v>
      </c>
      <c r="AM30" s="12" t="s">
        <v>887</v>
      </c>
      <c r="AN30" s="12" t="s">
        <v>887</v>
      </c>
      <c r="AO30" s="12" t="s">
        <v>887</v>
      </c>
      <c r="AP30" s="12" t="s">
        <v>887</v>
      </c>
      <c r="AQ30" s="25" t="s">
        <v>891</v>
      </c>
      <c r="AR30" s="25" t="s">
        <v>887</v>
      </c>
      <c r="AS30" s="3680" t="s">
        <v>887</v>
      </c>
      <c r="AT30" s="35" t="s">
        <v>887</v>
      </c>
      <c r="AU30" s="12" t="s">
        <v>887</v>
      </c>
      <c r="AV30" s="12" t="s">
        <v>887</v>
      </c>
      <c r="AW30" s="12" t="s">
        <v>887</v>
      </c>
      <c r="AX30" s="12" t="s">
        <v>887</v>
      </c>
      <c r="AY30" s="12" t="s">
        <v>887</v>
      </c>
      <c r="AZ30" s="12" t="s">
        <v>887</v>
      </c>
      <c r="BA30" s="12" t="s">
        <v>887</v>
      </c>
      <c r="BB30" s="12" t="s">
        <v>887</v>
      </c>
      <c r="BC30" s="12" t="s">
        <v>887</v>
      </c>
      <c r="BD30" s="12" t="s">
        <v>887</v>
      </c>
      <c r="BE30" s="12" t="s">
        <v>892</v>
      </c>
      <c r="BF30" s="12" t="s">
        <v>887</v>
      </c>
      <c r="BG30" s="12" t="s">
        <v>887</v>
      </c>
      <c r="BH30" s="12" t="s">
        <v>887</v>
      </c>
      <c r="BI30" s="12" t="s">
        <v>887</v>
      </c>
      <c r="BJ30" s="12" t="s">
        <v>887</v>
      </c>
      <c r="BK30" s="12" t="s">
        <v>887</v>
      </c>
      <c r="BL30" s="12" t="s">
        <v>887</v>
      </c>
      <c r="BM30" s="12" t="s">
        <v>887</v>
      </c>
      <c r="BN30" s="12" t="s">
        <v>895</v>
      </c>
      <c r="BO30" s="12" t="s">
        <v>887</v>
      </c>
      <c r="BP30" s="12" t="s">
        <v>887</v>
      </c>
      <c r="BQ30" s="12" t="s">
        <v>887</v>
      </c>
      <c r="BR30" s="12" t="s">
        <v>887</v>
      </c>
      <c r="BS30" s="12" t="s">
        <v>887</v>
      </c>
      <c r="BT30" s="25" t="s">
        <v>892</v>
      </c>
      <c r="BU30" s="25" t="s">
        <v>887</v>
      </c>
      <c r="BV30" s="21" t="s">
        <v>97</v>
      </c>
      <c r="BW30" s="15"/>
    </row>
    <row r="31" spans="2:75" ht="11.1" customHeight="1" x14ac:dyDescent="0.2">
      <c r="B31" s="22" t="s">
        <v>128</v>
      </c>
      <c r="C31" s="35" t="s">
        <v>887</v>
      </c>
      <c r="D31" s="12" t="s">
        <v>888</v>
      </c>
      <c r="E31" s="12" t="s">
        <v>887</v>
      </c>
      <c r="F31" s="12" t="s">
        <v>887</v>
      </c>
      <c r="G31" s="12" t="s">
        <v>887</v>
      </c>
      <c r="H31" s="12" t="s">
        <v>891</v>
      </c>
      <c r="I31" s="12" t="s">
        <v>887</v>
      </c>
      <c r="J31" s="12" t="s">
        <v>887</v>
      </c>
      <c r="K31" s="12" t="s">
        <v>887</v>
      </c>
      <c r="L31" s="12" t="s">
        <v>887</v>
      </c>
      <c r="M31" s="12" t="s">
        <v>887</v>
      </c>
      <c r="N31" s="12" t="s">
        <v>887</v>
      </c>
      <c r="O31" s="12" t="s">
        <v>892</v>
      </c>
      <c r="P31" s="12" t="s">
        <v>887</v>
      </c>
      <c r="Q31" s="12" t="s">
        <v>895</v>
      </c>
      <c r="R31" s="12" t="s">
        <v>887</v>
      </c>
      <c r="S31" s="12" t="s">
        <v>887</v>
      </c>
      <c r="T31" s="12" t="s">
        <v>887</v>
      </c>
      <c r="U31" s="12" t="s">
        <v>887</v>
      </c>
      <c r="V31" s="12" t="s">
        <v>887</v>
      </c>
      <c r="W31" s="12" t="s">
        <v>887</v>
      </c>
      <c r="X31" s="12" t="s">
        <v>887</v>
      </c>
      <c r="Y31" s="12" t="s">
        <v>887</v>
      </c>
      <c r="Z31" s="12" t="s">
        <v>887</v>
      </c>
      <c r="AA31" s="12" t="s">
        <v>892</v>
      </c>
      <c r="AB31" s="12" t="s">
        <v>887</v>
      </c>
      <c r="AC31" s="12" t="s">
        <v>887</v>
      </c>
      <c r="AD31" s="12" t="s">
        <v>887</v>
      </c>
      <c r="AE31" s="12" t="s">
        <v>887</v>
      </c>
      <c r="AF31" s="12" t="s">
        <v>887</v>
      </c>
      <c r="AG31" s="12" t="s">
        <v>887</v>
      </c>
      <c r="AH31" s="12" t="s">
        <v>892</v>
      </c>
      <c r="AI31" s="12" t="s">
        <v>887</v>
      </c>
      <c r="AJ31" s="12" t="s">
        <v>895</v>
      </c>
      <c r="AK31" s="12" t="s">
        <v>895</v>
      </c>
      <c r="AL31" s="12" t="s">
        <v>887</v>
      </c>
      <c r="AM31" s="12" t="s">
        <v>887</v>
      </c>
      <c r="AN31" s="12" t="s">
        <v>887</v>
      </c>
      <c r="AO31" s="12" t="s">
        <v>887</v>
      </c>
      <c r="AP31" s="12" t="s">
        <v>887</v>
      </c>
      <c r="AQ31" s="25" t="s">
        <v>887</v>
      </c>
      <c r="AR31" s="25" t="s">
        <v>887</v>
      </c>
      <c r="AS31" s="3680" t="s">
        <v>887</v>
      </c>
      <c r="AT31" s="35" t="s">
        <v>887</v>
      </c>
      <c r="AU31" s="12" t="s">
        <v>887</v>
      </c>
      <c r="AV31" s="12" t="s">
        <v>887</v>
      </c>
      <c r="AW31" s="12" t="s">
        <v>887</v>
      </c>
      <c r="AX31" s="12" t="s">
        <v>887</v>
      </c>
      <c r="AY31" s="12" t="s">
        <v>887</v>
      </c>
      <c r="AZ31" s="12" t="s">
        <v>887</v>
      </c>
      <c r="BA31" s="12" t="s">
        <v>887</v>
      </c>
      <c r="BB31" s="12" t="s">
        <v>887</v>
      </c>
      <c r="BC31" s="12" t="s">
        <v>887</v>
      </c>
      <c r="BD31" s="12" t="s">
        <v>887</v>
      </c>
      <c r="BE31" s="12" t="s">
        <v>887</v>
      </c>
      <c r="BF31" s="12" t="s">
        <v>887</v>
      </c>
      <c r="BG31" s="12" t="s">
        <v>887</v>
      </c>
      <c r="BH31" s="12" t="s">
        <v>887</v>
      </c>
      <c r="BI31" s="12" t="s">
        <v>887</v>
      </c>
      <c r="BJ31" s="12" t="s">
        <v>887</v>
      </c>
      <c r="BK31" s="12" t="s">
        <v>887</v>
      </c>
      <c r="BL31" s="12" t="s">
        <v>887</v>
      </c>
      <c r="BM31" s="12" t="s">
        <v>887</v>
      </c>
      <c r="BN31" s="12" t="s">
        <v>887</v>
      </c>
      <c r="BO31" s="12" t="s">
        <v>887</v>
      </c>
      <c r="BP31" s="12" t="s">
        <v>887</v>
      </c>
      <c r="BQ31" s="12" t="s">
        <v>887</v>
      </c>
      <c r="BR31" s="12" t="s">
        <v>887</v>
      </c>
      <c r="BS31" s="12" t="s">
        <v>887</v>
      </c>
      <c r="BT31" s="25" t="s">
        <v>887</v>
      </c>
      <c r="BU31" s="25" t="s">
        <v>887</v>
      </c>
      <c r="BV31" s="21" t="s">
        <v>128</v>
      </c>
      <c r="BW31" s="15"/>
    </row>
    <row r="32" spans="2:75" ht="11.1" customHeight="1" x14ac:dyDescent="0.2">
      <c r="B32" s="22" t="s">
        <v>148</v>
      </c>
      <c r="C32" s="35" t="s">
        <v>892</v>
      </c>
      <c r="D32" s="12" t="s">
        <v>887</v>
      </c>
      <c r="E32" s="12" t="s">
        <v>887</v>
      </c>
      <c r="F32" s="12" t="s">
        <v>887</v>
      </c>
      <c r="G32" s="12" t="s">
        <v>887</v>
      </c>
      <c r="H32" s="12" t="s">
        <v>892</v>
      </c>
      <c r="I32" s="12" t="s">
        <v>887</v>
      </c>
      <c r="J32" s="12" t="s">
        <v>887</v>
      </c>
      <c r="K32" s="12" t="s">
        <v>892</v>
      </c>
      <c r="L32" s="12" t="s">
        <v>887</v>
      </c>
      <c r="M32" s="12" t="s">
        <v>900</v>
      </c>
      <c r="N32" s="12" t="s">
        <v>892</v>
      </c>
      <c r="O32" s="12" t="s">
        <v>887</v>
      </c>
      <c r="P32" s="12" t="s">
        <v>891</v>
      </c>
      <c r="Q32" s="12" t="s">
        <v>900</v>
      </c>
      <c r="R32" s="12" t="s">
        <v>887</v>
      </c>
      <c r="S32" s="12" t="s">
        <v>887</v>
      </c>
      <c r="T32" s="12" t="s">
        <v>887</v>
      </c>
      <c r="U32" s="12" t="s">
        <v>887</v>
      </c>
      <c r="V32" s="12" t="s">
        <v>887</v>
      </c>
      <c r="W32" s="12" t="s">
        <v>887</v>
      </c>
      <c r="X32" s="12" t="s">
        <v>895</v>
      </c>
      <c r="Y32" s="12" t="s">
        <v>887</v>
      </c>
      <c r="Z32" s="12" t="s">
        <v>887</v>
      </c>
      <c r="AA32" s="12" t="s">
        <v>887</v>
      </c>
      <c r="AB32" s="12" t="s">
        <v>892</v>
      </c>
      <c r="AC32" s="12" t="s">
        <v>887</v>
      </c>
      <c r="AD32" s="12" t="s">
        <v>892</v>
      </c>
      <c r="AE32" s="12" t="s">
        <v>887</v>
      </c>
      <c r="AF32" s="12" t="s">
        <v>895</v>
      </c>
      <c r="AG32" s="12" t="s">
        <v>887</v>
      </c>
      <c r="AH32" s="12" t="s">
        <v>887</v>
      </c>
      <c r="AI32" s="12" t="s">
        <v>887</v>
      </c>
      <c r="AJ32" s="12" t="s">
        <v>887</v>
      </c>
      <c r="AK32" s="12" t="s">
        <v>895</v>
      </c>
      <c r="AL32" s="12" t="s">
        <v>892</v>
      </c>
      <c r="AM32" s="12" t="s">
        <v>887</v>
      </c>
      <c r="AN32" s="12" t="s">
        <v>887</v>
      </c>
      <c r="AO32" s="12" t="s">
        <v>887</v>
      </c>
      <c r="AP32" s="12" t="s">
        <v>887</v>
      </c>
      <c r="AQ32" s="25" t="s">
        <v>887</v>
      </c>
      <c r="AR32" s="25" t="s">
        <v>887</v>
      </c>
      <c r="AS32" s="3680" t="s">
        <v>887</v>
      </c>
      <c r="AT32" s="35" t="s">
        <v>887</v>
      </c>
      <c r="AU32" s="12" t="s">
        <v>887</v>
      </c>
      <c r="AV32" s="12" t="s">
        <v>887</v>
      </c>
      <c r="AW32" s="12" t="s">
        <v>887</v>
      </c>
      <c r="AX32" s="12" t="s">
        <v>887</v>
      </c>
      <c r="AY32" s="12" t="s">
        <v>887</v>
      </c>
      <c r="AZ32" s="12" t="s">
        <v>887</v>
      </c>
      <c r="BA32" s="12" t="s">
        <v>887</v>
      </c>
      <c r="BB32" s="12" t="s">
        <v>887</v>
      </c>
      <c r="BC32" s="12" t="s">
        <v>887</v>
      </c>
      <c r="BD32" s="12" t="s">
        <v>887</v>
      </c>
      <c r="BE32" s="12" t="s">
        <v>887</v>
      </c>
      <c r="BF32" s="12" t="s">
        <v>887</v>
      </c>
      <c r="BG32" s="12" t="s">
        <v>887</v>
      </c>
      <c r="BH32" s="12" t="s">
        <v>887</v>
      </c>
      <c r="BI32" s="12" t="s">
        <v>887</v>
      </c>
      <c r="BJ32" s="12" t="s">
        <v>887</v>
      </c>
      <c r="BK32" s="12" t="s">
        <v>887</v>
      </c>
      <c r="BL32" s="12" t="s">
        <v>887</v>
      </c>
      <c r="BM32" s="12" t="s">
        <v>887</v>
      </c>
      <c r="BN32" s="12" t="s">
        <v>887</v>
      </c>
      <c r="BO32" s="12" t="s">
        <v>887</v>
      </c>
      <c r="BP32" s="12" t="s">
        <v>887</v>
      </c>
      <c r="BQ32" s="12" t="s">
        <v>887</v>
      </c>
      <c r="BR32" s="12" t="s">
        <v>887</v>
      </c>
      <c r="BS32" s="12" t="s">
        <v>887</v>
      </c>
      <c r="BT32" s="25" t="s">
        <v>887</v>
      </c>
      <c r="BU32" s="25" t="s">
        <v>895</v>
      </c>
      <c r="BV32" s="21" t="s">
        <v>148</v>
      </c>
      <c r="BW32" s="15"/>
    </row>
    <row r="33" spans="2:75" ht="11.1" customHeight="1" x14ac:dyDescent="0.2">
      <c r="B33" s="22" t="s">
        <v>98</v>
      </c>
      <c r="C33" s="35" t="s">
        <v>887</v>
      </c>
      <c r="D33" s="12" t="s">
        <v>892</v>
      </c>
      <c r="E33" s="12" t="s">
        <v>887</v>
      </c>
      <c r="F33" s="12" t="s">
        <v>895</v>
      </c>
      <c r="G33" s="12" t="s">
        <v>895</v>
      </c>
      <c r="H33" s="12" t="s">
        <v>887</v>
      </c>
      <c r="I33" s="12" t="s">
        <v>895</v>
      </c>
      <c r="J33" s="12" t="s">
        <v>887</v>
      </c>
      <c r="K33" s="12" t="s">
        <v>895</v>
      </c>
      <c r="L33" s="12" t="s">
        <v>895</v>
      </c>
      <c r="M33" s="12" t="s">
        <v>895</v>
      </c>
      <c r="N33" s="12" t="s">
        <v>887</v>
      </c>
      <c r="O33" s="12" t="s">
        <v>887</v>
      </c>
      <c r="P33" s="12" t="s">
        <v>890</v>
      </c>
      <c r="Q33" s="12" t="s">
        <v>887</v>
      </c>
      <c r="R33" s="12" t="s">
        <v>887</v>
      </c>
      <c r="S33" s="12" t="s">
        <v>887</v>
      </c>
      <c r="T33" s="12" t="s">
        <v>887</v>
      </c>
      <c r="U33" s="12" t="s">
        <v>887</v>
      </c>
      <c r="V33" s="12" t="s">
        <v>887</v>
      </c>
      <c r="W33" s="12" t="s">
        <v>887</v>
      </c>
      <c r="X33" s="12" t="s">
        <v>887</v>
      </c>
      <c r="Y33" s="12" t="s">
        <v>895</v>
      </c>
      <c r="Z33" s="12" t="s">
        <v>887</v>
      </c>
      <c r="AA33" s="12" t="s">
        <v>887</v>
      </c>
      <c r="AB33" s="12" t="s">
        <v>888</v>
      </c>
      <c r="AC33" s="12" t="s">
        <v>887</v>
      </c>
      <c r="AD33" s="12" t="s">
        <v>887</v>
      </c>
      <c r="AE33" s="12" t="s">
        <v>887</v>
      </c>
      <c r="AF33" s="12" t="s">
        <v>895</v>
      </c>
      <c r="AG33" s="12" t="s">
        <v>887</v>
      </c>
      <c r="AH33" s="12" t="s">
        <v>887</v>
      </c>
      <c r="AI33" s="12" t="s">
        <v>887</v>
      </c>
      <c r="AJ33" s="12" t="s">
        <v>888</v>
      </c>
      <c r="AK33" s="12" t="s">
        <v>887</v>
      </c>
      <c r="AL33" s="12" t="s">
        <v>895</v>
      </c>
      <c r="AM33" s="12" t="s">
        <v>887</v>
      </c>
      <c r="AN33" s="12" t="s">
        <v>895</v>
      </c>
      <c r="AO33" s="12" t="s">
        <v>887</v>
      </c>
      <c r="AP33" s="12" t="s">
        <v>887</v>
      </c>
      <c r="AQ33" s="25" t="s">
        <v>887</v>
      </c>
      <c r="AR33" s="25" t="s">
        <v>887</v>
      </c>
      <c r="AS33" s="3680" t="s">
        <v>887</v>
      </c>
      <c r="AT33" s="35" t="s">
        <v>887</v>
      </c>
      <c r="AU33" s="12" t="s">
        <v>887</v>
      </c>
      <c r="AV33" s="12" t="s">
        <v>887</v>
      </c>
      <c r="AW33" s="12" t="s">
        <v>887</v>
      </c>
      <c r="AX33" s="12" t="s">
        <v>887</v>
      </c>
      <c r="AY33" s="12" t="s">
        <v>887</v>
      </c>
      <c r="AZ33" s="12" t="s">
        <v>887</v>
      </c>
      <c r="BA33" s="12" t="s">
        <v>887</v>
      </c>
      <c r="BB33" s="12" t="s">
        <v>887</v>
      </c>
      <c r="BC33" s="12" t="s">
        <v>887</v>
      </c>
      <c r="BD33" s="12" t="s">
        <v>887</v>
      </c>
      <c r="BE33" s="12" t="s">
        <v>887</v>
      </c>
      <c r="BF33" s="12" t="s">
        <v>887</v>
      </c>
      <c r="BG33" s="12" t="s">
        <v>887</v>
      </c>
      <c r="BH33" s="12" t="s">
        <v>887</v>
      </c>
      <c r="BI33" s="12" t="s">
        <v>887</v>
      </c>
      <c r="BJ33" s="12" t="s">
        <v>887</v>
      </c>
      <c r="BK33" s="12" t="s">
        <v>887</v>
      </c>
      <c r="BL33" s="12" t="s">
        <v>887</v>
      </c>
      <c r="BM33" s="12" t="s">
        <v>887</v>
      </c>
      <c r="BN33" s="12" t="s">
        <v>887</v>
      </c>
      <c r="BO33" s="12" t="s">
        <v>887</v>
      </c>
      <c r="BP33" s="12" t="s">
        <v>887</v>
      </c>
      <c r="BQ33" s="12" t="s">
        <v>887</v>
      </c>
      <c r="BR33" s="12" t="s">
        <v>887</v>
      </c>
      <c r="BS33" s="12" t="s">
        <v>887</v>
      </c>
      <c r="BT33" s="25" t="s">
        <v>887</v>
      </c>
      <c r="BU33" s="25" t="s">
        <v>887</v>
      </c>
      <c r="BV33" s="21" t="s">
        <v>98</v>
      </c>
      <c r="BW33" s="15"/>
    </row>
    <row r="34" spans="2:75" ht="11.1" customHeight="1" x14ac:dyDescent="0.2">
      <c r="B34" s="22" t="s">
        <v>185</v>
      </c>
      <c r="C34" s="12" t="s">
        <v>891</v>
      </c>
      <c r="D34" s="12" t="s">
        <v>896</v>
      </c>
      <c r="E34" s="12" t="s">
        <v>892</v>
      </c>
      <c r="F34" s="12" t="s">
        <v>906</v>
      </c>
      <c r="G34" s="12" t="s">
        <v>902</v>
      </c>
      <c r="H34" s="12" t="s">
        <v>916</v>
      </c>
      <c r="I34" s="12" t="s">
        <v>887</v>
      </c>
      <c r="J34" s="12" t="s">
        <v>895</v>
      </c>
      <c r="K34" s="12" t="s">
        <v>950</v>
      </c>
      <c r="L34" s="12" t="s">
        <v>887</v>
      </c>
      <c r="M34" s="12" t="s">
        <v>889</v>
      </c>
      <c r="N34" s="12" t="s">
        <v>939</v>
      </c>
      <c r="O34" s="12" t="s">
        <v>892</v>
      </c>
      <c r="P34" s="12" t="s">
        <v>894</v>
      </c>
      <c r="Q34" s="12" t="s">
        <v>928</v>
      </c>
      <c r="R34" s="12" t="s">
        <v>890</v>
      </c>
      <c r="S34" s="12" t="s">
        <v>887</v>
      </c>
      <c r="T34" s="12" t="s">
        <v>895</v>
      </c>
      <c r="U34" s="12" t="s">
        <v>889</v>
      </c>
      <c r="V34" s="12" t="s">
        <v>888</v>
      </c>
      <c r="W34" s="12" t="s">
        <v>887</v>
      </c>
      <c r="X34" s="12" t="s">
        <v>894</v>
      </c>
      <c r="Y34" s="12" t="s">
        <v>887</v>
      </c>
      <c r="Z34" s="12" t="s">
        <v>895</v>
      </c>
      <c r="AA34" s="12" t="s">
        <v>900</v>
      </c>
      <c r="AB34" s="12"/>
      <c r="AC34" s="12" t="s">
        <v>887</v>
      </c>
      <c r="AD34" s="12" t="s">
        <v>889</v>
      </c>
      <c r="AE34" s="12" t="s">
        <v>887</v>
      </c>
      <c r="AF34" s="12" t="s">
        <v>951</v>
      </c>
      <c r="AG34" s="12" t="s">
        <v>895</v>
      </c>
      <c r="AH34" s="12" t="s">
        <v>890</v>
      </c>
      <c r="AI34" s="12" t="s">
        <v>888</v>
      </c>
      <c r="AJ34" s="12" t="s">
        <v>916</v>
      </c>
      <c r="AK34" s="12" t="s">
        <v>890</v>
      </c>
      <c r="AL34" s="12" t="s">
        <v>916</v>
      </c>
      <c r="AM34" s="12" t="s">
        <v>887</v>
      </c>
      <c r="AN34" s="12" t="s">
        <v>888</v>
      </c>
      <c r="AO34" s="12" t="s">
        <v>895</v>
      </c>
      <c r="AP34" s="12" t="s">
        <v>887</v>
      </c>
      <c r="AQ34" s="25" t="s">
        <v>887</v>
      </c>
      <c r="AR34" s="25" t="s">
        <v>887</v>
      </c>
      <c r="AS34" s="3680" t="s">
        <v>887</v>
      </c>
      <c r="AT34" s="12" t="s">
        <v>887</v>
      </c>
      <c r="AU34" s="12" t="s">
        <v>887</v>
      </c>
      <c r="AV34" s="12" t="s">
        <v>887</v>
      </c>
      <c r="AW34" s="12" t="s">
        <v>887</v>
      </c>
      <c r="AX34" s="12" t="s">
        <v>887</v>
      </c>
      <c r="AY34" s="12" t="s">
        <v>887</v>
      </c>
      <c r="AZ34" s="12" t="s">
        <v>887</v>
      </c>
      <c r="BA34" s="12" t="s">
        <v>887</v>
      </c>
      <c r="BB34" s="12" t="s">
        <v>887</v>
      </c>
      <c r="BC34" s="12" t="s">
        <v>892</v>
      </c>
      <c r="BD34" s="12" t="s">
        <v>887</v>
      </c>
      <c r="BE34" s="12" t="s">
        <v>887</v>
      </c>
      <c r="BF34" s="12" t="s">
        <v>887</v>
      </c>
      <c r="BG34" s="12" t="s">
        <v>887</v>
      </c>
      <c r="BH34" s="12"/>
      <c r="BI34" s="12" t="s">
        <v>887</v>
      </c>
      <c r="BJ34" s="12" t="s">
        <v>887</v>
      </c>
      <c r="BK34" s="12" t="s">
        <v>887</v>
      </c>
      <c r="BL34" s="12" t="s">
        <v>887</v>
      </c>
      <c r="BM34" s="12" t="s">
        <v>887</v>
      </c>
      <c r="BN34" s="12" t="s">
        <v>887</v>
      </c>
      <c r="BO34" s="12" t="s">
        <v>887</v>
      </c>
      <c r="BP34" s="12" t="s">
        <v>887</v>
      </c>
      <c r="BQ34" s="12" t="s">
        <v>887</v>
      </c>
      <c r="BR34" s="12" t="s">
        <v>887</v>
      </c>
      <c r="BS34" s="12" t="s">
        <v>887</v>
      </c>
      <c r="BT34" s="12" t="s">
        <v>887</v>
      </c>
      <c r="BU34" s="12" t="s">
        <v>887</v>
      </c>
      <c r="BV34" s="21" t="s">
        <v>185</v>
      </c>
      <c r="BW34" s="15"/>
    </row>
    <row r="35" spans="2:75" ht="11.1" customHeight="1" x14ac:dyDescent="0.2">
      <c r="B35" s="22" t="s">
        <v>341</v>
      </c>
      <c r="C35" s="12" t="s">
        <v>895</v>
      </c>
      <c r="D35" s="12" t="s">
        <v>887</v>
      </c>
      <c r="E35" s="12" t="s">
        <v>887</v>
      </c>
      <c r="F35" s="12" t="s">
        <v>887</v>
      </c>
      <c r="G35" s="12" t="s">
        <v>887</v>
      </c>
      <c r="H35" s="12" t="s">
        <v>887</v>
      </c>
      <c r="I35" s="12" t="s">
        <v>887</v>
      </c>
      <c r="J35" s="12" t="s">
        <v>887</v>
      </c>
      <c r="K35" s="12" t="s">
        <v>887</v>
      </c>
      <c r="L35" s="12" t="s">
        <v>887</v>
      </c>
      <c r="M35" s="12" t="s">
        <v>887</v>
      </c>
      <c r="N35" s="12" t="s">
        <v>887</v>
      </c>
      <c r="O35" s="12" t="s">
        <v>887</v>
      </c>
      <c r="P35" s="12" t="s">
        <v>887</v>
      </c>
      <c r="Q35" s="12" t="s">
        <v>887</v>
      </c>
      <c r="R35" s="12" t="s">
        <v>887</v>
      </c>
      <c r="S35" s="12" t="s">
        <v>887</v>
      </c>
      <c r="T35" s="12" t="s">
        <v>887</v>
      </c>
      <c r="U35" s="12" t="s">
        <v>887</v>
      </c>
      <c r="V35" s="12" t="s">
        <v>887</v>
      </c>
      <c r="W35" s="12" t="s">
        <v>887</v>
      </c>
      <c r="X35" s="12" t="s">
        <v>887</v>
      </c>
      <c r="Y35" s="12" t="s">
        <v>887</v>
      </c>
      <c r="Z35" s="12" t="s">
        <v>887</v>
      </c>
      <c r="AA35" s="12" t="s">
        <v>887</v>
      </c>
      <c r="AB35" s="12" t="s">
        <v>887</v>
      </c>
      <c r="AC35" s="12"/>
      <c r="AD35" s="12" t="s">
        <v>887</v>
      </c>
      <c r="AE35" s="12" t="s">
        <v>887</v>
      </c>
      <c r="AF35" s="12" t="s">
        <v>887</v>
      </c>
      <c r="AG35" s="12" t="s">
        <v>887</v>
      </c>
      <c r="AH35" s="12" t="s">
        <v>887</v>
      </c>
      <c r="AI35" s="12" t="s">
        <v>887</v>
      </c>
      <c r="AJ35" s="12" t="s">
        <v>887</v>
      </c>
      <c r="AK35" s="12" t="s">
        <v>887</v>
      </c>
      <c r="AL35" s="12" t="s">
        <v>887</v>
      </c>
      <c r="AM35" s="12" t="s">
        <v>887</v>
      </c>
      <c r="AN35" s="12" t="s">
        <v>887</v>
      </c>
      <c r="AO35" s="12" t="s">
        <v>887</v>
      </c>
      <c r="AP35" s="12" t="s">
        <v>887</v>
      </c>
      <c r="AQ35" s="25" t="s">
        <v>887</v>
      </c>
      <c r="AR35" s="25" t="s">
        <v>887</v>
      </c>
      <c r="AS35" s="3680" t="s">
        <v>887</v>
      </c>
      <c r="AT35" s="12" t="s">
        <v>887</v>
      </c>
      <c r="AU35" s="12" t="s">
        <v>887</v>
      </c>
      <c r="AV35" s="12" t="s">
        <v>887</v>
      </c>
      <c r="AW35" s="12" t="s">
        <v>887</v>
      </c>
      <c r="AX35" s="12" t="s">
        <v>887</v>
      </c>
      <c r="AY35" s="12" t="s">
        <v>887</v>
      </c>
      <c r="AZ35" s="12" t="s">
        <v>887</v>
      </c>
      <c r="BA35" s="12" t="s">
        <v>887</v>
      </c>
      <c r="BB35" s="12" t="s">
        <v>887</v>
      </c>
      <c r="BC35" s="12" t="s">
        <v>887</v>
      </c>
      <c r="BD35" s="12" t="s">
        <v>887</v>
      </c>
      <c r="BE35" s="12" t="s">
        <v>887</v>
      </c>
      <c r="BF35" s="12" t="s">
        <v>887</v>
      </c>
      <c r="BG35" s="12" t="s">
        <v>887</v>
      </c>
      <c r="BH35" s="12"/>
      <c r="BI35" s="12" t="s">
        <v>887</v>
      </c>
      <c r="BJ35" s="12" t="s">
        <v>887</v>
      </c>
      <c r="BK35" s="12" t="s">
        <v>887</v>
      </c>
      <c r="BL35" s="12" t="s">
        <v>887</v>
      </c>
      <c r="BM35" s="12" t="s">
        <v>887</v>
      </c>
      <c r="BN35" s="12" t="s">
        <v>887</v>
      </c>
      <c r="BO35" s="12" t="s">
        <v>887</v>
      </c>
      <c r="BP35" s="12" t="s">
        <v>887</v>
      </c>
      <c r="BQ35" s="12" t="s">
        <v>887</v>
      </c>
      <c r="BR35" s="12" t="s">
        <v>887</v>
      </c>
      <c r="BS35" s="12" t="s">
        <v>887</v>
      </c>
      <c r="BT35" s="12" t="s">
        <v>887</v>
      </c>
      <c r="BU35" s="12" t="s">
        <v>887</v>
      </c>
      <c r="BV35" s="21" t="s">
        <v>341</v>
      </c>
      <c r="BW35" s="15"/>
    </row>
    <row r="36" spans="2:75" ht="11.1" customHeight="1" x14ac:dyDescent="0.2">
      <c r="B36" s="22" t="s">
        <v>213</v>
      </c>
      <c r="C36" s="12" t="s">
        <v>891</v>
      </c>
      <c r="D36" s="12" t="s">
        <v>895</v>
      </c>
      <c r="E36" s="12" t="s">
        <v>892</v>
      </c>
      <c r="F36" s="12" t="s">
        <v>903</v>
      </c>
      <c r="G36" s="12" t="s">
        <v>905</v>
      </c>
      <c r="H36" s="12" t="s">
        <v>946</v>
      </c>
      <c r="I36" s="12" t="s">
        <v>887</v>
      </c>
      <c r="J36" s="12" t="s">
        <v>887</v>
      </c>
      <c r="K36" s="12" t="s">
        <v>906</v>
      </c>
      <c r="L36" s="12" t="s">
        <v>887</v>
      </c>
      <c r="M36" s="12" t="s">
        <v>947</v>
      </c>
      <c r="N36" s="12" t="s">
        <v>902</v>
      </c>
      <c r="O36" s="12" t="s">
        <v>900</v>
      </c>
      <c r="P36" s="12" t="s">
        <v>952</v>
      </c>
      <c r="Q36" s="12" t="s">
        <v>903</v>
      </c>
      <c r="R36" s="12" t="s">
        <v>887</v>
      </c>
      <c r="S36" s="12" t="s">
        <v>887</v>
      </c>
      <c r="T36" s="12" t="s">
        <v>887</v>
      </c>
      <c r="U36" s="12" t="s">
        <v>888</v>
      </c>
      <c r="V36" s="12" t="s">
        <v>887</v>
      </c>
      <c r="W36" s="12" t="s">
        <v>887</v>
      </c>
      <c r="X36" s="12" t="s">
        <v>901</v>
      </c>
      <c r="Y36" s="12" t="s">
        <v>887</v>
      </c>
      <c r="Z36" s="12" t="s">
        <v>895</v>
      </c>
      <c r="AA36" s="12" t="s">
        <v>887</v>
      </c>
      <c r="AB36" s="12" t="s">
        <v>893</v>
      </c>
      <c r="AC36" s="12" t="s">
        <v>887</v>
      </c>
      <c r="AD36" s="12"/>
      <c r="AE36" s="12" t="s">
        <v>895</v>
      </c>
      <c r="AF36" s="12" t="s">
        <v>948</v>
      </c>
      <c r="AG36" s="12" t="s">
        <v>890</v>
      </c>
      <c r="AH36" s="12" t="s">
        <v>890</v>
      </c>
      <c r="AI36" s="12" t="s">
        <v>900</v>
      </c>
      <c r="AJ36" s="12" t="s">
        <v>901</v>
      </c>
      <c r="AK36" s="12" t="s">
        <v>900</v>
      </c>
      <c r="AL36" s="12" t="s">
        <v>903</v>
      </c>
      <c r="AM36" s="12" t="s">
        <v>887</v>
      </c>
      <c r="AN36" s="12" t="s">
        <v>892</v>
      </c>
      <c r="AO36" s="12" t="s">
        <v>887</v>
      </c>
      <c r="AP36" s="12" t="s">
        <v>892</v>
      </c>
      <c r="AQ36" s="25" t="s">
        <v>887</v>
      </c>
      <c r="AR36" s="25" t="s">
        <v>892</v>
      </c>
      <c r="AS36" s="3680" t="s">
        <v>887</v>
      </c>
      <c r="AT36" s="12" t="s">
        <v>887</v>
      </c>
      <c r="AU36" s="12" t="s">
        <v>887</v>
      </c>
      <c r="AV36" s="12" t="s">
        <v>887</v>
      </c>
      <c r="AW36" s="12" t="s">
        <v>887</v>
      </c>
      <c r="AX36" s="12" t="s">
        <v>887</v>
      </c>
      <c r="AY36" s="12" t="s">
        <v>887</v>
      </c>
      <c r="AZ36" s="12" t="s">
        <v>887</v>
      </c>
      <c r="BA36" s="12" t="s">
        <v>887</v>
      </c>
      <c r="BB36" s="12" t="s">
        <v>887</v>
      </c>
      <c r="BC36" s="12" t="s">
        <v>887</v>
      </c>
      <c r="BD36" s="12" t="s">
        <v>887</v>
      </c>
      <c r="BE36" s="12" t="s">
        <v>887</v>
      </c>
      <c r="BF36" s="12" t="s">
        <v>887</v>
      </c>
      <c r="BG36" s="12" t="s">
        <v>887</v>
      </c>
      <c r="BH36" s="12"/>
      <c r="BI36" s="12" t="s">
        <v>887</v>
      </c>
      <c r="BJ36" s="12" t="s">
        <v>887</v>
      </c>
      <c r="BK36" s="12" t="s">
        <v>887</v>
      </c>
      <c r="BL36" s="12" t="s">
        <v>887</v>
      </c>
      <c r="BM36" s="12" t="s">
        <v>887</v>
      </c>
      <c r="BN36" s="12" t="s">
        <v>895</v>
      </c>
      <c r="BO36" s="12" t="s">
        <v>887</v>
      </c>
      <c r="BP36" s="12" t="s">
        <v>887</v>
      </c>
      <c r="BQ36" s="12" t="s">
        <v>887</v>
      </c>
      <c r="BR36" s="12" t="s">
        <v>887</v>
      </c>
      <c r="BS36" s="12" t="s">
        <v>887</v>
      </c>
      <c r="BT36" s="12" t="s">
        <v>887</v>
      </c>
      <c r="BU36" s="12" t="s">
        <v>887</v>
      </c>
      <c r="BV36" s="21" t="s">
        <v>213</v>
      </c>
      <c r="BW36" s="15"/>
    </row>
    <row r="37" spans="2:75" ht="11.1" customHeight="1" x14ac:dyDescent="0.2">
      <c r="B37" s="22" t="s">
        <v>848</v>
      </c>
      <c r="C37" s="12" t="s">
        <v>892</v>
      </c>
      <c r="D37" s="12" t="s">
        <v>887</v>
      </c>
      <c r="E37" s="12" t="s">
        <v>887</v>
      </c>
      <c r="F37" s="12" t="s">
        <v>892</v>
      </c>
      <c r="G37" s="12" t="s">
        <v>888</v>
      </c>
      <c r="H37" s="12" t="s">
        <v>895</v>
      </c>
      <c r="I37" s="12" t="s">
        <v>887</v>
      </c>
      <c r="J37" s="12" t="s">
        <v>887</v>
      </c>
      <c r="K37" s="12" t="s">
        <v>892</v>
      </c>
      <c r="L37" s="12" t="s">
        <v>887</v>
      </c>
      <c r="M37" s="12" t="s">
        <v>891</v>
      </c>
      <c r="N37" s="12" t="s">
        <v>888</v>
      </c>
      <c r="O37" s="12" t="s">
        <v>887</v>
      </c>
      <c r="P37" s="12" t="s">
        <v>887</v>
      </c>
      <c r="Q37" s="12" t="s">
        <v>887</v>
      </c>
      <c r="R37" s="12" t="s">
        <v>887</v>
      </c>
      <c r="S37" s="12" t="s">
        <v>887</v>
      </c>
      <c r="T37" s="12" t="s">
        <v>887</v>
      </c>
      <c r="U37" s="12" t="s">
        <v>891</v>
      </c>
      <c r="V37" s="12" t="s">
        <v>887</v>
      </c>
      <c r="W37" s="12" t="s">
        <v>887</v>
      </c>
      <c r="X37" s="12" t="s">
        <v>890</v>
      </c>
      <c r="Y37" s="12" t="s">
        <v>887</v>
      </c>
      <c r="Z37" s="12" t="s">
        <v>887</v>
      </c>
      <c r="AA37" s="12" t="s">
        <v>887</v>
      </c>
      <c r="AB37" s="12" t="s">
        <v>887</v>
      </c>
      <c r="AC37" s="12" t="s">
        <v>887</v>
      </c>
      <c r="AD37" s="12" t="s">
        <v>892</v>
      </c>
      <c r="AE37" s="12"/>
      <c r="AF37" s="12" t="s">
        <v>887</v>
      </c>
      <c r="AG37" s="12" t="s">
        <v>887</v>
      </c>
      <c r="AH37" s="12" t="s">
        <v>892</v>
      </c>
      <c r="AI37" s="12" t="s">
        <v>888</v>
      </c>
      <c r="AJ37" s="12" t="s">
        <v>892</v>
      </c>
      <c r="AK37" s="12" t="s">
        <v>888</v>
      </c>
      <c r="AL37" s="12" t="s">
        <v>896</v>
      </c>
      <c r="AM37" s="12" t="s">
        <v>887</v>
      </c>
      <c r="AN37" s="12" t="s">
        <v>887</v>
      </c>
      <c r="AO37" s="12" t="s">
        <v>887</v>
      </c>
      <c r="AP37" s="12" t="s">
        <v>887</v>
      </c>
      <c r="AQ37" s="25" t="s">
        <v>895</v>
      </c>
      <c r="AR37" s="25" t="s">
        <v>892</v>
      </c>
      <c r="AS37" s="3680" t="s">
        <v>887</v>
      </c>
      <c r="AT37" s="12" t="s">
        <v>887</v>
      </c>
      <c r="AU37" s="12" t="s">
        <v>887</v>
      </c>
      <c r="AV37" s="12" t="s">
        <v>887</v>
      </c>
      <c r="AW37" s="12" t="s">
        <v>887</v>
      </c>
      <c r="AX37" s="12" t="s">
        <v>887</v>
      </c>
      <c r="AY37" s="12" t="s">
        <v>887</v>
      </c>
      <c r="AZ37" s="12" t="s">
        <v>887</v>
      </c>
      <c r="BA37" s="12" t="s">
        <v>887</v>
      </c>
      <c r="BB37" s="12" t="s">
        <v>887</v>
      </c>
      <c r="BC37" s="12" t="s">
        <v>887</v>
      </c>
      <c r="BD37" s="12" t="s">
        <v>887</v>
      </c>
      <c r="BE37" s="12" t="s">
        <v>887</v>
      </c>
      <c r="BF37" s="12" t="s">
        <v>887</v>
      </c>
      <c r="BG37" s="12" t="s">
        <v>887</v>
      </c>
      <c r="BH37" s="12"/>
      <c r="BI37" s="12" t="s">
        <v>887</v>
      </c>
      <c r="BJ37" s="12" t="s">
        <v>887</v>
      </c>
      <c r="BK37" s="12" t="s">
        <v>887</v>
      </c>
      <c r="BL37" s="12" t="s">
        <v>887</v>
      </c>
      <c r="BM37" s="12" t="s">
        <v>887</v>
      </c>
      <c r="BN37" s="12" t="s">
        <v>887</v>
      </c>
      <c r="BO37" s="12" t="s">
        <v>887</v>
      </c>
      <c r="BP37" s="12" t="s">
        <v>887</v>
      </c>
      <c r="BQ37" s="12" t="s">
        <v>887</v>
      </c>
      <c r="BR37" s="12" t="s">
        <v>887</v>
      </c>
      <c r="BS37" s="12" t="s">
        <v>887</v>
      </c>
      <c r="BT37" s="12" t="s">
        <v>887</v>
      </c>
      <c r="BU37" s="12" t="s">
        <v>887</v>
      </c>
      <c r="BV37" s="21" t="s">
        <v>848</v>
      </c>
      <c r="BW37" s="15"/>
    </row>
    <row r="38" spans="2:75" ht="11.1" customHeight="1" x14ac:dyDescent="0.2">
      <c r="B38" s="22" t="s">
        <v>214</v>
      </c>
      <c r="C38" s="35" t="s">
        <v>892</v>
      </c>
      <c r="D38" s="12" t="s">
        <v>892</v>
      </c>
      <c r="E38" s="12" t="s">
        <v>887</v>
      </c>
      <c r="F38" s="12" t="s">
        <v>899</v>
      </c>
      <c r="G38" s="12" t="s">
        <v>906</v>
      </c>
      <c r="H38" s="12" t="s">
        <v>943</v>
      </c>
      <c r="I38" s="12" t="s">
        <v>887</v>
      </c>
      <c r="J38" s="12" t="s">
        <v>887</v>
      </c>
      <c r="K38" s="12" t="s">
        <v>924</v>
      </c>
      <c r="L38" s="12" t="s">
        <v>895</v>
      </c>
      <c r="M38" s="12" t="s">
        <v>914</v>
      </c>
      <c r="N38" s="12" t="s">
        <v>941</v>
      </c>
      <c r="O38" s="12" t="s">
        <v>893</v>
      </c>
      <c r="P38" s="12" t="s">
        <v>959</v>
      </c>
      <c r="Q38" s="12" t="s">
        <v>914</v>
      </c>
      <c r="R38" s="12" t="s">
        <v>892</v>
      </c>
      <c r="S38" s="12" t="s">
        <v>892</v>
      </c>
      <c r="T38" s="12" t="s">
        <v>892</v>
      </c>
      <c r="U38" s="12" t="s">
        <v>892</v>
      </c>
      <c r="V38" s="12" t="s">
        <v>887</v>
      </c>
      <c r="W38" s="12" t="s">
        <v>889</v>
      </c>
      <c r="X38" s="12" t="s">
        <v>946</v>
      </c>
      <c r="Y38" s="12" t="s">
        <v>887</v>
      </c>
      <c r="Z38" s="12" t="s">
        <v>892</v>
      </c>
      <c r="AA38" s="12" t="s">
        <v>892</v>
      </c>
      <c r="AB38" s="12" t="s">
        <v>937</v>
      </c>
      <c r="AC38" s="12" t="s">
        <v>887</v>
      </c>
      <c r="AD38" s="12" t="s">
        <v>954</v>
      </c>
      <c r="AE38" s="12" t="s">
        <v>887</v>
      </c>
      <c r="AF38" s="12" t="s">
        <v>887</v>
      </c>
      <c r="AG38" s="12" t="s">
        <v>907</v>
      </c>
      <c r="AH38" s="12" t="s">
        <v>895</v>
      </c>
      <c r="AI38" s="12" t="s">
        <v>901</v>
      </c>
      <c r="AJ38" s="12" t="s">
        <v>955</v>
      </c>
      <c r="AK38" s="12" t="s">
        <v>956</v>
      </c>
      <c r="AL38" s="12" t="s">
        <v>901</v>
      </c>
      <c r="AM38" s="12" t="s">
        <v>887</v>
      </c>
      <c r="AN38" s="12" t="s">
        <v>887</v>
      </c>
      <c r="AO38" s="12" t="s">
        <v>887</v>
      </c>
      <c r="AP38" s="12" t="s">
        <v>895</v>
      </c>
      <c r="AQ38" s="25" t="s">
        <v>895</v>
      </c>
      <c r="AR38" s="25" t="s">
        <v>887</v>
      </c>
      <c r="AS38" s="3680" t="s">
        <v>887</v>
      </c>
      <c r="AT38" s="35" t="s">
        <v>887</v>
      </c>
      <c r="AU38" s="12" t="s">
        <v>887</v>
      </c>
      <c r="AV38" s="12" t="s">
        <v>887</v>
      </c>
      <c r="AW38" s="12" t="s">
        <v>887</v>
      </c>
      <c r="AX38" s="12" t="s">
        <v>887</v>
      </c>
      <c r="AY38" s="12" t="s">
        <v>887</v>
      </c>
      <c r="AZ38" s="12" t="s">
        <v>887</v>
      </c>
      <c r="BA38" s="12" t="s">
        <v>887</v>
      </c>
      <c r="BB38" s="12" t="s">
        <v>887</v>
      </c>
      <c r="BC38" s="12" t="s">
        <v>887</v>
      </c>
      <c r="BD38" s="12" t="s">
        <v>887</v>
      </c>
      <c r="BE38" s="12" t="s">
        <v>887</v>
      </c>
      <c r="BF38" s="12" t="s">
        <v>887</v>
      </c>
      <c r="BG38" s="12" t="s">
        <v>892</v>
      </c>
      <c r="BH38" s="12" t="s">
        <v>887</v>
      </c>
      <c r="BI38" s="12" t="s">
        <v>887</v>
      </c>
      <c r="BJ38" s="12" t="s">
        <v>887</v>
      </c>
      <c r="BK38" s="12" t="s">
        <v>887</v>
      </c>
      <c r="BL38" s="12" t="s">
        <v>887</v>
      </c>
      <c r="BM38" s="12" t="s">
        <v>887</v>
      </c>
      <c r="BN38" s="12" t="s">
        <v>895</v>
      </c>
      <c r="BO38" s="12" t="s">
        <v>887</v>
      </c>
      <c r="BP38" s="12" t="s">
        <v>887</v>
      </c>
      <c r="BQ38" s="12" t="s">
        <v>887</v>
      </c>
      <c r="BR38" s="12" t="s">
        <v>887</v>
      </c>
      <c r="BS38" s="12" t="s">
        <v>895</v>
      </c>
      <c r="BT38" s="25" t="s">
        <v>887</v>
      </c>
      <c r="BU38" s="25" t="s">
        <v>887</v>
      </c>
      <c r="BV38" s="21" t="s">
        <v>214</v>
      </c>
      <c r="BW38" s="16"/>
    </row>
    <row r="39" spans="2:75" ht="11.1" customHeight="1" x14ac:dyDescent="0.2">
      <c r="B39" s="22" t="s">
        <v>200</v>
      </c>
      <c r="C39" s="35" t="s">
        <v>895</v>
      </c>
      <c r="D39" s="12" t="s">
        <v>895</v>
      </c>
      <c r="E39" s="12" t="s">
        <v>887</v>
      </c>
      <c r="F39" s="12" t="s">
        <v>892</v>
      </c>
      <c r="G39" s="12" t="s">
        <v>894</v>
      </c>
      <c r="H39" s="12" t="s">
        <v>904</v>
      </c>
      <c r="I39" s="12" t="s">
        <v>887</v>
      </c>
      <c r="J39" s="12" t="s">
        <v>887</v>
      </c>
      <c r="K39" s="12" t="s">
        <v>900</v>
      </c>
      <c r="L39" s="12" t="s">
        <v>887</v>
      </c>
      <c r="M39" s="12" t="s">
        <v>906</v>
      </c>
      <c r="N39" s="12" t="s">
        <v>896</v>
      </c>
      <c r="O39" s="12" t="s">
        <v>895</v>
      </c>
      <c r="P39" s="12" t="s">
        <v>888</v>
      </c>
      <c r="Q39" s="12" t="s">
        <v>907</v>
      </c>
      <c r="R39" s="12" t="s">
        <v>887</v>
      </c>
      <c r="S39" s="12" t="s">
        <v>887</v>
      </c>
      <c r="T39" s="12" t="s">
        <v>887</v>
      </c>
      <c r="U39" s="12" t="s">
        <v>895</v>
      </c>
      <c r="V39" s="12" t="s">
        <v>887</v>
      </c>
      <c r="W39" s="12" t="s">
        <v>887</v>
      </c>
      <c r="X39" s="12" t="s">
        <v>891</v>
      </c>
      <c r="Y39" s="12" t="s">
        <v>887</v>
      </c>
      <c r="Z39" s="12" t="s">
        <v>887</v>
      </c>
      <c r="AA39" s="12" t="s">
        <v>887</v>
      </c>
      <c r="AB39" s="12" t="s">
        <v>892</v>
      </c>
      <c r="AC39" s="12" t="s">
        <v>887</v>
      </c>
      <c r="AD39" s="12" t="s">
        <v>896</v>
      </c>
      <c r="AE39" s="12" t="s">
        <v>887</v>
      </c>
      <c r="AF39" s="12" t="s">
        <v>903</v>
      </c>
      <c r="AG39" s="12"/>
      <c r="AH39" s="12" t="s">
        <v>888</v>
      </c>
      <c r="AI39" s="12" t="s">
        <v>892</v>
      </c>
      <c r="AJ39" s="12" t="s">
        <v>890</v>
      </c>
      <c r="AK39" s="12" t="s">
        <v>896</v>
      </c>
      <c r="AL39" s="12" t="s">
        <v>888</v>
      </c>
      <c r="AM39" s="12" t="s">
        <v>887</v>
      </c>
      <c r="AN39" s="12" t="s">
        <v>887</v>
      </c>
      <c r="AO39" s="12" t="s">
        <v>887</v>
      </c>
      <c r="AP39" s="12" t="s">
        <v>887</v>
      </c>
      <c r="AQ39" s="25" t="s">
        <v>887</v>
      </c>
      <c r="AR39" s="25" t="s">
        <v>887</v>
      </c>
      <c r="AS39" s="3680" t="s">
        <v>887</v>
      </c>
      <c r="AT39" s="35" t="s">
        <v>887</v>
      </c>
      <c r="AU39" s="12" t="s">
        <v>887</v>
      </c>
      <c r="AV39" s="12" t="s">
        <v>887</v>
      </c>
      <c r="AW39" s="12" t="s">
        <v>887</v>
      </c>
      <c r="AX39" s="12" t="s">
        <v>887</v>
      </c>
      <c r="AY39" s="12" t="s">
        <v>887</v>
      </c>
      <c r="AZ39" s="12" t="s">
        <v>887</v>
      </c>
      <c r="BA39" s="12" t="s">
        <v>887</v>
      </c>
      <c r="BB39" s="12" t="s">
        <v>887</v>
      </c>
      <c r="BC39" s="12" t="s">
        <v>887</v>
      </c>
      <c r="BD39" s="12" t="s">
        <v>887</v>
      </c>
      <c r="BE39" s="12" t="s">
        <v>887</v>
      </c>
      <c r="BF39" s="12" t="s">
        <v>887</v>
      </c>
      <c r="BG39" s="12" t="s">
        <v>892</v>
      </c>
      <c r="BH39" s="12" t="s">
        <v>887</v>
      </c>
      <c r="BI39" s="12" t="s">
        <v>887</v>
      </c>
      <c r="BJ39" s="12" t="s">
        <v>887</v>
      </c>
      <c r="BK39" s="12" t="s">
        <v>887</v>
      </c>
      <c r="BL39" s="12" t="s">
        <v>887</v>
      </c>
      <c r="BM39" s="12" t="s">
        <v>887</v>
      </c>
      <c r="BN39" s="12" t="s">
        <v>887</v>
      </c>
      <c r="BO39" s="12" t="s">
        <v>887</v>
      </c>
      <c r="BP39" s="12" t="s">
        <v>887</v>
      </c>
      <c r="BQ39" s="12" t="s">
        <v>887</v>
      </c>
      <c r="BR39" s="12" t="s">
        <v>887</v>
      </c>
      <c r="BS39" s="12" t="s">
        <v>887</v>
      </c>
      <c r="BT39" s="25" t="s">
        <v>887</v>
      </c>
      <c r="BU39" s="25" t="s">
        <v>887</v>
      </c>
      <c r="BV39" s="21" t="s">
        <v>200</v>
      </c>
      <c r="BW39" s="16"/>
    </row>
    <row r="40" spans="2:75" ht="11.1" customHeight="1" x14ac:dyDescent="0.2">
      <c r="B40" s="22" t="s">
        <v>127</v>
      </c>
      <c r="C40" s="35" t="s">
        <v>900</v>
      </c>
      <c r="D40" s="12" t="s">
        <v>891</v>
      </c>
      <c r="E40" s="12" t="s">
        <v>887</v>
      </c>
      <c r="F40" s="12" t="s">
        <v>892</v>
      </c>
      <c r="G40" s="12" t="s">
        <v>906</v>
      </c>
      <c r="H40" s="12" t="s">
        <v>928</v>
      </c>
      <c r="I40" s="12" t="s">
        <v>887</v>
      </c>
      <c r="J40" s="12" t="s">
        <v>892</v>
      </c>
      <c r="K40" s="12" t="s">
        <v>901</v>
      </c>
      <c r="L40" s="12" t="s">
        <v>887</v>
      </c>
      <c r="M40" s="12" t="s">
        <v>887</v>
      </c>
      <c r="N40" s="12" t="s">
        <v>962</v>
      </c>
      <c r="O40" s="12" t="s">
        <v>900</v>
      </c>
      <c r="P40" s="12" t="s">
        <v>900</v>
      </c>
      <c r="Q40" s="12" t="s">
        <v>897</v>
      </c>
      <c r="R40" s="12" t="s">
        <v>896</v>
      </c>
      <c r="S40" s="12" t="s">
        <v>887</v>
      </c>
      <c r="T40" s="12" t="s">
        <v>895</v>
      </c>
      <c r="U40" s="12" t="s">
        <v>892</v>
      </c>
      <c r="V40" s="12" t="s">
        <v>887</v>
      </c>
      <c r="W40" s="12" t="s">
        <v>887</v>
      </c>
      <c r="X40" s="12" t="s">
        <v>893</v>
      </c>
      <c r="Y40" s="12" t="s">
        <v>895</v>
      </c>
      <c r="Z40" s="12" t="s">
        <v>887</v>
      </c>
      <c r="AA40" s="12" t="s">
        <v>887</v>
      </c>
      <c r="AB40" s="12" t="s">
        <v>896</v>
      </c>
      <c r="AC40" s="12" t="s">
        <v>887</v>
      </c>
      <c r="AD40" s="12" t="s">
        <v>896</v>
      </c>
      <c r="AE40" s="12" t="s">
        <v>895</v>
      </c>
      <c r="AF40" s="12" t="s">
        <v>892</v>
      </c>
      <c r="AG40" s="12" t="s">
        <v>900</v>
      </c>
      <c r="AH40" s="12" t="s">
        <v>887</v>
      </c>
      <c r="AI40" s="12" t="s">
        <v>900</v>
      </c>
      <c r="AJ40" s="12" t="s">
        <v>889</v>
      </c>
      <c r="AK40" s="12" t="s">
        <v>887</v>
      </c>
      <c r="AL40" s="12" t="s">
        <v>890</v>
      </c>
      <c r="AM40" s="12" t="s">
        <v>895</v>
      </c>
      <c r="AN40" s="12" t="s">
        <v>887</v>
      </c>
      <c r="AO40" s="12" t="s">
        <v>887</v>
      </c>
      <c r="AP40" s="12" t="s">
        <v>887</v>
      </c>
      <c r="AQ40" s="25" t="s">
        <v>887</v>
      </c>
      <c r="AR40" s="25" t="s">
        <v>887</v>
      </c>
      <c r="AS40" s="3680" t="s">
        <v>887</v>
      </c>
      <c r="AT40" s="35" t="s">
        <v>887</v>
      </c>
      <c r="AU40" s="12" t="s">
        <v>887</v>
      </c>
      <c r="AV40" s="12" t="s">
        <v>887</v>
      </c>
      <c r="AW40" s="12" t="s">
        <v>887</v>
      </c>
      <c r="AX40" s="12" t="s">
        <v>887</v>
      </c>
      <c r="AY40" s="12" t="s">
        <v>887</v>
      </c>
      <c r="AZ40" s="12" t="s">
        <v>887</v>
      </c>
      <c r="BA40" s="12" t="s">
        <v>887</v>
      </c>
      <c r="BB40" s="12" t="s">
        <v>887</v>
      </c>
      <c r="BC40" s="12" t="s">
        <v>887</v>
      </c>
      <c r="BD40" s="12" t="s">
        <v>887</v>
      </c>
      <c r="BE40" s="12" t="s">
        <v>887</v>
      </c>
      <c r="BF40" s="12" t="s">
        <v>887</v>
      </c>
      <c r="BG40" s="12" t="s">
        <v>887</v>
      </c>
      <c r="BH40" s="12" t="s">
        <v>887</v>
      </c>
      <c r="BI40" s="12" t="s">
        <v>887</v>
      </c>
      <c r="BJ40" s="12" t="s">
        <v>887</v>
      </c>
      <c r="BK40" s="12" t="s">
        <v>887</v>
      </c>
      <c r="BL40" s="12" t="s">
        <v>887</v>
      </c>
      <c r="BM40" s="12" t="s">
        <v>887</v>
      </c>
      <c r="BN40" s="12" t="s">
        <v>887</v>
      </c>
      <c r="BO40" s="12" t="s">
        <v>887</v>
      </c>
      <c r="BP40" s="12" t="s">
        <v>887</v>
      </c>
      <c r="BQ40" s="12" t="s">
        <v>887</v>
      </c>
      <c r="BR40" s="12" t="s">
        <v>887</v>
      </c>
      <c r="BS40" s="12" t="s">
        <v>887</v>
      </c>
      <c r="BT40" s="25" t="s">
        <v>887</v>
      </c>
      <c r="BU40" s="25" t="s">
        <v>887</v>
      </c>
      <c r="BV40" s="21" t="s">
        <v>127</v>
      </c>
      <c r="BW40" s="16"/>
    </row>
    <row r="41" spans="2:75" ht="11.1" customHeight="1" x14ac:dyDescent="0.2">
      <c r="B41" s="22" t="s">
        <v>207</v>
      </c>
      <c r="C41" s="35" t="s">
        <v>891</v>
      </c>
      <c r="D41" s="12" t="s">
        <v>887</v>
      </c>
      <c r="E41" s="12" t="s">
        <v>887</v>
      </c>
      <c r="F41" s="12" t="s">
        <v>891</v>
      </c>
      <c r="G41" s="12" t="s">
        <v>947</v>
      </c>
      <c r="H41" s="12" t="s">
        <v>894</v>
      </c>
      <c r="I41" s="12" t="s">
        <v>887</v>
      </c>
      <c r="J41" s="12" t="s">
        <v>887</v>
      </c>
      <c r="K41" s="12" t="s">
        <v>891</v>
      </c>
      <c r="L41" s="12" t="s">
        <v>887</v>
      </c>
      <c r="M41" s="12" t="s">
        <v>890</v>
      </c>
      <c r="N41" s="12" t="s">
        <v>957</v>
      </c>
      <c r="O41" s="12" t="s">
        <v>887</v>
      </c>
      <c r="P41" s="12" t="s">
        <v>906</v>
      </c>
      <c r="Q41" s="12" t="s">
        <v>895</v>
      </c>
      <c r="R41" s="12" t="s">
        <v>887</v>
      </c>
      <c r="S41" s="12" t="s">
        <v>892</v>
      </c>
      <c r="T41" s="12" t="s">
        <v>895</v>
      </c>
      <c r="U41" s="12" t="s">
        <v>887</v>
      </c>
      <c r="V41" s="12" t="s">
        <v>887</v>
      </c>
      <c r="W41" s="12" t="s">
        <v>895</v>
      </c>
      <c r="X41" s="12" t="s">
        <v>903</v>
      </c>
      <c r="Y41" s="12" t="s">
        <v>887</v>
      </c>
      <c r="Z41" s="12" t="s">
        <v>887</v>
      </c>
      <c r="AA41" s="12" t="s">
        <v>887</v>
      </c>
      <c r="AB41" s="12" t="s">
        <v>900</v>
      </c>
      <c r="AC41" s="12" t="s">
        <v>887</v>
      </c>
      <c r="AD41" s="12" t="s">
        <v>888</v>
      </c>
      <c r="AE41" s="12" t="s">
        <v>900</v>
      </c>
      <c r="AF41" s="12" t="s">
        <v>929</v>
      </c>
      <c r="AG41" s="12" t="s">
        <v>895</v>
      </c>
      <c r="AH41" s="12" t="s">
        <v>888</v>
      </c>
      <c r="AI41" s="12" t="s">
        <v>887</v>
      </c>
      <c r="AJ41" s="12" t="s">
        <v>905</v>
      </c>
      <c r="AK41" s="12" t="s">
        <v>906</v>
      </c>
      <c r="AL41" s="12" t="s">
        <v>894</v>
      </c>
      <c r="AM41" s="12" t="s">
        <v>887</v>
      </c>
      <c r="AN41" s="12" t="s">
        <v>887</v>
      </c>
      <c r="AO41" s="12" t="s">
        <v>887</v>
      </c>
      <c r="AP41" s="12" t="s">
        <v>887</v>
      </c>
      <c r="AQ41" s="25" t="s">
        <v>895</v>
      </c>
      <c r="AR41" s="25" t="s">
        <v>892</v>
      </c>
      <c r="AS41" s="3680" t="s">
        <v>887</v>
      </c>
      <c r="AT41" s="35" t="s">
        <v>887</v>
      </c>
      <c r="AU41" s="12" t="s">
        <v>887</v>
      </c>
      <c r="AV41" s="12" t="s">
        <v>887</v>
      </c>
      <c r="AW41" s="12" t="s">
        <v>887</v>
      </c>
      <c r="AX41" s="12" t="s">
        <v>887</v>
      </c>
      <c r="AY41" s="12" t="s">
        <v>887</v>
      </c>
      <c r="AZ41" s="12" t="s">
        <v>887</v>
      </c>
      <c r="BA41" s="12" t="s">
        <v>887</v>
      </c>
      <c r="BB41" s="12" t="s">
        <v>887</v>
      </c>
      <c r="BC41" s="12" t="s">
        <v>887</v>
      </c>
      <c r="BD41" s="12" t="s">
        <v>887</v>
      </c>
      <c r="BE41" s="12" t="s">
        <v>887</v>
      </c>
      <c r="BF41" s="12" t="s">
        <v>887</v>
      </c>
      <c r="BG41" s="12" t="s">
        <v>887</v>
      </c>
      <c r="BH41" s="12" t="s">
        <v>887</v>
      </c>
      <c r="BI41" s="12" t="s">
        <v>887</v>
      </c>
      <c r="BJ41" s="12" t="s">
        <v>887</v>
      </c>
      <c r="BK41" s="12" t="s">
        <v>887</v>
      </c>
      <c r="BL41" s="12" t="s">
        <v>887</v>
      </c>
      <c r="BM41" s="12" t="s">
        <v>887</v>
      </c>
      <c r="BN41" s="12" t="s">
        <v>887</v>
      </c>
      <c r="BO41" s="12" t="s">
        <v>887</v>
      </c>
      <c r="BP41" s="12" t="s">
        <v>887</v>
      </c>
      <c r="BQ41" s="12" t="s">
        <v>887</v>
      </c>
      <c r="BR41" s="12" t="s">
        <v>887</v>
      </c>
      <c r="BS41" s="12" t="s">
        <v>887</v>
      </c>
      <c r="BT41" s="25" t="s">
        <v>887</v>
      </c>
      <c r="BU41" s="25" t="s">
        <v>887</v>
      </c>
      <c r="BV41" s="21" t="s">
        <v>207</v>
      </c>
      <c r="BW41" s="16"/>
    </row>
    <row r="42" spans="2:75" ht="11.1" customHeight="1" x14ac:dyDescent="0.2">
      <c r="B42" s="22" t="s">
        <v>100</v>
      </c>
      <c r="C42" s="35" t="s">
        <v>898</v>
      </c>
      <c r="D42" s="12" t="s">
        <v>887</v>
      </c>
      <c r="E42" s="12" t="s">
        <v>887</v>
      </c>
      <c r="F42" s="12" t="s">
        <v>890</v>
      </c>
      <c r="G42" s="12" t="s">
        <v>921</v>
      </c>
      <c r="H42" s="12" t="s">
        <v>922</v>
      </c>
      <c r="I42" s="12" t="s">
        <v>887</v>
      </c>
      <c r="J42" s="12" t="s">
        <v>887</v>
      </c>
      <c r="K42" s="12" t="s">
        <v>943</v>
      </c>
      <c r="L42" s="12" t="s">
        <v>892</v>
      </c>
      <c r="M42" s="12" t="s">
        <v>921</v>
      </c>
      <c r="N42" s="12" t="s">
        <v>970</v>
      </c>
      <c r="O42" s="12" t="s">
        <v>892</v>
      </c>
      <c r="P42" s="12" t="s">
        <v>926</v>
      </c>
      <c r="Q42" s="12" t="s">
        <v>893</v>
      </c>
      <c r="R42" s="12" t="s">
        <v>892</v>
      </c>
      <c r="S42" s="12" t="s">
        <v>887</v>
      </c>
      <c r="T42" s="12" t="s">
        <v>887</v>
      </c>
      <c r="U42" s="12" t="s">
        <v>895</v>
      </c>
      <c r="V42" s="12" t="s">
        <v>892</v>
      </c>
      <c r="W42" s="12" t="s">
        <v>887</v>
      </c>
      <c r="X42" s="12" t="s">
        <v>902</v>
      </c>
      <c r="Y42" s="12" t="s">
        <v>892</v>
      </c>
      <c r="Z42" s="12" t="s">
        <v>887</v>
      </c>
      <c r="AA42" s="12" t="s">
        <v>900</v>
      </c>
      <c r="AB42" s="12" t="s">
        <v>921</v>
      </c>
      <c r="AC42" s="12" t="s">
        <v>887</v>
      </c>
      <c r="AD42" s="12" t="s">
        <v>929</v>
      </c>
      <c r="AE42" s="12" t="s">
        <v>895</v>
      </c>
      <c r="AF42" s="12" t="s">
        <v>955</v>
      </c>
      <c r="AG42" s="12" t="s">
        <v>896</v>
      </c>
      <c r="AH42" s="12" t="s">
        <v>893</v>
      </c>
      <c r="AI42" s="12" t="s">
        <v>899</v>
      </c>
      <c r="AJ42" s="12" t="s">
        <v>887</v>
      </c>
      <c r="AK42" s="12" t="s">
        <v>912</v>
      </c>
      <c r="AL42" s="12" t="s">
        <v>950</v>
      </c>
      <c r="AM42" s="12" t="s">
        <v>889</v>
      </c>
      <c r="AN42" s="12" t="s">
        <v>891</v>
      </c>
      <c r="AO42" s="12" t="s">
        <v>887</v>
      </c>
      <c r="AP42" s="12" t="s">
        <v>887</v>
      </c>
      <c r="AQ42" s="25" t="s">
        <v>905</v>
      </c>
      <c r="AR42" s="25" t="s">
        <v>887</v>
      </c>
      <c r="AS42" s="3680" t="s">
        <v>887</v>
      </c>
      <c r="AT42" s="35" t="s">
        <v>887</v>
      </c>
      <c r="AU42" s="12" t="s">
        <v>887</v>
      </c>
      <c r="AV42" s="12" t="s">
        <v>887</v>
      </c>
      <c r="AW42" s="12" t="s">
        <v>887</v>
      </c>
      <c r="AX42" s="12" t="s">
        <v>887</v>
      </c>
      <c r="AY42" s="12" t="s">
        <v>887</v>
      </c>
      <c r="AZ42" s="12" t="s">
        <v>887</v>
      </c>
      <c r="BA42" s="12" t="s">
        <v>887</v>
      </c>
      <c r="BB42" s="12" t="s">
        <v>887</v>
      </c>
      <c r="BC42" s="12" t="s">
        <v>887</v>
      </c>
      <c r="BD42" s="12" t="s">
        <v>887</v>
      </c>
      <c r="BE42" s="12" t="s">
        <v>887</v>
      </c>
      <c r="BF42" s="12" t="s">
        <v>887</v>
      </c>
      <c r="BG42" s="12" t="s">
        <v>887</v>
      </c>
      <c r="BH42" s="12" t="s">
        <v>887</v>
      </c>
      <c r="BI42" s="12" t="s">
        <v>887</v>
      </c>
      <c r="BJ42" s="12" t="s">
        <v>887</v>
      </c>
      <c r="BK42" s="12" t="s">
        <v>887</v>
      </c>
      <c r="BL42" s="12" t="s">
        <v>887</v>
      </c>
      <c r="BM42" s="12" t="s">
        <v>887</v>
      </c>
      <c r="BN42" s="12" t="s">
        <v>887</v>
      </c>
      <c r="BO42" s="12" t="s">
        <v>887</v>
      </c>
      <c r="BP42" s="12" t="s">
        <v>887</v>
      </c>
      <c r="BQ42" s="12" t="s">
        <v>887</v>
      </c>
      <c r="BR42" s="12" t="s">
        <v>887</v>
      </c>
      <c r="BS42" s="12" t="s">
        <v>887</v>
      </c>
      <c r="BT42" s="25" t="s">
        <v>887</v>
      </c>
      <c r="BU42" s="25" t="s">
        <v>887</v>
      </c>
      <c r="BV42" s="21" t="s">
        <v>100</v>
      </c>
      <c r="BW42" s="16"/>
    </row>
    <row r="43" spans="2:75" ht="11.1" customHeight="1" x14ac:dyDescent="0.2">
      <c r="B43" s="22" t="s">
        <v>101</v>
      </c>
      <c r="C43" s="35" t="s">
        <v>891</v>
      </c>
      <c r="D43" s="12" t="s">
        <v>896</v>
      </c>
      <c r="E43" s="12" t="s">
        <v>892</v>
      </c>
      <c r="F43" s="12" t="s">
        <v>891</v>
      </c>
      <c r="G43" s="12" t="s">
        <v>907</v>
      </c>
      <c r="H43" s="12" t="s">
        <v>919</v>
      </c>
      <c r="I43" s="12" t="s">
        <v>892</v>
      </c>
      <c r="J43" s="12" t="s">
        <v>887</v>
      </c>
      <c r="K43" s="12" t="s">
        <v>946</v>
      </c>
      <c r="L43" s="12" t="s">
        <v>887</v>
      </c>
      <c r="M43" s="12" t="s">
        <v>902</v>
      </c>
      <c r="N43" s="12" t="s">
        <v>951</v>
      </c>
      <c r="O43" s="12" t="s">
        <v>895</v>
      </c>
      <c r="P43" s="12" t="s">
        <v>927</v>
      </c>
      <c r="Q43" s="12" t="s">
        <v>929</v>
      </c>
      <c r="R43" s="12" t="s">
        <v>900</v>
      </c>
      <c r="S43" s="12" t="s">
        <v>888</v>
      </c>
      <c r="T43" s="12" t="s">
        <v>892</v>
      </c>
      <c r="U43" s="12" t="s">
        <v>895</v>
      </c>
      <c r="V43" s="12" t="s">
        <v>887</v>
      </c>
      <c r="W43" s="12" t="s">
        <v>900</v>
      </c>
      <c r="X43" s="12" t="s">
        <v>890</v>
      </c>
      <c r="Y43" s="12" t="s">
        <v>892</v>
      </c>
      <c r="Z43" s="12" t="s">
        <v>892</v>
      </c>
      <c r="AA43" s="12" t="s">
        <v>887</v>
      </c>
      <c r="AB43" s="12" t="s">
        <v>896</v>
      </c>
      <c r="AC43" s="12" t="s">
        <v>887</v>
      </c>
      <c r="AD43" s="12" t="s">
        <v>888</v>
      </c>
      <c r="AE43" s="12" t="s">
        <v>900</v>
      </c>
      <c r="AF43" s="12" t="s">
        <v>957</v>
      </c>
      <c r="AG43" s="12" t="s">
        <v>890</v>
      </c>
      <c r="AH43" s="12" t="s">
        <v>887</v>
      </c>
      <c r="AI43" s="12" t="s">
        <v>906</v>
      </c>
      <c r="AJ43" s="12" t="s">
        <v>943</v>
      </c>
      <c r="AK43" s="12" t="s">
        <v>887</v>
      </c>
      <c r="AL43" s="12" t="s">
        <v>916</v>
      </c>
      <c r="AM43" s="12" t="s">
        <v>892</v>
      </c>
      <c r="AN43" s="12" t="s">
        <v>887</v>
      </c>
      <c r="AO43" s="12" t="s">
        <v>887</v>
      </c>
      <c r="AP43" s="12" t="s">
        <v>887</v>
      </c>
      <c r="AQ43" s="25" t="s">
        <v>892</v>
      </c>
      <c r="AR43" s="25" t="s">
        <v>887</v>
      </c>
      <c r="AS43" s="3680" t="s">
        <v>887</v>
      </c>
      <c r="AT43" s="35" t="s">
        <v>887</v>
      </c>
      <c r="AU43" s="12" t="s">
        <v>887</v>
      </c>
      <c r="AV43" s="12" t="s">
        <v>887</v>
      </c>
      <c r="AW43" s="12" t="s">
        <v>887</v>
      </c>
      <c r="AX43" s="12" t="s">
        <v>887</v>
      </c>
      <c r="AY43" s="12" t="s">
        <v>887</v>
      </c>
      <c r="AZ43" s="12" t="s">
        <v>887</v>
      </c>
      <c r="BA43" s="12" t="s">
        <v>887</v>
      </c>
      <c r="BB43" s="12" t="s">
        <v>887</v>
      </c>
      <c r="BC43" s="12" t="s">
        <v>895</v>
      </c>
      <c r="BD43" s="12" t="s">
        <v>887</v>
      </c>
      <c r="BE43" s="12" t="s">
        <v>887</v>
      </c>
      <c r="BF43" s="12" t="s">
        <v>887</v>
      </c>
      <c r="BG43" s="12" t="s">
        <v>887</v>
      </c>
      <c r="BH43" s="12" t="s">
        <v>892</v>
      </c>
      <c r="BI43" s="12" t="s">
        <v>887</v>
      </c>
      <c r="BJ43" s="12" t="s">
        <v>887</v>
      </c>
      <c r="BK43" s="12" t="s">
        <v>887</v>
      </c>
      <c r="BL43" s="12" t="s">
        <v>887</v>
      </c>
      <c r="BM43" s="12" t="s">
        <v>887</v>
      </c>
      <c r="BN43" s="12" t="s">
        <v>887</v>
      </c>
      <c r="BO43" s="12" t="s">
        <v>887</v>
      </c>
      <c r="BP43" s="12" t="s">
        <v>887</v>
      </c>
      <c r="BQ43" s="12" t="s">
        <v>887</v>
      </c>
      <c r="BR43" s="12" t="s">
        <v>887</v>
      </c>
      <c r="BS43" s="12" t="s">
        <v>887</v>
      </c>
      <c r="BT43" s="25" t="s">
        <v>887</v>
      </c>
      <c r="BU43" s="25" t="s">
        <v>887</v>
      </c>
      <c r="BV43" s="21" t="s">
        <v>101</v>
      </c>
      <c r="BW43" s="16"/>
    </row>
    <row r="44" spans="2:75" ht="11.1" customHeight="1" x14ac:dyDescent="0.2">
      <c r="B44" s="22" t="s">
        <v>159</v>
      </c>
      <c r="C44" s="35" t="s">
        <v>893</v>
      </c>
      <c r="D44" s="12" t="s">
        <v>929</v>
      </c>
      <c r="E44" s="12" t="s">
        <v>887</v>
      </c>
      <c r="F44" s="12" t="s">
        <v>906</v>
      </c>
      <c r="G44" s="12" t="s">
        <v>952</v>
      </c>
      <c r="H44" s="12" t="s">
        <v>980</v>
      </c>
      <c r="I44" s="12" t="s">
        <v>887</v>
      </c>
      <c r="J44" s="12" t="s">
        <v>891</v>
      </c>
      <c r="K44" s="12" t="s">
        <v>921</v>
      </c>
      <c r="L44" s="12" t="s">
        <v>887</v>
      </c>
      <c r="M44" s="12" t="s">
        <v>914</v>
      </c>
      <c r="N44" s="12" t="s">
        <v>958</v>
      </c>
      <c r="O44" s="12" t="s">
        <v>895</v>
      </c>
      <c r="P44" s="12" t="s">
        <v>981</v>
      </c>
      <c r="Q44" s="12" t="s">
        <v>954</v>
      </c>
      <c r="R44" s="12" t="s">
        <v>888</v>
      </c>
      <c r="S44" s="12" t="s">
        <v>892</v>
      </c>
      <c r="T44" s="12" t="s">
        <v>895</v>
      </c>
      <c r="U44" s="12" t="s">
        <v>896</v>
      </c>
      <c r="V44" s="12" t="s">
        <v>891</v>
      </c>
      <c r="W44" s="12" t="s">
        <v>900</v>
      </c>
      <c r="X44" s="12" t="s">
        <v>927</v>
      </c>
      <c r="Y44" s="12" t="s">
        <v>887</v>
      </c>
      <c r="Z44" s="12" t="s">
        <v>895</v>
      </c>
      <c r="AA44" s="12" t="s">
        <v>892</v>
      </c>
      <c r="AB44" s="12" t="s">
        <v>921</v>
      </c>
      <c r="AC44" s="12" t="s">
        <v>887</v>
      </c>
      <c r="AD44" s="12" t="s">
        <v>907</v>
      </c>
      <c r="AE44" s="12" t="s">
        <v>890</v>
      </c>
      <c r="AF44" s="12" t="s">
        <v>929</v>
      </c>
      <c r="AG44" s="12" t="s">
        <v>900</v>
      </c>
      <c r="AH44" s="12" t="s">
        <v>896</v>
      </c>
      <c r="AI44" s="12" t="s">
        <v>914</v>
      </c>
      <c r="AJ44" s="12" t="s">
        <v>925</v>
      </c>
      <c r="AK44" s="12" t="s">
        <v>921</v>
      </c>
      <c r="AL44" s="12" t="s">
        <v>887</v>
      </c>
      <c r="AM44" s="12" t="s">
        <v>895</v>
      </c>
      <c r="AN44" s="12" t="s">
        <v>892</v>
      </c>
      <c r="AO44" s="12" t="s">
        <v>887</v>
      </c>
      <c r="AP44" s="12" t="s">
        <v>887</v>
      </c>
      <c r="AQ44" s="25" t="s">
        <v>889</v>
      </c>
      <c r="AR44" s="25" t="s">
        <v>892</v>
      </c>
      <c r="AS44" s="3680" t="s">
        <v>887</v>
      </c>
      <c r="AT44" s="35" t="s">
        <v>892</v>
      </c>
      <c r="AU44" s="12" t="s">
        <v>887</v>
      </c>
      <c r="AV44" s="12" t="s">
        <v>887</v>
      </c>
      <c r="AW44" s="12" t="s">
        <v>887</v>
      </c>
      <c r="AX44" s="12" t="s">
        <v>887</v>
      </c>
      <c r="AY44" s="12" t="s">
        <v>887</v>
      </c>
      <c r="AZ44" s="12" t="s">
        <v>887</v>
      </c>
      <c r="BA44" s="12" t="s">
        <v>887</v>
      </c>
      <c r="BB44" s="12" t="s">
        <v>887</v>
      </c>
      <c r="BC44" s="12" t="s">
        <v>887</v>
      </c>
      <c r="BD44" s="12" t="s">
        <v>887</v>
      </c>
      <c r="BE44" s="12" t="s">
        <v>887</v>
      </c>
      <c r="BF44" s="12" t="s">
        <v>887</v>
      </c>
      <c r="BG44" s="12" t="s">
        <v>887</v>
      </c>
      <c r="BH44" s="12" t="s">
        <v>887</v>
      </c>
      <c r="BI44" s="12" t="s">
        <v>887</v>
      </c>
      <c r="BJ44" s="12" t="s">
        <v>900</v>
      </c>
      <c r="BK44" s="12" t="s">
        <v>887</v>
      </c>
      <c r="BL44" s="12" t="s">
        <v>887</v>
      </c>
      <c r="BM44" s="12" t="s">
        <v>887</v>
      </c>
      <c r="BN44" s="12" t="s">
        <v>892</v>
      </c>
      <c r="BO44" s="12" t="s">
        <v>887</v>
      </c>
      <c r="BP44" s="12" t="s">
        <v>887</v>
      </c>
      <c r="BQ44" s="12" t="s">
        <v>887</v>
      </c>
      <c r="BR44" s="12" t="s">
        <v>887</v>
      </c>
      <c r="BS44" s="12" t="s">
        <v>887</v>
      </c>
      <c r="BT44" s="25" t="s">
        <v>887</v>
      </c>
      <c r="BU44" s="25" t="s">
        <v>887</v>
      </c>
      <c r="BV44" s="21" t="s">
        <v>159</v>
      </c>
      <c r="BW44" s="16"/>
    </row>
    <row r="45" spans="2:75" ht="11.1" customHeight="1" x14ac:dyDescent="0.2">
      <c r="B45" s="22" t="s">
        <v>102</v>
      </c>
      <c r="C45" s="35" t="s">
        <v>887</v>
      </c>
      <c r="D45" s="12" t="s">
        <v>895</v>
      </c>
      <c r="E45" s="12" t="s">
        <v>887</v>
      </c>
      <c r="F45" s="12" t="s">
        <v>893</v>
      </c>
      <c r="G45" s="12" t="s">
        <v>900</v>
      </c>
      <c r="H45" s="12" t="s">
        <v>900</v>
      </c>
      <c r="I45" s="12" t="s">
        <v>887</v>
      </c>
      <c r="J45" s="12" t="s">
        <v>887</v>
      </c>
      <c r="K45" s="12" t="s">
        <v>892</v>
      </c>
      <c r="L45" s="12" t="s">
        <v>887</v>
      </c>
      <c r="M45" s="12" t="s">
        <v>892</v>
      </c>
      <c r="N45" s="12" t="s">
        <v>888</v>
      </c>
      <c r="O45" s="12" t="s">
        <v>887</v>
      </c>
      <c r="P45" s="12" t="s">
        <v>892</v>
      </c>
      <c r="Q45" s="12" t="s">
        <v>891</v>
      </c>
      <c r="R45" s="12" t="s">
        <v>887</v>
      </c>
      <c r="S45" s="12" t="s">
        <v>895</v>
      </c>
      <c r="T45" s="12" t="s">
        <v>887</v>
      </c>
      <c r="U45" s="12" t="s">
        <v>887</v>
      </c>
      <c r="V45" s="12" t="s">
        <v>887</v>
      </c>
      <c r="W45" s="12" t="s">
        <v>887</v>
      </c>
      <c r="X45" s="12" t="s">
        <v>887</v>
      </c>
      <c r="Y45" s="12" t="s">
        <v>887</v>
      </c>
      <c r="Z45" s="12" t="s">
        <v>887</v>
      </c>
      <c r="AA45" s="12" t="s">
        <v>887</v>
      </c>
      <c r="AB45" s="12" t="s">
        <v>887</v>
      </c>
      <c r="AC45" s="12" t="s">
        <v>887</v>
      </c>
      <c r="AD45" s="12" t="s">
        <v>887</v>
      </c>
      <c r="AE45" s="12" t="s">
        <v>887</v>
      </c>
      <c r="AF45" s="12" t="s">
        <v>887</v>
      </c>
      <c r="AG45" s="12" t="s">
        <v>887</v>
      </c>
      <c r="AH45" s="12" t="s">
        <v>892</v>
      </c>
      <c r="AI45" s="12" t="s">
        <v>887</v>
      </c>
      <c r="AJ45" s="12" t="s">
        <v>893</v>
      </c>
      <c r="AK45" s="12" t="s">
        <v>895</v>
      </c>
      <c r="AL45" s="12" t="s">
        <v>892</v>
      </c>
      <c r="AM45" s="12" t="s">
        <v>887</v>
      </c>
      <c r="AN45" s="12" t="s">
        <v>887</v>
      </c>
      <c r="AO45" s="12" t="s">
        <v>887</v>
      </c>
      <c r="AP45" s="12" t="s">
        <v>887</v>
      </c>
      <c r="AQ45" s="25" t="s">
        <v>887</v>
      </c>
      <c r="AR45" s="25" t="s">
        <v>887</v>
      </c>
      <c r="AS45" s="3680" t="s">
        <v>887</v>
      </c>
      <c r="AT45" s="35" t="s">
        <v>895</v>
      </c>
      <c r="AU45" s="12" t="s">
        <v>887</v>
      </c>
      <c r="AV45" s="12" t="s">
        <v>887</v>
      </c>
      <c r="AW45" s="12" t="s">
        <v>887</v>
      </c>
      <c r="AX45" s="12" t="s">
        <v>887</v>
      </c>
      <c r="AY45" s="12" t="s">
        <v>887</v>
      </c>
      <c r="AZ45" s="12" t="s">
        <v>887</v>
      </c>
      <c r="BA45" s="12" t="s">
        <v>887</v>
      </c>
      <c r="BB45" s="12" t="s">
        <v>887</v>
      </c>
      <c r="BC45" s="12" t="s">
        <v>887</v>
      </c>
      <c r="BD45" s="12" t="s">
        <v>887</v>
      </c>
      <c r="BE45" s="12" t="s">
        <v>887</v>
      </c>
      <c r="BF45" s="12" t="s">
        <v>887</v>
      </c>
      <c r="BG45" s="12" t="s">
        <v>887</v>
      </c>
      <c r="BH45" s="12" t="s">
        <v>887</v>
      </c>
      <c r="BI45" s="12" t="s">
        <v>887</v>
      </c>
      <c r="BJ45" s="12" t="s">
        <v>887</v>
      </c>
      <c r="BK45" s="12" t="s">
        <v>887</v>
      </c>
      <c r="BL45" s="12" t="s">
        <v>887</v>
      </c>
      <c r="BM45" s="12" t="s">
        <v>887</v>
      </c>
      <c r="BN45" s="12" t="s">
        <v>887</v>
      </c>
      <c r="BO45" s="12" t="s">
        <v>887</v>
      </c>
      <c r="BP45" s="12" t="s">
        <v>887</v>
      </c>
      <c r="BQ45" s="12" t="s">
        <v>887</v>
      </c>
      <c r="BR45" s="12" t="s">
        <v>887</v>
      </c>
      <c r="BS45" s="12" t="s">
        <v>887</v>
      </c>
      <c r="BT45" s="25" t="s">
        <v>887</v>
      </c>
      <c r="BU45" s="25" t="s">
        <v>887</v>
      </c>
      <c r="BV45" s="21" t="s">
        <v>102</v>
      </c>
      <c r="BW45" s="16"/>
    </row>
    <row r="46" spans="2:75" ht="11.1" customHeight="1" x14ac:dyDescent="0.2">
      <c r="B46" s="22" t="s">
        <v>103</v>
      </c>
      <c r="C46" s="35" t="s">
        <v>887</v>
      </c>
      <c r="D46" s="12" t="s">
        <v>887</v>
      </c>
      <c r="E46" s="12" t="s">
        <v>887</v>
      </c>
      <c r="F46" s="12" t="s">
        <v>887</v>
      </c>
      <c r="G46" s="12" t="s">
        <v>891</v>
      </c>
      <c r="H46" s="12" t="s">
        <v>895</v>
      </c>
      <c r="I46" s="12" t="s">
        <v>895</v>
      </c>
      <c r="J46" s="12" t="s">
        <v>887</v>
      </c>
      <c r="K46" s="12" t="s">
        <v>887</v>
      </c>
      <c r="L46" s="12" t="s">
        <v>887</v>
      </c>
      <c r="M46" s="12" t="s">
        <v>887</v>
      </c>
      <c r="N46" s="12" t="s">
        <v>896</v>
      </c>
      <c r="O46" s="12" t="s">
        <v>887</v>
      </c>
      <c r="P46" s="12" t="s">
        <v>887</v>
      </c>
      <c r="Q46" s="12" t="s">
        <v>892</v>
      </c>
      <c r="R46" s="12" t="s">
        <v>892</v>
      </c>
      <c r="S46" s="12" t="s">
        <v>895</v>
      </c>
      <c r="T46" s="12" t="s">
        <v>887</v>
      </c>
      <c r="U46" s="12" t="s">
        <v>887</v>
      </c>
      <c r="V46" s="12" t="s">
        <v>887</v>
      </c>
      <c r="W46" s="12" t="s">
        <v>887</v>
      </c>
      <c r="X46" s="12" t="s">
        <v>887</v>
      </c>
      <c r="Y46" s="12" t="s">
        <v>887</v>
      </c>
      <c r="Z46" s="12" t="s">
        <v>887</v>
      </c>
      <c r="AA46" s="12" t="s">
        <v>892</v>
      </c>
      <c r="AB46" s="12" t="s">
        <v>900</v>
      </c>
      <c r="AC46" s="12" t="s">
        <v>887</v>
      </c>
      <c r="AD46" s="12" t="s">
        <v>895</v>
      </c>
      <c r="AE46" s="12" t="s">
        <v>887</v>
      </c>
      <c r="AF46" s="12" t="s">
        <v>887</v>
      </c>
      <c r="AG46" s="12" t="s">
        <v>887</v>
      </c>
      <c r="AH46" s="12" t="s">
        <v>887</v>
      </c>
      <c r="AI46" s="12" t="s">
        <v>887</v>
      </c>
      <c r="AJ46" s="12" t="s">
        <v>891</v>
      </c>
      <c r="AK46" s="12" t="s">
        <v>887</v>
      </c>
      <c r="AL46" s="12" t="s">
        <v>895</v>
      </c>
      <c r="AM46" s="12" t="s">
        <v>887</v>
      </c>
      <c r="AN46" s="12" t="s">
        <v>887</v>
      </c>
      <c r="AO46" s="12" t="s">
        <v>887</v>
      </c>
      <c r="AP46" s="12" t="s">
        <v>887</v>
      </c>
      <c r="AQ46" s="25" t="s">
        <v>892</v>
      </c>
      <c r="AR46" s="25" t="s">
        <v>887</v>
      </c>
      <c r="AS46" s="3680" t="s">
        <v>887</v>
      </c>
      <c r="AT46" s="35" t="s">
        <v>887</v>
      </c>
      <c r="AU46" s="12" t="s">
        <v>887</v>
      </c>
      <c r="AV46" s="12" t="s">
        <v>887</v>
      </c>
      <c r="AW46" s="12" t="s">
        <v>887</v>
      </c>
      <c r="AX46" s="12" t="s">
        <v>887</v>
      </c>
      <c r="AY46" s="12" t="s">
        <v>887</v>
      </c>
      <c r="AZ46" s="12" t="s">
        <v>887</v>
      </c>
      <c r="BA46" s="12" t="s">
        <v>887</v>
      </c>
      <c r="BB46" s="12" t="s">
        <v>887</v>
      </c>
      <c r="BC46" s="12" t="s">
        <v>887</v>
      </c>
      <c r="BD46" s="12" t="s">
        <v>887</v>
      </c>
      <c r="BE46" s="12" t="s">
        <v>887</v>
      </c>
      <c r="BF46" s="12" t="s">
        <v>887</v>
      </c>
      <c r="BG46" s="12" t="s">
        <v>887</v>
      </c>
      <c r="BH46" s="12" t="s">
        <v>887</v>
      </c>
      <c r="BI46" s="12" t="s">
        <v>887</v>
      </c>
      <c r="BJ46" s="12" t="s">
        <v>887</v>
      </c>
      <c r="BK46" s="12" t="s">
        <v>887</v>
      </c>
      <c r="BL46" s="12" t="s">
        <v>887</v>
      </c>
      <c r="BM46" s="12" t="s">
        <v>887</v>
      </c>
      <c r="BN46" s="12" t="s">
        <v>887</v>
      </c>
      <c r="BO46" s="12" t="s">
        <v>887</v>
      </c>
      <c r="BP46" s="12" t="s">
        <v>887</v>
      </c>
      <c r="BQ46" s="12" t="s">
        <v>887</v>
      </c>
      <c r="BR46" s="12" t="s">
        <v>887</v>
      </c>
      <c r="BS46" s="12" t="s">
        <v>887</v>
      </c>
      <c r="BT46" s="25" t="s">
        <v>887</v>
      </c>
      <c r="BU46" s="25" t="s">
        <v>887</v>
      </c>
      <c r="BV46" s="21" t="s">
        <v>103</v>
      </c>
      <c r="BW46" s="16"/>
    </row>
    <row r="47" spans="2:75" ht="11.1" customHeight="1" x14ac:dyDescent="0.2">
      <c r="B47" s="22" t="s">
        <v>299</v>
      </c>
      <c r="C47" s="35" t="s">
        <v>887</v>
      </c>
      <c r="D47" s="12" t="s">
        <v>887</v>
      </c>
      <c r="E47" s="12" t="s">
        <v>887</v>
      </c>
      <c r="F47" s="12" t="s">
        <v>887</v>
      </c>
      <c r="G47" s="12" t="s">
        <v>891</v>
      </c>
      <c r="H47" s="12" t="s">
        <v>887</v>
      </c>
      <c r="I47" s="12" t="s">
        <v>887</v>
      </c>
      <c r="J47" s="12" t="s">
        <v>895</v>
      </c>
      <c r="K47" s="12" t="s">
        <v>895</v>
      </c>
      <c r="L47" s="12" t="s">
        <v>887</v>
      </c>
      <c r="M47" s="12" t="s">
        <v>887</v>
      </c>
      <c r="N47" s="12" t="s">
        <v>887</v>
      </c>
      <c r="O47" s="12" t="s">
        <v>887</v>
      </c>
      <c r="P47" s="12" t="s">
        <v>887</v>
      </c>
      <c r="Q47" s="12" t="s">
        <v>887</v>
      </c>
      <c r="R47" s="12" t="s">
        <v>887</v>
      </c>
      <c r="S47" s="12" t="s">
        <v>887</v>
      </c>
      <c r="T47" s="12" t="s">
        <v>887</v>
      </c>
      <c r="U47" s="12" t="s">
        <v>887</v>
      </c>
      <c r="V47" s="12" t="s">
        <v>887</v>
      </c>
      <c r="W47" s="12" t="s">
        <v>887</v>
      </c>
      <c r="X47" s="12" t="s">
        <v>887</v>
      </c>
      <c r="Y47" s="12" t="s">
        <v>887</v>
      </c>
      <c r="Z47" s="12" t="s">
        <v>887</v>
      </c>
      <c r="AA47" s="12" t="s">
        <v>887</v>
      </c>
      <c r="AB47" s="12" t="s">
        <v>892</v>
      </c>
      <c r="AC47" s="12" t="s">
        <v>887</v>
      </c>
      <c r="AD47" s="12" t="s">
        <v>887</v>
      </c>
      <c r="AE47" s="12" t="s">
        <v>887</v>
      </c>
      <c r="AF47" s="12" t="s">
        <v>887</v>
      </c>
      <c r="AG47" s="12" t="s">
        <v>887</v>
      </c>
      <c r="AH47" s="12" t="s">
        <v>887</v>
      </c>
      <c r="AI47" s="12" t="s">
        <v>887</v>
      </c>
      <c r="AJ47" s="12" t="s">
        <v>887</v>
      </c>
      <c r="AK47" s="12" t="s">
        <v>887</v>
      </c>
      <c r="AL47" s="12" t="s">
        <v>887</v>
      </c>
      <c r="AM47" s="12" t="s">
        <v>887</v>
      </c>
      <c r="AN47" s="12" t="s">
        <v>887</v>
      </c>
      <c r="AO47" s="12" t="s">
        <v>887</v>
      </c>
      <c r="AP47" s="12" t="s">
        <v>887</v>
      </c>
      <c r="AQ47" s="25" t="s">
        <v>887</v>
      </c>
      <c r="AR47" s="25" t="s">
        <v>887</v>
      </c>
      <c r="AS47" s="3680" t="s">
        <v>887</v>
      </c>
      <c r="AT47" s="35" t="s">
        <v>887</v>
      </c>
      <c r="AU47" s="12" t="s">
        <v>887</v>
      </c>
      <c r="AV47" s="12" t="s">
        <v>887</v>
      </c>
      <c r="AW47" s="12" t="s">
        <v>887</v>
      </c>
      <c r="AX47" s="12" t="s">
        <v>887</v>
      </c>
      <c r="AY47" s="12" t="s">
        <v>887</v>
      </c>
      <c r="AZ47" s="12" t="s">
        <v>887</v>
      </c>
      <c r="BA47" s="12" t="s">
        <v>887</v>
      </c>
      <c r="BB47" s="12" t="s">
        <v>887</v>
      </c>
      <c r="BC47" s="12" t="s">
        <v>887</v>
      </c>
      <c r="BD47" s="12" t="s">
        <v>887</v>
      </c>
      <c r="BE47" s="12" t="s">
        <v>887</v>
      </c>
      <c r="BF47" s="12" t="s">
        <v>887</v>
      </c>
      <c r="BG47" s="12" t="s">
        <v>887</v>
      </c>
      <c r="BH47" s="12" t="s">
        <v>887</v>
      </c>
      <c r="BI47" s="12" t="s">
        <v>887</v>
      </c>
      <c r="BJ47" s="12" t="s">
        <v>887</v>
      </c>
      <c r="BK47" s="12" t="s">
        <v>887</v>
      </c>
      <c r="BL47" s="12" t="s">
        <v>887</v>
      </c>
      <c r="BM47" s="12" t="s">
        <v>887</v>
      </c>
      <c r="BN47" s="12" t="s">
        <v>887</v>
      </c>
      <c r="BO47" s="12" t="s">
        <v>887</v>
      </c>
      <c r="BP47" s="12" t="s">
        <v>887</v>
      </c>
      <c r="BQ47" s="12" t="s">
        <v>887</v>
      </c>
      <c r="BR47" s="12" t="s">
        <v>887</v>
      </c>
      <c r="BS47" s="12" t="s">
        <v>887</v>
      </c>
      <c r="BT47" s="25" t="s">
        <v>887</v>
      </c>
      <c r="BU47" s="25" t="s">
        <v>887</v>
      </c>
      <c r="BV47" s="21" t="s">
        <v>299</v>
      </c>
      <c r="BW47" s="16"/>
    </row>
    <row r="48" spans="2:75" ht="11.1" customHeight="1" x14ac:dyDescent="0.2">
      <c r="B48" s="22" t="s">
        <v>158</v>
      </c>
      <c r="C48" s="35" t="s">
        <v>887</v>
      </c>
      <c r="D48" s="12" t="s">
        <v>887</v>
      </c>
      <c r="E48" s="12" t="s">
        <v>887</v>
      </c>
      <c r="F48" s="12" t="s">
        <v>887</v>
      </c>
      <c r="G48" s="12" t="s">
        <v>887</v>
      </c>
      <c r="H48" s="12" t="s">
        <v>887</v>
      </c>
      <c r="I48" s="12" t="s">
        <v>887</v>
      </c>
      <c r="J48" s="12" t="s">
        <v>887</v>
      </c>
      <c r="K48" s="12" t="s">
        <v>887</v>
      </c>
      <c r="L48" s="12" t="s">
        <v>887</v>
      </c>
      <c r="M48" s="12" t="s">
        <v>895</v>
      </c>
      <c r="N48" s="12" t="s">
        <v>887</v>
      </c>
      <c r="O48" s="12" t="s">
        <v>887</v>
      </c>
      <c r="P48" s="12" t="s">
        <v>887</v>
      </c>
      <c r="Q48" s="12" t="s">
        <v>887</v>
      </c>
      <c r="R48" s="12" t="s">
        <v>887</v>
      </c>
      <c r="S48" s="12" t="s">
        <v>887</v>
      </c>
      <c r="T48" s="12" t="s">
        <v>887</v>
      </c>
      <c r="U48" s="12" t="s">
        <v>887</v>
      </c>
      <c r="V48" s="12" t="s">
        <v>887</v>
      </c>
      <c r="W48" s="12" t="s">
        <v>887</v>
      </c>
      <c r="X48" s="12" t="s">
        <v>887</v>
      </c>
      <c r="Y48" s="12" t="s">
        <v>887</v>
      </c>
      <c r="Z48" s="12" t="s">
        <v>887</v>
      </c>
      <c r="AA48" s="12" t="s">
        <v>887</v>
      </c>
      <c r="AB48" s="12" t="s">
        <v>887</v>
      </c>
      <c r="AC48" s="12" t="s">
        <v>887</v>
      </c>
      <c r="AD48" s="12" t="s">
        <v>895</v>
      </c>
      <c r="AE48" s="12" t="s">
        <v>887</v>
      </c>
      <c r="AF48" s="12" t="s">
        <v>892</v>
      </c>
      <c r="AG48" s="12" t="s">
        <v>887</v>
      </c>
      <c r="AH48" s="12" t="s">
        <v>887</v>
      </c>
      <c r="AI48" s="12" t="s">
        <v>887</v>
      </c>
      <c r="AJ48" s="12" t="s">
        <v>887</v>
      </c>
      <c r="AK48" s="12" t="s">
        <v>887</v>
      </c>
      <c r="AL48" s="12" t="s">
        <v>887</v>
      </c>
      <c r="AM48" s="12" t="s">
        <v>887</v>
      </c>
      <c r="AN48" s="12" t="s">
        <v>887</v>
      </c>
      <c r="AO48" s="12" t="s">
        <v>887</v>
      </c>
      <c r="AP48" s="12" t="s">
        <v>887</v>
      </c>
      <c r="AQ48" s="25" t="s">
        <v>887</v>
      </c>
      <c r="AR48" s="25" t="s">
        <v>887</v>
      </c>
      <c r="AS48" s="3680" t="s">
        <v>887</v>
      </c>
      <c r="AT48" s="35" t="s">
        <v>887</v>
      </c>
      <c r="AU48" s="12" t="s">
        <v>887</v>
      </c>
      <c r="AV48" s="12" t="s">
        <v>887</v>
      </c>
      <c r="AW48" s="12" t="s">
        <v>887</v>
      </c>
      <c r="AX48" s="12" t="s">
        <v>887</v>
      </c>
      <c r="AY48" s="12" t="s">
        <v>887</v>
      </c>
      <c r="AZ48" s="12" t="s">
        <v>887</v>
      </c>
      <c r="BA48" s="12" t="s">
        <v>887</v>
      </c>
      <c r="BB48" s="12" t="s">
        <v>887</v>
      </c>
      <c r="BC48" s="12" t="s">
        <v>887</v>
      </c>
      <c r="BD48" s="12" t="s">
        <v>887</v>
      </c>
      <c r="BE48" s="12" t="s">
        <v>887</v>
      </c>
      <c r="BF48" s="12" t="s">
        <v>887</v>
      </c>
      <c r="BG48" s="12" t="s">
        <v>887</v>
      </c>
      <c r="BH48" s="12" t="s">
        <v>887</v>
      </c>
      <c r="BI48" s="12" t="s">
        <v>887</v>
      </c>
      <c r="BJ48" s="12" t="s">
        <v>887</v>
      </c>
      <c r="BK48" s="12" t="s">
        <v>887</v>
      </c>
      <c r="BL48" s="12" t="s">
        <v>887</v>
      </c>
      <c r="BM48" s="12" t="s">
        <v>887</v>
      </c>
      <c r="BN48" s="12" t="s">
        <v>887</v>
      </c>
      <c r="BO48" s="12" t="s">
        <v>887</v>
      </c>
      <c r="BP48" s="12" t="s">
        <v>887</v>
      </c>
      <c r="BQ48" s="12" t="s">
        <v>887</v>
      </c>
      <c r="BR48" s="12" t="s">
        <v>887</v>
      </c>
      <c r="BS48" s="12" t="s">
        <v>887</v>
      </c>
      <c r="BT48" s="25" t="s">
        <v>887</v>
      </c>
      <c r="BU48" s="25" t="s">
        <v>887</v>
      </c>
      <c r="BV48" s="21" t="s">
        <v>158</v>
      </c>
      <c r="BW48" s="16"/>
    </row>
    <row r="49" spans="2:75" ht="11.1" customHeight="1" x14ac:dyDescent="0.2">
      <c r="B49" s="22" t="s">
        <v>104</v>
      </c>
      <c r="C49" s="845" t="s">
        <v>887</v>
      </c>
      <c r="D49" s="846" t="s">
        <v>887</v>
      </c>
      <c r="E49" s="846" t="s">
        <v>887</v>
      </c>
      <c r="F49" s="846" t="s">
        <v>896</v>
      </c>
      <c r="G49" s="846" t="s">
        <v>887</v>
      </c>
      <c r="H49" s="846" t="s">
        <v>891</v>
      </c>
      <c r="I49" s="846" t="s">
        <v>891</v>
      </c>
      <c r="J49" s="846" t="s">
        <v>887</v>
      </c>
      <c r="K49" s="846" t="s">
        <v>899</v>
      </c>
      <c r="L49" s="846" t="s">
        <v>895</v>
      </c>
      <c r="M49" s="846" t="s">
        <v>892</v>
      </c>
      <c r="N49" s="846" t="s">
        <v>888</v>
      </c>
      <c r="O49" s="846" t="s">
        <v>887</v>
      </c>
      <c r="P49" s="846" t="s">
        <v>888</v>
      </c>
      <c r="Q49" s="846" t="s">
        <v>891</v>
      </c>
      <c r="R49" s="846" t="s">
        <v>895</v>
      </c>
      <c r="S49" s="846" t="s">
        <v>887</v>
      </c>
      <c r="T49" s="846" t="s">
        <v>887</v>
      </c>
      <c r="U49" s="846" t="s">
        <v>892</v>
      </c>
      <c r="V49" s="846" t="s">
        <v>887</v>
      </c>
      <c r="W49" s="846" t="s">
        <v>887</v>
      </c>
      <c r="X49" s="846" t="s">
        <v>891</v>
      </c>
      <c r="Y49" s="846" t="s">
        <v>887</v>
      </c>
      <c r="Z49" s="846" t="s">
        <v>887</v>
      </c>
      <c r="AA49" s="846" t="s">
        <v>887</v>
      </c>
      <c r="AB49" s="846" t="s">
        <v>887</v>
      </c>
      <c r="AC49" s="846" t="s">
        <v>887</v>
      </c>
      <c r="AD49" s="846" t="s">
        <v>887</v>
      </c>
      <c r="AE49" s="846" t="s">
        <v>892</v>
      </c>
      <c r="AF49" s="846" t="s">
        <v>892</v>
      </c>
      <c r="AG49" s="846" t="s">
        <v>887</v>
      </c>
      <c r="AH49" s="846" t="s">
        <v>887</v>
      </c>
      <c r="AI49" s="846" t="s">
        <v>892</v>
      </c>
      <c r="AJ49" s="846" t="s">
        <v>899</v>
      </c>
      <c r="AK49" s="846" t="s">
        <v>895</v>
      </c>
      <c r="AL49" s="846" t="s">
        <v>893</v>
      </c>
      <c r="AM49" s="846" t="s">
        <v>887</v>
      </c>
      <c r="AN49" s="846" t="s">
        <v>895</v>
      </c>
      <c r="AO49" s="846" t="s">
        <v>887</v>
      </c>
      <c r="AP49" s="846" t="s">
        <v>887</v>
      </c>
      <c r="AQ49" s="847" t="s">
        <v>887</v>
      </c>
      <c r="AR49" s="847" t="s">
        <v>887</v>
      </c>
      <c r="AS49" s="3681" t="s">
        <v>887</v>
      </c>
      <c r="AT49" s="845" t="s">
        <v>887</v>
      </c>
      <c r="AU49" s="846" t="s">
        <v>887</v>
      </c>
      <c r="AV49" s="846" t="s">
        <v>887</v>
      </c>
      <c r="AW49" s="846" t="s">
        <v>887</v>
      </c>
      <c r="AX49" s="846" t="s">
        <v>887</v>
      </c>
      <c r="AY49" s="846" t="s">
        <v>887</v>
      </c>
      <c r="AZ49" s="846" t="s">
        <v>887</v>
      </c>
      <c r="BA49" s="846" t="s">
        <v>887</v>
      </c>
      <c r="BB49" s="846" t="s">
        <v>895</v>
      </c>
      <c r="BC49" s="846" t="s">
        <v>887</v>
      </c>
      <c r="BD49" s="846" t="s">
        <v>887</v>
      </c>
      <c r="BE49" s="846" t="s">
        <v>887</v>
      </c>
      <c r="BF49" s="846" t="s">
        <v>887</v>
      </c>
      <c r="BG49" s="846" t="s">
        <v>887</v>
      </c>
      <c r="BH49" s="846" t="s">
        <v>891</v>
      </c>
      <c r="BI49" s="846" t="s">
        <v>887</v>
      </c>
      <c r="BJ49" s="846" t="s">
        <v>887</v>
      </c>
      <c r="BK49" s="846" t="s">
        <v>887</v>
      </c>
      <c r="BL49" s="846" t="s">
        <v>887</v>
      </c>
      <c r="BM49" s="846" t="s">
        <v>887</v>
      </c>
      <c r="BN49" s="846" t="s">
        <v>895</v>
      </c>
      <c r="BO49" s="846" t="s">
        <v>887</v>
      </c>
      <c r="BP49" s="846" t="s">
        <v>892</v>
      </c>
      <c r="BQ49" s="846" t="s">
        <v>887</v>
      </c>
      <c r="BR49" s="846" t="s">
        <v>887</v>
      </c>
      <c r="BS49" s="846" t="s">
        <v>887</v>
      </c>
      <c r="BT49" s="847" t="s">
        <v>887</v>
      </c>
      <c r="BU49" s="847" t="s">
        <v>887</v>
      </c>
      <c r="BV49" s="21" t="s">
        <v>104</v>
      </c>
      <c r="BW49" s="16"/>
    </row>
    <row r="50" spans="2:75" ht="11.1" customHeight="1" thickBot="1" x14ac:dyDescent="0.25">
      <c r="B50" s="3721" t="s">
        <v>857</v>
      </c>
      <c r="C50" s="3722" t="s">
        <v>887</v>
      </c>
      <c r="D50" s="3723" t="s">
        <v>887</v>
      </c>
      <c r="E50" s="3723" t="s">
        <v>887</v>
      </c>
      <c r="F50" s="3723" t="s">
        <v>887</v>
      </c>
      <c r="G50" s="3723" t="s">
        <v>887</v>
      </c>
      <c r="H50" s="3723" t="s">
        <v>895</v>
      </c>
      <c r="I50" s="3723" t="s">
        <v>887</v>
      </c>
      <c r="J50" s="3723" t="s">
        <v>887</v>
      </c>
      <c r="K50" s="3723" t="s">
        <v>887</v>
      </c>
      <c r="L50" s="3723" t="s">
        <v>887</v>
      </c>
      <c r="M50" s="3723" t="s">
        <v>887</v>
      </c>
      <c r="N50" s="3723" t="s">
        <v>895</v>
      </c>
      <c r="O50" s="3723" t="s">
        <v>887</v>
      </c>
      <c r="P50" s="3723" t="s">
        <v>888</v>
      </c>
      <c r="Q50" s="3723" t="s">
        <v>887</v>
      </c>
      <c r="R50" s="3723" t="s">
        <v>887</v>
      </c>
      <c r="S50" s="3723" t="s">
        <v>887</v>
      </c>
      <c r="T50" s="3723" t="s">
        <v>887</v>
      </c>
      <c r="U50" s="3723" t="s">
        <v>887</v>
      </c>
      <c r="V50" s="3723" t="s">
        <v>895</v>
      </c>
      <c r="W50" s="3723" t="s">
        <v>887</v>
      </c>
      <c r="X50" s="3723" t="s">
        <v>887</v>
      </c>
      <c r="Y50" s="3723" t="s">
        <v>887</v>
      </c>
      <c r="Z50" s="3723" t="s">
        <v>887</v>
      </c>
      <c r="AA50" s="3723" t="s">
        <v>887</v>
      </c>
      <c r="AB50" s="3723" t="s">
        <v>887</v>
      </c>
      <c r="AC50" s="3723" t="s">
        <v>887</v>
      </c>
      <c r="AD50" s="3723" t="s">
        <v>895</v>
      </c>
      <c r="AE50" s="3723" t="s">
        <v>895</v>
      </c>
      <c r="AF50" s="3723" t="s">
        <v>887</v>
      </c>
      <c r="AG50" s="3723" t="s">
        <v>887</v>
      </c>
      <c r="AH50" s="3723" t="s">
        <v>887</v>
      </c>
      <c r="AI50" s="3723" t="s">
        <v>895</v>
      </c>
      <c r="AJ50" s="3723" t="s">
        <v>887</v>
      </c>
      <c r="AK50" s="3723" t="s">
        <v>887</v>
      </c>
      <c r="AL50" s="3723" t="s">
        <v>895</v>
      </c>
      <c r="AM50" s="3723" t="s">
        <v>887</v>
      </c>
      <c r="AN50" s="3723" t="s">
        <v>887</v>
      </c>
      <c r="AO50" s="3723" t="s">
        <v>887</v>
      </c>
      <c r="AP50" s="3723" t="s">
        <v>887</v>
      </c>
      <c r="AQ50" s="3724" t="s">
        <v>887</v>
      </c>
      <c r="AR50" s="3724" t="s">
        <v>887</v>
      </c>
      <c r="AS50" s="3725" t="s">
        <v>887</v>
      </c>
      <c r="AT50" s="3722" t="s">
        <v>887</v>
      </c>
      <c r="AU50" s="3723" t="s">
        <v>887</v>
      </c>
      <c r="AV50" s="3723" t="s">
        <v>887</v>
      </c>
      <c r="AW50" s="3723" t="s">
        <v>887</v>
      </c>
      <c r="AX50" s="3723" t="s">
        <v>887</v>
      </c>
      <c r="AY50" s="3723" t="s">
        <v>887</v>
      </c>
      <c r="AZ50" s="3723" t="s">
        <v>887</v>
      </c>
      <c r="BA50" s="3723" t="s">
        <v>887</v>
      </c>
      <c r="BB50" s="3723" t="s">
        <v>887</v>
      </c>
      <c r="BC50" s="3723" t="s">
        <v>887</v>
      </c>
      <c r="BD50" s="3723" t="s">
        <v>887</v>
      </c>
      <c r="BE50" s="3723" t="s">
        <v>887</v>
      </c>
      <c r="BF50" s="3723" t="s">
        <v>887</v>
      </c>
      <c r="BG50" s="3723" t="s">
        <v>887</v>
      </c>
      <c r="BH50" s="3723" t="s">
        <v>887</v>
      </c>
      <c r="BI50" s="3723" t="s">
        <v>887</v>
      </c>
      <c r="BJ50" s="3723" t="s">
        <v>887</v>
      </c>
      <c r="BK50" s="3723" t="s">
        <v>887</v>
      </c>
      <c r="BL50" s="3723" t="s">
        <v>887</v>
      </c>
      <c r="BM50" s="3723" t="s">
        <v>887</v>
      </c>
      <c r="BN50" s="3723" t="s">
        <v>887</v>
      </c>
      <c r="BO50" s="3723" t="s">
        <v>887</v>
      </c>
      <c r="BP50" s="3723" t="s">
        <v>887</v>
      </c>
      <c r="BQ50" s="3723" t="s">
        <v>887</v>
      </c>
      <c r="BR50" s="3723" t="s">
        <v>887</v>
      </c>
      <c r="BS50" s="3723" t="s">
        <v>887</v>
      </c>
      <c r="BT50" s="3724" t="s">
        <v>887</v>
      </c>
      <c r="BU50" s="3724" t="s">
        <v>887</v>
      </c>
      <c r="BV50" s="3726" t="s">
        <v>857</v>
      </c>
      <c r="BW50" s="16"/>
    </row>
    <row r="51" spans="2:75" ht="11.1" customHeight="1" thickTop="1" x14ac:dyDescent="0.2">
      <c r="B51" s="21" t="s">
        <v>161</v>
      </c>
      <c r="C51" s="3717" t="s">
        <v>887</v>
      </c>
      <c r="D51" s="3718" t="s">
        <v>887</v>
      </c>
      <c r="E51" s="3718" t="s">
        <v>887</v>
      </c>
      <c r="F51" s="3718" t="s">
        <v>887</v>
      </c>
      <c r="G51" s="3718" t="s">
        <v>887</v>
      </c>
      <c r="H51" s="3718" t="s">
        <v>887</v>
      </c>
      <c r="I51" s="3718" t="s">
        <v>887</v>
      </c>
      <c r="J51" s="3718" t="s">
        <v>887</v>
      </c>
      <c r="K51" s="3718" t="s">
        <v>887</v>
      </c>
      <c r="L51" s="3718" t="s">
        <v>887</v>
      </c>
      <c r="M51" s="3718" t="s">
        <v>887</v>
      </c>
      <c r="N51" s="3718" t="s">
        <v>887</v>
      </c>
      <c r="O51" s="3718" t="s">
        <v>887</v>
      </c>
      <c r="P51" s="3718" t="s">
        <v>887</v>
      </c>
      <c r="Q51" s="3718" t="s">
        <v>887</v>
      </c>
      <c r="R51" s="3718" t="s">
        <v>895</v>
      </c>
      <c r="S51" s="3718" t="s">
        <v>887</v>
      </c>
      <c r="T51" s="3718" t="s">
        <v>887</v>
      </c>
      <c r="U51" s="3718" t="s">
        <v>887</v>
      </c>
      <c r="V51" s="3718" t="s">
        <v>887</v>
      </c>
      <c r="W51" s="3718" t="s">
        <v>887</v>
      </c>
      <c r="X51" s="3718" t="s">
        <v>887</v>
      </c>
      <c r="Y51" s="3718" t="s">
        <v>887</v>
      </c>
      <c r="Z51" s="3718" t="s">
        <v>887</v>
      </c>
      <c r="AA51" s="3718" t="s">
        <v>887</v>
      </c>
      <c r="AB51" s="3718" t="s">
        <v>887</v>
      </c>
      <c r="AC51" s="3718" t="s">
        <v>887</v>
      </c>
      <c r="AD51" s="3718" t="s">
        <v>887</v>
      </c>
      <c r="AE51" s="3718" t="s">
        <v>887</v>
      </c>
      <c r="AF51" s="3718" t="s">
        <v>887</v>
      </c>
      <c r="AG51" s="3718" t="s">
        <v>887</v>
      </c>
      <c r="AH51" s="3718" t="s">
        <v>887</v>
      </c>
      <c r="AI51" s="3718" t="s">
        <v>887</v>
      </c>
      <c r="AJ51" s="3718" t="s">
        <v>887</v>
      </c>
      <c r="AK51" s="3718" t="s">
        <v>887</v>
      </c>
      <c r="AL51" s="3718" t="s">
        <v>887</v>
      </c>
      <c r="AM51" s="3718" t="s">
        <v>887</v>
      </c>
      <c r="AN51" s="3718" t="s">
        <v>887</v>
      </c>
      <c r="AO51" s="3718" t="s">
        <v>887</v>
      </c>
      <c r="AP51" s="3718" t="s">
        <v>887</v>
      </c>
      <c r="AQ51" s="3719" t="s">
        <v>887</v>
      </c>
      <c r="AR51" s="3719" t="s">
        <v>887</v>
      </c>
      <c r="AS51" s="3720" t="s">
        <v>887</v>
      </c>
      <c r="AT51" s="3717" t="s">
        <v>887</v>
      </c>
      <c r="AU51" s="3718" t="s">
        <v>887</v>
      </c>
      <c r="AV51" s="3718" t="s">
        <v>887</v>
      </c>
      <c r="AW51" s="3718" t="s">
        <v>887</v>
      </c>
      <c r="AX51" s="3718" t="s">
        <v>887</v>
      </c>
      <c r="AY51" s="3718" t="s">
        <v>887</v>
      </c>
      <c r="AZ51" s="3718" t="s">
        <v>887</v>
      </c>
      <c r="BA51" s="3718" t="s">
        <v>895</v>
      </c>
      <c r="BB51" s="3718" t="s">
        <v>887</v>
      </c>
      <c r="BC51" s="3718" t="s">
        <v>887</v>
      </c>
      <c r="BD51" s="3718" t="s">
        <v>887</v>
      </c>
      <c r="BE51" s="3718" t="s">
        <v>887</v>
      </c>
      <c r="BF51" s="3718" t="s">
        <v>887</v>
      </c>
      <c r="BG51" s="3718" t="s">
        <v>887</v>
      </c>
      <c r="BH51" s="3718" t="s">
        <v>887</v>
      </c>
      <c r="BI51" s="3718" t="s">
        <v>887</v>
      </c>
      <c r="BJ51" s="3718" t="s">
        <v>887</v>
      </c>
      <c r="BK51" s="3718" t="s">
        <v>887</v>
      </c>
      <c r="BL51" s="3718" t="s">
        <v>887</v>
      </c>
      <c r="BM51" s="3718" t="s">
        <v>887</v>
      </c>
      <c r="BN51" s="3718" t="s">
        <v>887</v>
      </c>
      <c r="BO51" s="3718" t="s">
        <v>887</v>
      </c>
      <c r="BP51" s="3718" t="s">
        <v>887</v>
      </c>
      <c r="BQ51" s="3718" t="s">
        <v>887</v>
      </c>
      <c r="BR51" s="3718" t="s">
        <v>887</v>
      </c>
      <c r="BS51" s="3718" t="s">
        <v>887</v>
      </c>
      <c r="BT51" s="3719" t="s">
        <v>887</v>
      </c>
      <c r="BU51" s="3719" t="s">
        <v>887</v>
      </c>
      <c r="BV51" s="21" t="s">
        <v>161</v>
      </c>
      <c r="BW51" s="15"/>
    </row>
    <row r="52" spans="2:75" ht="11.1" customHeight="1" x14ac:dyDescent="0.2">
      <c r="B52" s="21" t="s">
        <v>150</v>
      </c>
      <c r="C52" s="35" t="s">
        <v>887</v>
      </c>
      <c r="D52" s="12" t="s">
        <v>887</v>
      </c>
      <c r="E52" s="12" t="s">
        <v>887</v>
      </c>
      <c r="F52" s="12" t="s">
        <v>887</v>
      </c>
      <c r="G52" s="12" t="s">
        <v>887</v>
      </c>
      <c r="H52" s="12" t="s">
        <v>887</v>
      </c>
      <c r="I52" s="12" t="s">
        <v>887</v>
      </c>
      <c r="J52" s="12" t="s">
        <v>887</v>
      </c>
      <c r="K52" s="12" t="s">
        <v>887</v>
      </c>
      <c r="L52" s="12" t="s">
        <v>887</v>
      </c>
      <c r="M52" s="12" t="s">
        <v>887</v>
      </c>
      <c r="N52" s="12" t="s">
        <v>895</v>
      </c>
      <c r="O52" s="12" t="s">
        <v>887</v>
      </c>
      <c r="P52" s="12" t="s">
        <v>887</v>
      </c>
      <c r="Q52" s="12" t="s">
        <v>887</v>
      </c>
      <c r="R52" s="12" t="s">
        <v>887</v>
      </c>
      <c r="S52" s="12" t="s">
        <v>887</v>
      </c>
      <c r="T52" s="12" t="s">
        <v>887</v>
      </c>
      <c r="U52" s="12" t="s">
        <v>887</v>
      </c>
      <c r="V52" s="12" t="s">
        <v>887</v>
      </c>
      <c r="W52" s="12" t="s">
        <v>887</v>
      </c>
      <c r="X52" s="12" t="s">
        <v>887</v>
      </c>
      <c r="Y52" s="12" t="s">
        <v>887</v>
      </c>
      <c r="Z52" s="12" t="s">
        <v>887</v>
      </c>
      <c r="AA52" s="12" t="s">
        <v>887</v>
      </c>
      <c r="AB52" s="12" t="s">
        <v>887</v>
      </c>
      <c r="AC52" s="12" t="s">
        <v>887</v>
      </c>
      <c r="AD52" s="12" t="s">
        <v>887</v>
      </c>
      <c r="AE52" s="12" t="s">
        <v>887</v>
      </c>
      <c r="AF52" s="12" t="s">
        <v>887</v>
      </c>
      <c r="AG52" s="12" t="s">
        <v>887</v>
      </c>
      <c r="AH52" s="12" t="s">
        <v>887</v>
      </c>
      <c r="AI52" s="12" t="s">
        <v>887</v>
      </c>
      <c r="AJ52" s="12" t="s">
        <v>887</v>
      </c>
      <c r="AK52" s="12" t="s">
        <v>887</v>
      </c>
      <c r="AL52" s="12" t="s">
        <v>895</v>
      </c>
      <c r="AM52" s="12" t="s">
        <v>892</v>
      </c>
      <c r="AN52" s="12" t="s">
        <v>887</v>
      </c>
      <c r="AO52" s="12" t="s">
        <v>887</v>
      </c>
      <c r="AP52" s="12" t="s">
        <v>887</v>
      </c>
      <c r="AQ52" s="25" t="s">
        <v>887</v>
      </c>
      <c r="AR52" s="25" t="s">
        <v>887</v>
      </c>
      <c r="AS52" s="3680" t="s">
        <v>887</v>
      </c>
      <c r="AT52" s="35" t="s">
        <v>887</v>
      </c>
      <c r="AU52" s="12" t="s">
        <v>887</v>
      </c>
      <c r="AV52" s="12" t="s">
        <v>887</v>
      </c>
      <c r="AW52" s="12" t="s">
        <v>887</v>
      </c>
      <c r="AX52" s="12" t="s">
        <v>887</v>
      </c>
      <c r="AY52" s="12" t="s">
        <v>887</v>
      </c>
      <c r="AZ52" s="12" t="s">
        <v>887</v>
      </c>
      <c r="BA52" s="12" t="s">
        <v>887</v>
      </c>
      <c r="BB52" s="12" t="s">
        <v>887</v>
      </c>
      <c r="BC52" s="12" t="s">
        <v>887</v>
      </c>
      <c r="BD52" s="12" t="s">
        <v>887</v>
      </c>
      <c r="BE52" s="12" t="s">
        <v>887</v>
      </c>
      <c r="BF52" s="12" t="s">
        <v>887</v>
      </c>
      <c r="BG52" s="12" t="s">
        <v>887</v>
      </c>
      <c r="BH52" s="12" t="s">
        <v>887</v>
      </c>
      <c r="BI52" s="12" t="s">
        <v>887</v>
      </c>
      <c r="BJ52" s="12" t="s">
        <v>887</v>
      </c>
      <c r="BK52" s="12" t="s">
        <v>887</v>
      </c>
      <c r="BL52" s="12" t="s">
        <v>887</v>
      </c>
      <c r="BM52" s="12" t="s">
        <v>887</v>
      </c>
      <c r="BN52" s="12" t="s">
        <v>887</v>
      </c>
      <c r="BO52" s="12" t="s">
        <v>887</v>
      </c>
      <c r="BP52" s="12" t="s">
        <v>887</v>
      </c>
      <c r="BQ52" s="12" t="s">
        <v>887</v>
      </c>
      <c r="BR52" s="12" t="s">
        <v>887</v>
      </c>
      <c r="BS52" s="12" t="s">
        <v>887</v>
      </c>
      <c r="BT52" s="25" t="s">
        <v>887</v>
      </c>
      <c r="BU52" s="25" t="s">
        <v>887</v>
      </c>
      <c r="BV52" s="21" t="s">
        <v>150</v>
      </c>
      <c r="BW52" s="15"/>
    </row>
    <row r="53" spans="2:75" ht="11.1" customHeight="1" x14ac:dyDescent="0.2">
      <c r="B53" s="21" t="s">
        <v>309</v>
      </c>
      <c r="C53" s="35" t="s">
        <v>887</v>
      </c>
      <c r="D53" s="12" t="s">
        <v>887</v>
      </c>
      <c r="E53" s="12" t="s">
        <v>887</v>
      </c>
      <c r="F53" s="12" t="s">
        <v>887</v>
      </c>
      <c r="G53" s="12" t="s">
        <v>887</v>
      </c>
      <c r="H53" s="12" t="s">
        <v>887</v>
      </c>
      <c r="I53" s="12" t="s">
        <v>887</v>
      </c>
      <c r="J53" s="12" t="s">
        <v>887</v>
      </c>
      <c r="K53" s="12" t="s">
        <v>887</v>
      </c>
      <c r="L53" s="12" t="s">
        <v>887</v>
      </c>
      <c r="M53" s="12" t="s">
        <v>887</v>
      </c>
      <c r="N53" s="12" t="s">
        <v>895</v>
      </c>
      <c r="O53" s="12" t="s">
        <v>887</v>
      </c>
      <c r="P53" s="12" t="s">
        <v>887</v>
      </c>
      <c r="Q53" s="12" t="s">
        <v>887</v>
      </c>
      <c r="R53" s="12" t="s">
        <v>887</v>
      </c>
      <c r="S53" s="12" t="s">
        <v>887</v>
      </c>
      <c r="T53" s="12" t="s">
        <v>887</v>
      </c>
      <c r="U53" s="12" t="s">
        <v>887</v>
      </c>
      <c r="V53" s="12" t="s">
        <v>887</v>
      </c>
      <c r="W53" s="12" t="s">
        <v>887</v>
      </c>
      <c r="X53" s="12" t="s">
        <v>887</v>
      </c>
      <c r="Y53" s="12" t="s">
        <v>887</v>
      </c>
      <c r="Z53" s="12" t="s">
        <v>887</v>
      </c>
      <c r="AA53" s="12" t="s">
        <v>887</v>
      </c>
      <c r="AB53" s="12" t="s">
        <v>887</v>
      </c>
      <c r="AC53" s="12" t="s">
        <v>887</v>
      </c>
      <c r="AD53" s="12" t="s">
        <v>887</v>
      </c>
      <c r="AE53" s="12" t="s">
        <v>887</v>
      </c>
      <c r="AF53" s="12" t="s">
        <v>887</v>
      </c>
      <c r="AG53" s="12" t="s">
        <v>887</v>
      </c>
      <c r="AH53" s="12" t="s">
        <v>887</v>
      </c>
      <c r="AI53" s="12" t="s">
        <v>887</v>
      </c>
      <c r="AJ53" s="12" t="s">
        <v>887</v>
      </c>
      <c r="AK53" s="12" t="s">
        <v>887</v>
      </c>
      <c r="AL53" s="12" t="s">
        <v>887</v>
      </c>
      <c r="AM53" s="12" t="s">
        <v>887</v>
      </c>
      <c r="AN53" s="12" t="s">
        <v>887</v>
      </c>
      <c r="AO53" s="12" t="s">
        <v>887</v>
      </c>
      <c r="AP53" s="12" t="s">
        <v>887</v>
      </c>
      <c r="AQ53" s="25" t="s">
        <v>887</v>
      </c>
      <c r="AR53" s="25" t="s">
        <v>887</v>
      </c>
      <c r="AS53" s="3680" t="s">
        <v>887</v>
      </c>
      <c r="AT53" s="35" t="s">
        <v>887</v>
      </c>
      <c r="AU53" s="12" t="s">
        <v>887</v>
      </c>
      <c r="AV53" s="12" t="s">
        <v>887</v>
      </c>
      <c r="AW53" s="12" t="s">
        <v>887</v>
      </c>
      <c r="AX53" s="12" t="s">
        <v>887</v>
      </c>
      <c r="AY53" s="12" t="s">
        <v>887</v>
      </c>
      <c r="AZ53" s="12" t="s">
        <v>887</v>
      </c>
      <c r="BA53" s="12" t="s">
        <v>887</v>
      </c>
      <c r="BB53" s="12" t="s">
        <v>887</v>
      </c>
      <c r="BC53" s="12" t="s">
        <v>887</v>
      </c>
      <c r="BD53" s="12" t="s">
        <v>887</v>
      </c>
      <c r="BE53" s="12" t="s">
        <v>887</v>
      </c>
      <c r="BF53" s="12" t="s">
        <v>887</v>
      </c>
      <c r="BG53" s="12" t="s">
        <v>887</v>
      </c>
      <c r="BH53" s="12" t="s">
        <v>887</v>
      </c>
      <c r="BI53" s="12" t="s">
        <v>887</v>
      </c>
      <c r="BJ53" s="12" t="s">
        <v>887</v>
      </c>
      <c r="BK53" s="12" t="s">
        <v>887</v>
      </c>
      <c r="BL53" s="12" t="s">
        <v>887</v>
      </c>
      <c r="BM53" s="12" t="s">
        <v>887</v>
      </c>
      <c r="BN53" s="12" t="s">
        <v>887</v>
      </c>
      <c r="BO53" s="12" t="s">
        <v>887</v>
      </c>
      <c r="BP53" s="12" t="s">
        <v>887</v>
      </c>
      <c r="BQ53" s="12" t="s">
        <v>887</v>
      </c>
      <c r="BR53" s="12" t="s">
        <v>887</v>
      </c>
      <c r="BS53" s="12" t="s">
        <v>887</v>
      </c>
      <c r="BT53" s="25" t="s">
        <v>887</v>
      </c>
      <c r="BU53" s="25" t="s">
        <v>887</v>
      </c>
      <c r="BV53" s="21" t="s">
        <v>309</v>
      </c>
      <c r="BW53" s="15"/>
    </row>
    <row r="54" spans="2:75" ht="11.1" customHeight="1" x14ac:dyDescent="0.2">
      <c r="B54" s="21" t="s">
        <v>171</v>
      </c>
      <c r="C54" s="13" t="s">
        <v>887</v>
      </c>
      <c r="D54" s="13" t="s">
        <v>887</v>
      </c>
      <c r="E54" s="13" t="s">
        <v>887</v>
      </c>
      <c r="F54" s="12" t="s">
        <v>887</v>
      </c>
      <c r="G54" s="12" t="s">
        <v>887</v>
      </c>
      <c r="H54" s="12" t="s">
        <v>887</v>
      </c>
      <c r="I54" s="12" t="s">
        <v>887</v>
      </c>
      <c r="J54" s="12" t="s">
        <v>887</v>
      </c>
      <c r="K54" s="12" t="s">
        <v>887</v>
      </c>
      <c r="L54" s="12" t="s">
        <v>887</v>
      </c>
      <c r="M54" s="12" t="s">
        <v>887</v>
      </c>
      <c r="N54" s="12" t="s">
        <v>887</v>
      </c>
      <c r="O54" s="12" t="s">
        <v>895</v>
      </c>
      <c r="P54" s="12" t="s">
        <v>887</v>
      </c>
      <c r="Q54" s="12" t="s">
        <v>887</v>
      </c>
      <c r="R54" s="12" t="s">
        <v>887</v>
      </c>
      <c r="S54" s="12" t="s">
        <v>887</v>
      </c>
      <c r="T54" s="12" t="s">
        <v>887</v>
      </c>
      <c r="U54" s="12" t="s">
        <v>887</v>
      </c>
      <c r="V54" s="12" t="s">
        <v>887</v>
      </c>
      <c r="W54" s="12" t="s">
        <v>887</v>
      </c>
      <c r="X54" s="12" t="s">
        <v>887</v>
      </c>
      <c r="Y54" s="12" t="s">
        <v>887</v>
      </c>
      <c r="Z54" s="12" t="s">
        <v>887</v>
      </c>
      <c r="AA54" s="12" t="s">
        <v>887</v>
      </c>
      <c r="AB54" s="12" t="s">
        <v>887</v>
      </c>
      <c r="AC54" s="12" t="s">
        <v>887</v>
      </c>
      <c r="AD54" s="12" t="s">
        <v>887</v>
      </c>
      <c r="AE54" s="12" t="s">
        <v>887</v>
      </c>
      <c r="AF54" s="12" t="s">
        <v>887</v>
      </c>
      <c r="AG54" s="12" t="s">
        <v>887</v>
      </c>
      <c r="AH54" s="12" t="s">
        <v>887</v>
      </c>
      <c r="AI54" s="12" t="s">
        <v>887</v>
      </c>
      <c r="AJ54" s="12" t="s">
        <v>887</v>
      </c>
      <c r="AK54" s="12" t="s">
        <v>887</v>
      </c>
      <c r="AL54" s="12" t="s">
        <v>887</v>
      </c>
      <c r="AM54" s="12" t="s">
        <v>887</v>
      </c>
      <c r="AN54" s="12" t="s">
        <v>887</v>
      </c>
      <c r="AO54" s="12" t="s">
        <v>887</v>
      </c>
      <c r="AP54" s="12" t="s">
        <v>887</v>
      </c>
      <c r="AQ54" s="25" t="s">
        <v>887</v>
      </c>
      <c r="AR54" s="25" t="s">
        <v>887</v>
      </c>
      <c r="AS54" s="3680" t="s">
        <v>887</v>
      </c>
      <c r="AT54" s="13" t="s">
        <v>887</v>
      </c>
      <c r="AU54" s="13" t="s">
        <v>887</v>
      </c>
      <c r="AV54" s="12"/>
      <c r="AW54" s="12"/>
      <c r="AX54" s="12" t="s">
        <v>887</v>
      </c>
      <c r="AY54" s="12" t="s">
        <v>887</v>
      </c>
      <c r="AZ54" s="12" t="s">
        <v>887</v>
      </c>
      <c r="BA54" s="12" t="s">
        <v>887</v>
      </c>
      <c r="BB54" s="12" t="s">
        <v>887</v>
      </c>
      <c r="BC54" s="12" t="s">
        <v>887</v>
      </c>
      <c r="BD54" s="12" t="s">
        <v>887</v>
      </c>
      <c r="BE54" s="12" t="s">
        <v>887</v>
      </c>
      <c r="BF54" s="12" t="s">
        <v>887</v>
      </c>
      <c r="BG54" s="12" t="s">
        <v>887</v>
      </c>
      <c r="BH54" s="12" t="s">
        <v>887</v>
      </c>
      <c r="BI54" s="12" t="s">
        <v>887</v>
      </c>
      <c r="BJ54" s="12" t="s">
        <v>887</v>
      </c>
      <c r="BK54" s="12" t="s">
        <v>887</v>
      </c>
      <c r="BL54" s="12" t="s">
        <v>887</v>
      </c>
      <c r="BM54" s="12" t="s">
        <v>887</v>
      </c>
      <c r="BN54" s="12" t="s">
        <v>887</v>
      </c>
      <c r="BO54" s="12" t="s">
        <v>887</v>
      </c>
      <c r="BP54" s="12" t="s">
        <v>887</v>
      </c>
      <c r="BQ54" s="12" t="s">
        <v>887</v>
      </c>
      <c r="BR54" s="12" t="s">
        <v>887</v>
      </c>
      <c r="BS54" s="12" t="s">
        <v>887</v>
      </c>
      <c r="BT54" s="12" t="s">
        <v>887</v>
      </c>
      <c r="BU54" s="12" t="s">
        <v>887</v>
      </c>
      <c r="BV54" s="21" t="s">
        <v>171</v>
      </c>
      <c r="BW54" s="15"/>
    </row>
    <row r="55" spans="2:75" ht="11.1" customHeight="1" x14ac:dyDescent="0.2">
      <c r="B55" s="21" t="s">
        <v>317</v>
      </c>
      <c r="C55" s="13" t="s">
        <v>887</v>
      </c>
      <c r="D55" s="13" t="s">
        <v>887</v>
      </c>
      <c r="E55" s="13" t="s">
        <v>887</v>
      </c>
      <c r="F55" s="12" t="s">
        <v>887</v>
      </c>
      <c r="G55" s="12" t="s">
        <v>887</v>
      </c>
      <c r="H55" s="12" t="s">
        <v>887</v>
      </c>
      <c r="I55" s="12" t="s">
        <v>887</v>
      </c>
      <c r="J55" s="12" t="s">
        <v>887</v>
      </c>
      <c r="K55" s="12" t="s">
        <v>887</v>
      </c>
      <c r="L55" s="12" t="s">
        <v>887</v>
      </c>
      <c r="M55" s="12" t="s">
        <v>887</v>
      </c>
      <c r="N55" s="12" t="s">
        <v>887</v>
      </c>
      <c r="O55" s="12" t="s">
        <v>887</v>
      </c>
      <c r="P55" s="12" t="s">
        <v>887</v>
      </c>
      <c r="Q55" s="12" t="s">
        <v>895</v>
      </c>
      <c r="R55" s="12" t="s">
        <v>887</v>
      </c>
      <c r="S55" s="12" t="s">
        <v>887</v>
      </c>
      <c r="T55" s="12" t="s">
        <v>887</v>
      </c>
      <c r="U55" s="12" t="s">
        <v>887</v>
      </c>
      <c r="V55" s="12" t="s">
        <v>887</v>
      </c>
      <c r="W55" s="12" t="s">
        <v>887</v>
      </c>
      <c r="X55" s="12" t="s">
        <v>887</v>
      </c>
      <c r="Y55" s="12" t="s">
        <v>887</v>
      </c>
      <c r="Z55" s="12" t="s">
        <v>887</v>
      </c>
      <c r="AA55" s="12" t="s">
        <v>887</v>
      </c>
      <c r="AB55" s="12" t="s">
        <v>887</v>
      </c>
      <c r="AC55" s="12" t="s">
        <v>887</v>
      </c>
      <c r="AD55" s="12" t="s">
        <v>887</v>
      </c>
      <c r="AE55" s="12" t="s">
        <v>887</v>
      </c>
      <c r="AF55" s="12" t="s">
        <v>887</v>
      </c>
      <c r="AG55" s="12" t="s">
        <v>887</v>
      </c>
      <c r="AH55" s="12" t="s">
        <v>887</v>
      </c>
      <c r="AI55" s="12" t="s">
        <v>887</v>
      </c>
      <c r="AJ55" s="12" t="s">
        <v>887</v>
      </c>
      <c r="AK55" s="12" t="s">
        <v>887</v>
      </c>
      <c r="AL55" s="12" t="s">
        <v>887</v>
      </c>
      <c r="AM55" s="12" t="s">
        <v>887</v>
      </c>
      <c r="AN55" s="12" t="s">
        <v>887</v>
      </c>
      <c r="AO55" s="12" t="s">
        <v>887</v>
      </c>
      <c r="AP55" s="12" t="s">
        <v>887</v>
      </c>
      <c r="AQ55" s="25" t="s">
        <v>887</v>
      </c>
      <c r="AR55" s="25" t="s">
        <v>887</v>
      </c>
      <c r="AS55" s="3680" t="s">
        <v>887</v>
      </c>
      <c r="AT55" s="13" t="s">
        <v>887</v>
      </c>
      <c r="AU55" s="13" t="s">
        <v>887</v>
      </c>
      <c r="AV55" s="12"/>
      <c r="AW55" s="12"/>
      <c r="AX55" s="12" t="s">
        <v>887</v>
      </c>
      <c r="AY55" s="12" t="s">
        <v>887</v>
      </c>
      <c r="AZ55" s="12" t="s">
        <v>887</v>
      </c>
      <c r="BA55" s="12" t="s">
        <v>887</v>
      </c>
      <c r="BB55" s="12" t="s">
        <v>887</v>
      </c>
      <c r="BC55" s="12" t="s">
        <v>887</v>
      </c>
      <c r="BD55" s="12" t="s">
        <v>887</v>
      </c>
      <c r="BE55" s="12" t="s">
        <v>887</v>
      </c>
      <c r="BF55" s="12" t="s">
        <v>887</v>
      </c>
      <c r="BG55" s="12" t="s">
        <v>887</v>
      </c>
      <c r="BH55" s="12" t="s">
        <v>887</v>
      </c>
      <c r="BI55" s="12" t="s">
        <v>887</v>
      </c>
      <c r="BJ55" s="12" t="s">
        <v>887</v>
      </c>
      <c r="BK55" s="12" t="s">
        <v>887</v>
      </c>
      <c r="BL55" s="12" t="s">
        <v>887</v>
      </c>
      <c r="BM55" s="12" t="s">
        <v>887</v>
      </c>
      <c r="BN55" s="12" t="s">
        <v>887</v>
      </c>
      <c r="BO55" s="12" t="s">
        <v>887</v>
      </c>
      <c r="BP55" s="12" t="s">
        <v>887</v>
      </c>
      <c r="BQ55" s="12" t="s">
        <v>887</v>
      </c>
      <c r="BR55" s="12" t="s">
        <v>887</v>
      </c>
      <c r="BS55" s="12" t="s">
        <v>887</v>
      </c>
      <c r="BT55" s="12" t="s">
        <v>887</v>
      </c>
      <c r="BU55" s="12" t="s">
        <v>887</v>
      </c>
      <c r="BV55" s="21" t="s">
        <v>317</v>
      </c>
      <c r="BW55" s="15"/>
    </row>
    <row r="56" spans="2:75" ht="11.1" customHeight="1" x14ac:dyDescent="0.2">
      <c r="B56" s="21" t="s">
        <v>113</v>
      </c>
      <c r="C56" s="35" t="s">
        <v>887</v>
      </c>
      <c r="D56" s="12" t="s">
        <v>887</v>
      </c>
      <c r="E56" s="12" t="s">
        <v>887</v>
      </c>
      <c r="F56" s="12" t="s">
        <v>887</v>
      </c>
      <c r="G56" s="12" t="s">
        <v>887</v>
      </c>
      <c r="H56" s="12" t="s">
        <v>887</v>
      </c>
      <c r="I56" s="12" t="s">
        <v>887</v>
      </c>
      <c r="J56" s="12" t="s">
        <v>887</v>
      </c>
      <c r="K56" s="12" t="s">
        <v>887</v>
      </c>
      <c r="L56" s="12" t="s">
        <v>887</v>
      </c>
      <c r="M56" s="12" t="s">
        <v>887</v>
      </c>
      <c r="N56" s="12" t="s">
        <v>887</v>
      </c>
      <c r="O56" s="12" t="s">
        <v>887</v>
      </c>
      <c r="P56" s="12" t="s">
        <v>895</v>
      </c>
      <c r="Q56" s="12" t="s">
        <v>887</v>
      </c>
      <c r="R56" s="12" t="s">
        <v>887</v>
      </c>
      <c r="S56" s="12" t="s">
        <v>887</v>
      </c>
      <c r="T56" s="12" t="s">
        <v>887</v>
      </c>
      <c r="U56" s="12" t="s">
        <v>887</v>
      </c>
      <c r="V56" s="12" t="s">
        <v>887</v>
      </c>
      <c r="W56" s="12" t="s">
        <v>887</v>
      </c>
      <c r="X56" s="12" t="s">
        <v>887</v>
      </c>
      <c r="Y56" s="12" t="s">
        <v>887</v>
      </c>
      <c r="Z56" s="12" t="s">
        <v>887</v>
      </c>
      <c r="AA56" s="12" t="s">
        <v>887</v>
      </c>
      <c r="AB56" s="12" t="s">
        <v>887</v>
      </c>
      <c r="AC56" s="12" t="s">
        <v>887</v>
      </c>
      <c r="AD56" s="12" t="s">
        <v>887</v>
      </c>
      <c r="AE56" s="12" t="s">
        <v>887</v>
      </c>
      <c r="AF56" s="12" t="s">
        <v>887</v>
      </c>
      <c r="AG56" s="12" t="s">
        <v>887</v>
      </c>
      <c r="AH56" s="12" t="s">
        <v>887</v>
      </c>
      <c r="AI56" s="12" t="s">
        <v>887</v>
      </c>
      <c r="AJ56" s="12" t="s">
        <v>887</v>
      </c>
      <c r="AK56" s="12" t="s">
        <v>887</v>
      </c>
      <c r="AL56" s="12" t="s">
        <v>887</v>
      </c>
      <c r="AM56" s="12" t="s">
        <v>887</v>
      </c>
      <c r="AN56" s="12" t="s">
        <v>887</v>
      </c>
      <c r="AO56" s="12" t="s">
        <v>887</v>
      </c>
      <c r="AP56" s="12" t="s">
        <v>887</v>
      </c>
      <c r="AQ56" s="25" t="s">
        <v>887</v>
      </c>
      <c r="AR56" s="25" t="s">
        <v>887</v>
      </c>
      <c r="AS56" s="3680" t="s">
        <v>887</v>
      </c>
      <c r="AT56" s="35" t="s">
        <v>887</v>
      </c>
      <c r="AU56" s="12" t="s">
        <v>887</v>
      </c>
      <c r="AV56" s="12" t="s">
        <v>887</v>
      </c>
      <c r="AW56" s="12" t="s">
        <v>887</v>
      </c>
      <c r="AX56" s="12" t="s">
        <v>887</v>
      </c>
      <c r="AY56" s="12" t="s">
        <v>887</v>
      </c>
      <c r="AZ56" s="12" t="s">
        <v>887</v>
      </c>
      <c r="BA56" s="12" t="s">
        <v>887</v>
      </c>
      <c r="BB56" s="12" t="s">
        <v>887</v>
      </c>
      <c r="BC56" s="12" t="s">
        <v>887</v>
      </c>
      <c r="BD56" s="12" t="s">
        <v>887</v>
      </c>
      <c r="BE56" s="12" t="s">
        <v>887</v>
      </c>
      <c r="BF56" s="12" t="s">
        <v>887</v>
      </c>
      <c r="BG56" s="12" t="s">
        <v>887</v>
      </c>
      <c r="BH56" s="12" t="s">
        <v>887</v>
      </c>
      <c r="BI56" s="12" t="s">
        <v>887</v>
      </c>
      <c r="BJ56" s="12" t="s">
        <v>887</v>
      </c>
      <c r="BK56" s="12" t="s">
        <v>887</v>
      </c>
      <c r="BL56" s="12" t="s">
        <v>887</v>
      </c>
      <c r="BM56" s="12" t="s">
        <v>887</v>
      </c>
      <c r="BN56" s="12" t="s">
        <v>887</v>
      </c>
      <c r="BO56" s="12" t="s">
        <v>887</v>
      </c>
      <c r="BP56" s="12" t="s">
        <v>887</v>
      </c>
      <c r="BQ56" s="12" t="s">
        <v>887</v>
      </c>
      <c r="BR56" s="12" t="s">
        <v>887</v>
      </c>
      <c r="BS56" s="12" t="s">
        <v>887</v>
      </c>
      <c r="BT56" s="25" t="s">
        <v>887</v>
      </c>
      <c r="BU56" s="25" t="s">
        <v>887</v>
      </c>
      <c r="BV56" s="21" t="s">
        <v>113</v>
      </c>
      <c r="BW56" s="15"/>
    </row>
    <row r="57" spans="2:75" ht="11.1" customHeight="1" x14ac:dyDescent="0.2">
      <c r="B57" s="21" t="s">
        <v>265</v>
      </c>
      <c r="C57" s="35" t="s">
        <v>887</v>
      </c>
      <c r="D57" s="12" t="s">
        <v>887</v>
      </c>
      <c r="E57" s="12" t="s">
        <v>887</v>
      </c>
      <c r="F57" s="12" t="s">
        <v>887</v>
      </c>
      <c r="G57" s="12" t="s">
        <v>887</v>
      </c>
      <c r="H57" s="12" t="s">
        <v>887</v>
      </c>
      <c r="I57" s="12" t="s">
        <v>887</v>
      </c>
      <c r="J57" s="12" t="s">
        <v>887</v>
      </c>
      <c r="K57" s="12" t="s">
        <v>887</v>
      </c>
      <c r="L57" s="12" t="s">
        <v>887</v>
      </c>
      <c r="M57" s="12" t="s">
        <v>887</v>
      </c>
      <c r="N57" s="12" t="s">
        <v>887</v>
      </c>
      <c r="O57" s="12" t="s">
        <v>887</v>
      </c>
      <c r="P57" s="12" t="s">
        <v>895</v>
      </c>
      <c r="Q57" s="12" t="s">
        <v>887</v>
      </c>
      <c r="R57" s="12" t="s">
        <v>887</v>
      </c>
      <c r="S57" s="12" t="s">
        <v>887</v>
      </c>
      <c r="T57" s="12" t="s">
        <v>887</v>
      </c>
      <c r="U57" s="12" t="s">
        <v>887</v>
      </c>
      <c r="V57" s="12" t="s">
        <v>887</v>
      </c>
      <c r="W57" s="12" t="s">
        <v>887</v>
      </c>
      <c r="X57" s="12" t="s">
        <v>887</v>
      </c>
      <c r="Y57" s="12" t="s">
        <v>887</v>
      </c>
      <c r="Z57" s="12" t="s">
        <v>887</v>
      </c>
      <c r="AA57" s="12" t="s">
        <v>887</v>
      </c>
      <c r="AB57" s="12" t="s">
        <v>887</v>
      </c>
      <c r="AC57" s="12" t="s">
        <v>887</v>
      </c>
      <c r="AD57" s="12" t="s">
        <v>887</v>
      </c>
      <c r="AE57" s="12" t="s">
        <v>887</v>
      </c>
      <c r="AF57" s="12" t="s">
        <v>887</v>
      </c>
      <c r="AG57" s="12" t="s">
        <v>887</v>
      </c>
      <c r="AH57" s="12" t="s">
        <v>887</v>
      </c>
      <c r="AI57" s="12" t="s">
        <v>887</v>
      </c>
      <c r="AJ57" s="12" t="s">
        <v>887</v>
      </c>
      <c r="AK57" s="12" t="s">
        <v>887</v>
      </c>
      <c r="AL57" s="12" t="s">
        <v>887</v>
      </c>
      <c r="AM57" s="12" t="s">
        <v>887</v>
      </c>
      <c r="AN57" s="12" t="s">
        <v>887</v>
      </c>
      <c r="AO57" s="12" t="s">
        <v>887</v>
      </c>
      <c r="AP57" s="12" t="s">
        <v>887</v>
      </c>
      <c r="AQ57" s="25" t="s">
        <v>887</v>
      </c>
      <c r="AR57" s="25" t="s">
        <v>887</v>
      </c>
      <c r="AS57" s="3680" t="s">
        <v>887</v>
      </c>
      <c r="AT57" s="35" t="s">
        <v>887</v>
      </c>
      <c r="AU57" s="12" t="s">
        <v>887</v>
      </c>
      <c r="AV57" s="12" t="s">
        <v>887</v>
      </c>
      <c r="AW57" s="12" t="s">
        <v>887</v>
      </c>
      <c r="AX57" s="12" t="s">
        <v>887</v>
      </c>
      <c r="AY57" s="12" t="s">
        <v>887</v>
      </c>
      <c r="AZ57" s="12" t="s">
        <v>887</v>
      </c>
      <c r="BA57" s="12" t="s">
        <v>887</v>
      </c>
      <c r="BB57" s="12" t="s">
        <v>887</v>
      </c>
      <c r="BC57" s="12" t="s">
        <v>887</v>
      </c>
      <c r="BD57" s="12" t="s">
        <v>887</v>
      </c>
      <c r="BE57" s="12" t="s">
        <v>887</v>
      </c>
      <c r="BF57" s="12" t="s">
        <v>887</v>
      </c>
      <c r="BG57" s="12" t="s">
        <v>887</v>
      </c>
      <c r="BH57" s="12" t="s">
        <v>887</v>
      </c>
      <c r="BI57" s="12" t="s">
        <v>887</v>
      </c>
      <c r="BJ57" s="12" t="s">
        <v>887</v>
      </c>
      <c r="BK57" s="12" t="s">
        <v>887</v>
      </c>
      <c r="BL57" s="12" t="s">
        <v>887</v>
      </c>
      <c r="BM57" s="12" t="s">
        <v>887</v>
      </c>
      <c r="BN57" s="12" t="s">
        <v>887</v>
      </c>
      <c r="BO57" s="12" t="s">
        <v>887</v>
      </c>
      <c r="BP57" s="12" t="s">
        <v>887</v>
      </c>
      <c r="BQ57" s="12" t="s">
        <v>887</v>
      </c>
      <c r="BR57" s="12" t="s">
        <v>887</v>
      </c>
      <c r="BS57" s="12" t="s">
        <v>887</v>
      </c>
      <c r="BT57" s="25" t="s">
        <v>887</v>
      </c>
      <c r="BU57" s="25" t="s">
        <v>887</v>
      </c>
      <c r="BV57" s="21" t="s">
        <v>265</v>
      </c>
      <c r="BW57" s="15"/>
    </row>
    <row r="58" spans="2:75" ht="11.1" customHeight="1" x14ac:dyDescent="0.2">
      <c r="B58" s="21" t="s">
        <v>116</v>
      </c>
      <c r="C58" s="35" t="s">
        <v>887</v>
      </c>
      <c r="D58" s="12" t="s">
        <v>887</v>
      </c>
      <c r="E58" s="12" t="s">
        <v>887</v>
      </c>
      <c r="F58" s="12" t="s">
        <v>887</v>
      </c>
      <c r="G58" s="12" t="s">
        <v>887</v>
      </c>
      <c r="H58" s="12" t="s">
        <v>887</v>
      </c>
      <c r="I58" s="12" t="s">
        <v>895</v>
      </c>
      <c r="J58" s="12" t="s">
        <v>887</v>
      </c>
      <c r="K58" s="12" t="s">
        <v>887</v>
      </c>
      <c r="L58" s="12" t="s">
        <v>887</v>
      </c>
      <c r="M58" s="12" t="s">
        <v>887</v>
      </c>
      <c r="N58" s="12" t="s">
        <v>887</v>
      </c>
      <c r="O58" s="12" t="s">
        <v>887</v>
      </c>
      <c r="P58" s="12" t="s">
        <v>887</v>
      </c>
      <c r="Q58" s="12" t="s">
        <v>887</v>
      </c>
      <c r="R58" s="12" t="s">
        <v>887</v>
      </c>
      <c r="S58" s="12" t="s">
        <v>887</v>
      </c>
      <c r="T58" s="12" t="s">
        <v>887</v>
      </c>
      <c r="U58" s="12" t="s">
        <v>887</v>
      </c>
      <c r="V58" s="12" t="s">
        <v>887</v>
      </c>
      <c r="W58" s="12" t="s">
        <v>887</v>
      </c>
      <c r="X58" s="12" t="s">
        <v>887</v>
      </c>
      <c r="Y58" s="12" t="s">
        <v>887</v>
      </c>
      <c r="Z58" s="12" t="s">
        <v>887</v>
      </c>
      <c r="AA58" s="12" t="s">
        <v>887</v>
      </c>
      <c r="AB58" s="12" t="s">
        <v>887</v>
      </c>
      <c r="AC58" s="12" t="s">
        <v>887</v>
      </c>
      <c r="AD58" s="12" t="s">
        <v>887</v>
      </c>
      <c r="AE58" s="12" t="s">
        <v>887</v>
      </c>
      <c r="AF58" s="12" t="s">
        <v>887</v>
      </c>
      <c r="AG58" s="12" t="s">
        <v>887</v>
      </c>
      <c r="AH58" s="12" t="s">
        <v>887</v>
      </c>
      <c r="AI58" s="12" t="s">
        <v>887</v>
      </c>
      <c r="AJ58" s="12" t="s">
        <v>887</v>
      </c>
      <c r="AK58" s="12" t="s">
        <v>887</v>
      </c>
      <c r="AL58" s="12" t="s">
        <v>887</v>
      </c>
      <c r="AM58" s="12" t="s">
        <v>887</v>
      </c>
      <c r="AN58" s="12" t="s">
        <v>887</v>
      </c>
      <c r="AO58" s="12" t="s">
        <v>887</v>
      </c>
      <c r="AP58" s="12" t="s">
        <v>887</v>
      </c>
      <c r="AQ58" s="25" t="s">
        <v>887</v>
      </c>
      <c r="AR58" s="25" t="s">
        <v>887</v>
      </c>
      <c r="AS58" s="3680" t="s">
        <v>887</v>
      </c>
      <c r="AT58" s="35" t="s">
        <v>887</v>
      </c>
      <c r="AU58" s="12" t="s">
        <v>887</v>
      </c>
      <c r="AV58" s="12" t="s">
        <v>887</v>
      </c>
      <c r="AW58" s="12" t="s">
        <v>887</v>
      </c>
      <c r="AX58" s="12" t="s">
        <v>887</v>
      </c>
      <c r="AY58" s="12" t="s">
        <v>887</v>
      </c>
      <c r="AZ58" s="12" t="s">
        <v>887</v>
      </c>
      <c r="BA58" s="12" t="s">
        <v>887</v>
      </c>
      <c r="BB58" s="12" t="s">
        <v>887</v>
      </c>
      <c r="BC58" s="12" t="s">
        <v>887</v>
      </c>
      <c r="BD58" s="12" t="s">
        <v>887</v>
      </c>
      <c r="BE58" s="12" t="s">
        <v>887</v>
      </c>
      <c r="BF58" s="12" t="s">
        <v>887</v>
      </c>
      <c r="BG58" s="12" t="s">
        <v>887</v>
      </c>
      <c r="BH58" s="12" t="s">
        <v>887</v>
      </c>
      <c r="BI58" s="12" t="s">
        <v>887</v>
      </c>
      <c r="BJ58" s="12" t="s">
        <v>887</v>
      </c>
      <c r="BK58" s="12" t="s">
        <v>887</v>
      </c>
      <c r="BL58" s="12" t="s">
        <v>887</v>
      </c>
      <c r="BM58" s="12" t="s">
        <v>887</v>
      </c>
      <c r="BN58" s="12" t="s">
        <v>887</v>
      </c>
      <c r="BO58" s="12" t="s">
        <v>887</v>
      </c>
      <c r="BP58" s="12" t="s">
        <v>887</v>
      </c>
      <c r="BQ58" s="12" t="s">
        <v>887</v>
      </c>
      <c r="BR58" s="12" t="s">
        <v>887</v>
      </c>
      <c r="BS58" s="12" t="s">
        <v>887</v>
      </c>
      <c r="BT58" s="25" t="s">
        <v>887</v>
      </c>
      <c r="BU58" s="25" t="s">
        <v>887</v>
      </c>
      <c r="BV58" s="21" t="s">
        <v>116</v>
      </c>
      <c r="BW58" s="14"/>
    </row>
    <row r="59" spans="2:75" ht="11.1" customHeight="1" x14ac:dyDescent="0.2">
      <c r="B59" s="21" t="s">
        <v>170</v>
      </c>
      <c r="C59" s="35" t="s">
        <v>887</v>
      </c>
      <c r="D59" s="12" t="s">
        <v>887</v>
      </c>
      <c r="E59" s="12" t="s">
        <v>887</v>
      </c>
      <c r="F59" s="12" t="s">
        <v>887</v>
      </c>
      <c r="G59" s="12" t="s">
        <v>887</v>
      </c>
      <c r="H59" s="12" t="s">
        <v>887</v>
      </c>
      <c r="I59" s="12" t="s">
        <v>887</v>
      </c>
      <c r="J59" s="12" t="s">
        <v>887</v>
      </c>
      <c r="K59" s="12" t="s">
        <v>887</v>
      </c>
      <c r="L59" s="12" t="s">
        <v>887</v>
      </c>
      <c r="M59" s="12" t="s">
        <v>887</v>
      </c>
      <c r="N59" s="12" t="s">
        <v>887</v>
      </c>
      <c r="O59" s="12" t="s">
        <v>887</v>
      </c>
      <c r="P59" s="12" t="s">
        <v>887</v>
      </c>
      <c r="Q59" s="12" t="s">
        <v>895</v>
      </c>
      <c r="R59" s="12" t="s">
        <v>887</v>
      </c>
      <c r="S59" s="12" t="s">
        <v>887</v>
      </c>
      <c r="T59" s="12" t="s">
        <v>887</v>
      </c>
      <c r="U59" s="12" t="s">
        <v>887</v>
      </c>
      <c r="V59" s="12" t="s">
        <v>887</v>
      </c>
      <c r="W59" s="12" t="s">
        <v>887</v>
      </c>
      <c r="X59" s="12" t="s">
        <v>887</v>
      </c>
      <c r="Y59" s="12" t="s">
        <v>887</v>
      </c>
      <c r="Z59" s="12" t="s">
        <v>887</v>
      </c>
      <c r="AA59" s="12" t="s">
        <v>887</v>
      </c>
      <c r="AB59" s="12" t="s">
        <v>887</v>
      </c>
      <c r="AC59" s="12" t="s">
        <v>887</v>
      </c>
      <c r="AD59" s="12" t="s">
        <v>887</v>
      </c>
      <c r="AE59" s="12" t="s">
        <v>887</v>
      </c>
      <c r="AF59" s="12" t="s">
        <v>887</v>
      </c>
      <c r="AG59" s="12" t="s">
        <v>887</v>
      </c>
      <c r="AH59" s="12" t="s">
        <v>887</v>
      </c>
      <c r="AI59" s="12" t="s">
        <v>887</v>
      </c>
      <c r="AJ59" s="12" t="s">
        <v>887</v>
      </c>
      <c r="AK59" s="12" t="s">
        <v>887</v>
      </c>
      <c r="AL59" s="12" t="s">
        <v>887</v>
      </c>
      <c r="AM59" s="12" t="s">
        <v>887</v>
      </c>
      <c r="AN59" s="12" t="s">
        <v>887</v>
      </c>
      <c r="AO59" s="12" t="s">
        <v>887</v>
      </c>
      <c r="AP59" s="12" t="s">
        <v>887</v>
      </c>
      <c r="AQ59" s="25" t="s">
        <v>887</v>
      </c>
      <c r="AR59" s="25" t="s">
        <v>887</v>
      </c>
      <c r="AS59" s="3680" t="s">
        <v>892</v>
      </c>
      <c r="AT59" s="35" t="s">
        <v>887</v>
      </c>
      <c r="AU59" s="12" t="s">
        <v>887</v>
      </c>
      <c r="AV59" s="12" t="s">
        <v>887</v>
      </c>
      <c r="AW59" s="12" t="s">
        <v>887</v>
      </c>
      <c r="AX59" s="12" t="s">
        <v>887</v>
      </c>
      <c r="AY59" s="12" t="s">
        <v>887</v>
      </c>
      <c r="AZ59" s="12" t="s">
        <v>887</v>
      </c>
      <c r="BA59" s="12" t="s">
        <v>887</v>
      </c>
      <c r="BB59" s="12" t="s">
        <v>887</v>
      </c>
      <c r="BC59" s="12" t="s">
        <v>887</v>
      </c>
      <c r="BD59" s="12" t="s">
        <v>887</v>
      </c>
      <c r="BE59" s="12" t="s">
        <v>887</v>
      </c>
      <c r="BF59" s="12" t="s">
        <v>887</v>
      </c>
      <c r="BG59" s="12" t="s">
        <v>887</v>
      </c>
      <c r="BH59" s="12" t="s">
        <v>887</v>
      </c>
      <c r="BI59" s="12" t="s">
        <v>887</v>
      </c>
      <c r="BJ59" s="12" t="s">
        <v>887</v>
      </c>
      <c r="BK59" s="12" t="s">
        <v>887</v>
      </c>
      <c r="BL59" s="12" t="s">
        <v>887</v>
      </c>
      <c r="BM59" s="12" t="s">
        <v>887</v>
      </c>
      <c r="BN59" s="12" t="s">
        <v>887</v>
      </c>
      <c r="BO59" s="12" t="s">
        <v>887</v>
      </c>
      <c r="BP59" s="12" t="s">
        <v>887</v>
      </c>
      <c r="BQ59" s="12" t="s">
        <v>887</v>
      </c>
      <c r="BR59" s="12" t="s">
        <v>887</v>
      </c>
      <c r="BS59" s="12" t="s">
        <v>887</v>
      </c>
      <c r="BT59" s="25" t="s">
        <v>887</v>
      </c>
      <c r="BU59" s="25" t="s">
        <v>887</v>
      </c>
      <c r="BV59" s="21" t="s">
        <v>170</v>
      </c>
      <c r="BW59" s="14"/>
    </row>
    <row r="60" spans="2:75" ht="11.1" customHeight="1" x14ac:dyDescent="0.2">
      <c r="B60" s="21" t="s">
        <v>91</v>
      </c>
      <c r="C60" s="35" t="s">
        <v>887</v>
      </c>
      <c r="D60" s="12" t="s">
        <v>887</v>
      </c>
      <c r="E60" s="12" t="s">
        <v>887</v>
      </c>
      <c r="F60" s="12" t="s">
        <v>887</v>
      </c>
      <c r="G60" s="12" t="s">
        <v>887</v>
      </c>
      <c r="H60" s="12" t="s">
        <v>887</v>
      </c>
      <c r="I60" s="12" t="s">
        <v>887</v>
      </c>
      <c r="J60" s="12" t="s">
        <v>887</v>
      </c>
      <c r="K60" s="12" t="s">
        <v>887</v>
      </c>
      <c r="L60" s="12" t="s">
        <v>887</v>
      </c>
      <c r="M60" s="12" t="s">
        <v>887</v>
      </c>
      <c r="N60" s="12" t="s">
        <v>887</v>
      </c>
      <c r="O60" s="12" t="s">
        <v>887</v>
      </c>
      <c r="P60" s="12" t="s">
        <v>887</v>
      </c>
      <c r="Q60" s="12" t="s">
        <v>887</v>
      </c>
      <c r="R60" s="12" t="s">
        <v>887</v>
      </c>
      <c r="S60" s="12" t="s">
        <v>895</v>
      </c>
      <c r="T60" s="12" t="s">
        <v>887</v>
      </c>
      <c r="U60" s="12" t="s">
        <v>887</v>
      </c>
      <c r="V60" s="12" t="s">
        <v>887</v>
      </c>
      <c r="W60" s="12" t="s">
        <v>887</v>
      </c>
      <c r="X60" s="12" t="s">
        <v>887</v>
      </c>
      <c r="Y60" s="12" t="s">
        <v>887</v>
      </c>
      <c r="Z60" s="12" t="s">
        <v>887</v>
      </c>
      <c r="AA60" s="12" t="s">
        <v>887</v>
      </c>
      <c r="AB60" s="12" t="s">
        <v>887</v>
      </c>
      <c r="AC60" s="12" t="s">
        <v>887</v>
      </c>
      <c r="AD60" s="12" t="s">
        <v>887</v>
      </c>
      <c r="AE60" s="12" t="s">
        <v>887</v>
      </c>
      <c r="AF60" s="12" t="s">
        <v>887</v>
      </c>
      <c r="AG60" s="12" t="s">
        <v>887</v>
      </c>
      <c r="AH60" s="12" t="s">
        <v>887</v>
      </c>
      <c r="AI60" s="12" t="s">
        <v>887</v>
      </c>
      <c r="AJ60" s="12" t="s">
        <v>887</v>
      </c>
      <c r="AK60" s="12" t="s">
        <v>887</v>
      </c>
      <c r="AL60" s="12" t="s">
        <v>887</v>
      </c>
      <c r="AM60" s="12" t="s">
        <v>887</v>
      </c>
      <c r="AN60" s="12" t="s">
        <v>887</v>
      </c>
      <c r="AO60" s="12" t="s">
        <v>887</v>
      </c>
      <c r="AP60" s="12" t="s">
        <v>887</v>
      </c>
      <c r="AQ60" s="25" t="s">
        <v>892</v>
      </c>
      <c r="AR60" s="25" t="s">
        <v>887</v>
      </c>
      <c r="AS60" s="3680" t="s">
        <v>887</v>
      </c>
      <c r="AT60" s="35" t="s">
        <v>887</v>
      </c>
      <c r="AU60" s="12" t="s">
        <v>887</v>
      </c>
      <c r="AV60" s="12" t="s">
        <v>887</v>
      </c>
      <c r="AW60" s="12" t="s">
        <v>887</v>
      </c>
      <c r="AX60" s="12" t="s">
        <v>887</v>
      </c>
      <c r="AY60" s="12" t="s">
        <v>887</v>
      </c>
      <c r="AZ60" s="12" t="s">
        <v>887</v>
      </c>
      <c r="BA60" s="12" t="s">
        <v>887</v>
      </c>
      <c r="BB60" s="12" t="s">
        <v>887</v>
      </c>
      <c r="BC60" s="12" t="s">
        <v>887</v>
      </c>
      <c r="BD60" s="12" t="s">
        <v>887</v>
      </c>
      <c r="BE60" s="12" t="s">
        <v>887</v>
      </c>
      <c r="BF60" s="12" t="s">
        <v>887</v>
      </c>
      <c r="BG60" s="12" t="s">
        <v>887</v>
      </c>
      <c r="BH60" s="12" t="s">
        <v>887</v>
      </c>
      <c r="BI60" s="12" t="s">
        <v>887</v>
      </c>
      <c r="BJ60" s="12" t="s">
        <v>887</v>
      </c>
      <c r="BK60" s="12" t="s">
        <v>887</v>
      </c>
      <c r="BL60" s="12" t="s">
        <v>887</v>
      </c>
      <c r="BM60" s="12" t="s">
        <v>887</v>
      </c>
      <c r="BN60" s="12" t="s">
        <v>887</v>
      </c>
      <c r="BO60" s="12" t="s">
        <v>887</v>
      </c>
      <c r="BP60" s="12" t="s">
        <v>887</v>
      </c>
      <c r="BQ60" s="12" t="s">
        <v>887</v>
      </c>
      <c r="BR60" s="12" t="s">
        <v>887</v>
      </c>
      <c r="BS60" s="12" t="s">
        <v>887</v>
      </c>
      <c r="BT60" s="25" t="s">
        <v>887</v>
      </c>
      <c r="BU60" s="25" t="s">
        <v>887</v>
      </c>
      <c r="BV60" s="21" t="s">
        <v>91</v>
      </c>
      <c r="BW60" s="15"/>
    </row>
    <row r="61" spans="2:75" ht="11.1" customHeight="1" x14ac:dyDescent="0.2">
      <c r="B61" s="21" t="s">
        <v>112</v>
      </c>
      <c r="C61" s="35" t="s">
        <v>887</v>
      </c>
      <c r="D61" s="12" t="s">
        <v>892</v>
      </c>
      <c r="E61" s="12" t="s">
        <v>887</v>
      </c>
      <c r="F61" s="12" t="s">
        <v>887</v>
      </c>
      <c r="G61" s="12" t="s">
        <v>892</v>
      </c>
      <c r="H61" s="12" t="s">
        <v>887</v>
      </c>
      <c r="I61" s="12" t="s">
        <v>887</v>
      </c>
      <c r="J61" s="12" t="s">
        <v>887</v>
      </c>
      <c r="K61" s="12" t="s">
        <v>887</v>
      </c>
      <c r="L61" s="12" t="s">
        <v>887</v>
      </c>
      <c r="M61" s="12" t="s">
        <v>887</v>
      </c>
      <c r="N61" s="12" t="s">
        <v>887</v>
      </c>
      <c r="O61" s="12" t="s">
        <v>887</v>
      </c>
      <c r="P61" s="12" t="s">
        <v>887</v>
      </c>
      <c r="Q61" s="12" t="s">
        <v>887</v>
      </c>
      <c r="R61" s="12" t="s">
        <v>887</v>
      </c>
      <c r="S61" s="12" t="s">
        <v>887</v>
      </c>
      <c r="T61" s="12" t="s">
        <v>887</v>
      </c>
      <c r="U61" s="12" t="s">
        <v>887</v>
      </c>
      <c r="V61" s="12" t="s">
        <v>887</v>
      </c>
      <c r="W61" s="12" t="s">
        <v>887</v>
      </c>
      <c r="X61" s="12" t="s">
        <v>887</v>
      </c>
      <c r="Y61" s="12" t="s">
        <v>887</v>
      </c>
      <c r="Z61" s="12" t="s">
        <v>887</v>
      </c>
      <c r="AA61" s="12" t="s">
        <v>887</v>
      </c>
      <c r="AB61" s="12" t="s">
        <v>895</v>
      </c>
      <c r="AC61" s="12" t="s">
        <v>887</v>
      </c>
      <c r="AD61" s="12" t="s">
        <v>887</v>
      </c>
      <c r="AE61" s="12" t="s">
        <v>887</v>
      </c>
      <c r="AF61" s="12" t="s">
        <v>887</v>
      </c>
      <c r="AG61" s="12" t="s">
        <v>887</v>
      </c>
      <c r="AH61" s="12" t="s">
        <v>887</v>
      </c>
      <c r="AI61" s="12" t="s">
        <v>887</v>
      </c>
      <c r="AJ61" s="12" t="s">
        <v>887</v>
      </c>
      <c r="AK61" s="12" t="s">
        <v>892</v>
      </c>
      <c r="AL61" s="12" t="s">
        <v>887</v>
      </c>
      <c r="AM61" s="12" t="s">
        <v>887</v>
      </c>
      <c r="AN61" s="12" t="s">
        <v>887</v>
      </c>
      <c r="AO61" s="12" t="s">
        <v>887</v>
      </c>
      <c r="AP61" s="12" t="s">
        <v>887</v>
      </c>
      <c r="AQ61" s="25" t="s">
        <v>887</v>
      </c>
      <c r="AR61" s="25" t="s">
        <v>887</v>
      </c>
      <c r="AS61" s="3680" t="s">
        <v>887</v>
      </c>
      <c r="AT61" s="35" t="s">
        <v>887</v>
      </c>
      <c r="AU61" s="12" t="s">
        <v>887</v>
      </c>
      <c r="AV61" s="12" t="s">
        <v>887</v>
      </c>
      <c r="AW61" s="12" t="s">
        <v>887</v>
      </c>
      <c r="AX61" s="12" t="s">
        <v>887</v>
      </c>
      <c r="AY61" s="12" t="s">
        <v>887</v>
      </c>
      <c r="AZ61" s="12" t="s">
        <v>887</v>
      </c>
      <c r="BA61" s="12" t="s">
        <v>887</v>
      </c>
      <c r="BB61" s="12" t="s">
        <v>887</v>
      </c>
      <c r="BC61" s="12" t="s">
        <v>887</v>
      </c>
      <c r="BD61" s="12" t="s">
        <v>887</v>
      </c>
      <c r="BE61" s="12" t="s">
        <v>887</v>
      </c>
      <c r="BF61" s="12" t="s">
        <v>887</v>
      </c>
      <c r="BG61" s="12" t="s">
        <v>887</v>
      </c>
      <c r="BH61" s="12" t="s">
        <v>887</v>
      </c>
      <c r="BI61" s="12" t="s">
        <v>887</v>
      </c>
      <c r="BJ61" s="12" t="s">
        <v>887</v>
      </c>
      <c r="BK61" s="12" t="s">
        <v>887</v>
      </c>
      <c r="BL61" s="12" t="s">
        <v>887</v>
      </c>
      <c r="BM61" s="12" t="s">
        <v>887</v>
      </c>
      <c r="BN61" s="12" t="s">
        <v>887</v>
      </c>
      <c r="BO61" s="12" t="s">
        <v>887</v>
      </c>
      <c r="BP61" s="12" t="s">
        <v>887</v>
      </c>
      <c r="BQ61" s="12" t="s">
        <v>887</v>
      </c>
      <c r="BR61" s="12" t="s">
        <v>887</v>
      </c>
      <c r="BS61" s="12" t="s">
        <v>887</v>
      </c>
      <c r="BT61" s="25" t="s">
        <v>887</v>
      </c>
      <c r="BU61" s="25" t="s">
        <v>887</v>
      </c>
      <c r="BV61" s="21" t="s">
        <v>112</v>
      </c>
      <c r="BW61" s="15"/>
    </row>
    <row r="62" spans="2:75" ht="11.1" customHeight="1" x14ac:dyDescent="0.2">
      <c r="B62" s="21" t="s">
        <v>115</v>
      </c>
      <c r="C62" s="35" t="s">
        <v>887</v>
      </c>
      <c r="D62" s="12" t="s">
        <v>887</v>
      </c>
      <c r="E62" s="12" t="s">
        <v>887</v>
      </c>
      <c r="F62" s="12" t="s">
        <v>887</v>
      </c>
      <c r="G62" s="12" t="s">
        <v>887</v>
      </c>
      <c r="H62" s="12" t="s">
        <v>887</v>
      </c>
      <c r="I62" s="12" t="s">
        <v>887</v>
      </c>
      <c r="J62" s="12" t="s">
        <v>887</v>
      </c>
      <c r="K62" s="12" t="s">
        <v>887</v>
      </c>
      <c r="L62" s="12" t="s">
        <v>887</v>
      </c>
      <c r="M62" s="12" t="s">
        <v>887</v>
      </c>
      <c r="N62" s="12" t="s">
        <v>887</v>
      </c>
      <c r="O62" s="12" t="s">
        <v>887</v>
      </c>
      <c r="P62" s="12" t="s">
        <v>895</v>
      </c>
      <c r="Q62" s="12" t="s">
        <v>887</v>
      </c>
      <c r="R62" s="12" t="s">
        <v>887</v>
      </c>
      <c r="S62" s="12" t="s">
        <v>887</v>
      </c>
      <c r="T62" s="12" t="s">
        <v>887</v>
      </c>
      <c r="U62" s="12" t="s">
        <v>887</v>
      </c>
      <c r="V62" s="12" t="s">
        <v>887</v>
      </c>
      <c r="W62" s="12" t="s">
        <v>887</v>
      </c>
      <c r="X62" s="12" t="s">
        <v>887</v>
      </c>
      <c r="Y62" s="12" t="s">
        <v>887</v>
      </c>
      <c r="Z62" s="12" t="s">
        <v>887</v>
      </c>
      <c r="AA62" s="12" t="s">
        <v>887</v>
      </c>
      <c r="AB62" s="12" t="s">
        <v>887</v>
      </c>
      <c r="AC62" s="12" t="s">
        <v>887</v>
      </c>
      <c r="AD62" s="12" t="s">
        <v>887</v>
      </c>
      <c r="AE62" s="12" t="s">
        <v>887</v>
      </c>
      <c r="AF62" s="12" t="s">
        <v>887</v>
      </c>
      <c r="AG62" s="12" t="s">
        <v>887</v>
      </c>
      <c r="AH62" s="12" t="s">
        <v>887</v>
      </c>
      <c r="AI62" s="12" t="s">
        <v>887</v>
      </c>
      <c r="AJ62" s="12" t="s">
        <v>887</v>
      </c>
      <c r="AK62" s="12" t="s">
        <v>887</v>
      </c>
      <c r="AL62" s="12" t="s">
        <v>887</v>
      </c>
      <c r="AM62" s="12" t="s">
        <v>887</v>
      </c>
      <c r="AN62" s="12" t="s">
        <v>887</v>
      </c>
      <c r="AO62" s="12" t="s">
        <v>887</v>
      </c>
      <c r="AP62" s="12" t="s">
        <v>887</v>
      </c>
      <c r="AQ62" s="25" t="s">
        <v>887</v>
      </c>
      <c r="AR62" s="25" t="s">
        <v>887</v>
      </c>
      <c r="AS62" s="3680" t="s">
        <v>887</v>
      </c>
      <c r="AT62" s="35" t="s">
        <v>887</v>
      </c>
      <c r="AU62" s="12" t="s">
        <v>887</v>
      </c>
      <c r="AV62" s="12" t="s">
        <v>887</v>
      </c>
      <c r="AW62" s="12" t="s">
        <v>887</v>
      </c>
      <c r="AX62" s="12" t="s">
        <v>887</v>
      </c>
      <c r="AY62" s="12" t="s">
        <v>887</v>
      </c>
      <c r="AZ62" s="12" t="s">
        <v>887</v>
      </c>
      <c r="BA62" s="12" t="s">
        <v>887</v>
      </c>
      <c r="BB62" s="12" t="s">
        <v>887</v>
      </c>
      <c r="BC62" s="12" t="s">
        <v>887</v>
      </c>
      <c r="BD62" s="12" t="s">
        <v>887</v>
      </c>
      <c r="BE62" s="12" t="s">
        <v>887</v>
      </c>
      <c r="BF62" s="12" t="s">
        <v>887</v>
      </c>
      <c r="BG62" s="12" t="s">
        <v>887</v>
      </c>
      <c r="BH62" s="12" t="s">
        <v>887</v>
      </c>
      <c r="BI62" s="12" t="s">
        <v>887</v>
      </c>
      <c r="BJ62" s="12" t="s">
        <v>887</v>
      </c>
      <c r="BK62" s="12" t="s">
        <v>887</v>
      </c>
      <c r="BL62" s="12" t="s">
        <v>887</v>
      </c>
      <c r="BM62" s="12" t="s">
        <v>887</v>
      </c>
      <c r="BN62" s="12" t="s">
        <v>887</v>
      </c>
      <c r="BO62" s="12" t="s">
        <v>887</v>
      </c>
      <c r="BP62" s="12" t="s">
        <v>887</v>
      </c>
      <c r="BQ62" s="12" t="s">
        <v>887</v>
      </c>
      <c r="BR62" s="12" t="s">
        <v>887</v>
      </c>
      <c r="BS62" s="12" t="s">
        <v>887</v>
      </c>
      <c r="BT62" s="25" t="s">
        <v>887</v>
      </c>
      <c r="BU62" s="25" t="s">
        <v>887</v>
      </c>
      <c r="BV62" s="21" t="s">
        <v>115</v>
      </c>
      <c r="BW62" s="16"/>
    </row>
    <row r="63" spans="2:75" ht="11.1" customHeight="1" x14ac:dyDescent="0.2">
      <c r="B63" s="22" t="s">
        <v>294</v>
      </c>
      <c r="C63" s="35" t="s">
        <v>887</v>
      </c>
      <c r="D63" s="12" t="s">
        <v>887</v>
      </c>
      <c r="E63" s="12" t="s">
        <v>887</v>
      </c>
      <c r="F63" s="12" t="s">
        <v>887</v>
      </c>
      <c r="G63" s="12" t="s">
        <v>887</v>
      </c>
      <c r="H63" s="12" t="s">
        <v>887</v>
      </c>
      <c r="I63" s="12" t="s">
        <v>887</v>
      </c>
      <c r="J63" s="12" t="s">
        <v>887</v>
      </c>
      <c r="K63" s="12" t="s">
        <v>887</v>
      </c>
      <c r="L63" s="12" t="s">
        <v>887</v>
      </c>
      <c r="M63" s="12" t="s">
        <v>887</v>
      </c>
      <c r="N63" s="12" t="s">
        <v>887</v>
      </c>
      <c r="O63" s="12" t="s">
        <v>887</v>
      </c>
      <c r="P63" s="12" t="s">
        <v>887</v>
      </c>
      <c r="Q63" s="12" t="s">
        <v>887</v>
      </c>
      <c r="R63" s="12" t="s">
        <v>887</v>
      </c>
      <c r="S63" s="12" t="s">
        <v>887</v>
      </c>
      <c r="T63" s="12" t="s">
        <v>887</v>
      </c>
      <c r="U63" s="12" t="s">
        <v>887</v>
      </c>
      <c r="V63" s="12" t="s">
        <v>887</v>
      </c>
      <c r="W63" s="12" t="s">
        <v>887</v>
      </c>
      <c r="X63" s="12" t="s">
        <v>895</v>
      </c>
      <c r="Y63" s="12" t="s">
        <v>887</v>
      </c>
      <c r="Z63" s="12" t="s">
        <v>887</v>
      </c>
      <c r="AA63" s="12" t="s">
        <v>887</v>
      </c>
      <c r="AB63" s="12" t="s">
        <v>887</v>
      </c>
      <c r="AC63" s="12" t="s">
        <v>887</v>
      </c>
      <c r="AD63" s="12" t="s">
        <v>887</v>
      </c>
      <c r="AE63" s="12" t="s">
        <v>887</v>
      </c>
      <c r="AF63" s="12" t="s">
        <v>887</v>
      </c>
      <c r="AG63" s="12" t="s">
        <v>887</v>
      </c>
      <c r="AH63" s="12" t="s">
        <v>887</v>
      </c>
      <c r="AI63" s="12" t="s">
        <v>887</v>
      </c>
      <c r="AJ63" s="12" t="s">
        <v>887</v>
      </c>
      <c r="AK63" s="12" t="s">
        <v>887</v>
      </c>
      <c r="AL63" s="12" t="s">
        <v>887</v>
      </c>
      <c r="AM63" s="12" t="s">
        <v>887</v>
      </c>
      <c r="AN63" s="12" t="s">
        <v>887</v>
      </c>
      <c r="AO63" s="12" t="s">
        <v>887</v>
      </c>
      <c r="AP63" s="12" t="s">
        <v>887</v>
      </c>
      <c r="AQ63" s="25" t="s">
        <v>887</v>
      </c>
      <c r="AR63" s="25" t="s">
        <v>887</v>
      </c>
      <c r="AS63" s="3680" t="s">
        <v>887</v>
      </c>
      <c r="AT63" s="35" t="s">
        <v>887</v>
      </c>
      <c r="AU63" s="12" t="s">
        <v>887</v>
      </c>
      <c r="AV63" s="12" t="s">
        <v>887</v>
      </c>
      <c r="AW63" s="12" t="s">
        <v>887</v>
      </c>
      <c r="AX63" s="12" t="s">
        <v>887</v>
      </c>
      <c r="AY63" s="12" t="s">
        <v>887</v>
      </c>
      <c r="AZ63" s="12" t="s">
        <v>887</v>
      </c>
      <c r="BA63" s="12" t="s">
        <v>887</v>
      </c>
      <c r="BB63" s="12" t="s">
        <v>887</v>
      </c>
      <c r="BC63" s="12" t="s">
        <v>887</v>
      </c>
      <c r="BD63" s="12" t="s">
        <v>887</v>
      </c>
      <c r="BE63" s="12" t="s">
        <v>887</v>
      </c>
      <c r="BF63" s="12" t="s">
        <v>887</v>
      </c>
      <c r="BG63" s="12" t="s">
        <v>887</v>
      </c>
      <c r="BH63" s="12" t="s">
        <v>887</v>
      </c>
      <c r="BI63" s="12" t="s">
        <v>887</v>
      </c>
      <c r="BJ63" s="12" t="s">
        <v>887</v>
      </c>
      <c r="BK63" s="12" t="s">
        <v>887</v>
      </c>
      <c r="BL63" s="12" t="s">
        <v>887</v>
      </c>
      <c r="BM63" s="12" t="s">
        <v>887</v>
      </c>
      <c r="BN63" s="12" t="s">
        <v>887</v>
      </c>
      <c r="BO63" s="12" t="s">
        <v>887</v>
      </c>
      <c r="BP63" s="12" t="s">
        <v>887</v>
      </c>
      <c r="BQ63" s="12" t="s">
        <v>887</v>
      </c>
      <c r="BR63" s="12" t="s">
        <v>887</v>
      </c>
      <c r="BS63" s="12" t="s">
        <v>887</v>
      </c>
      <c r="BT63" s="25" t="s">
        <v>887</v>
      </c>
      <c r="BU63" s="25" t="s">
        <v>887</v>
      </c>
      <c r="BV63" s="21" t="s">
        <v>294</v>
      </c>
      <c r="BW63" s="16"/>
    </row>
    <row r="64" spans="2:75" ht="11.1" customHeight="1" x14ac:dyDescent="0.2">
      <c r="B64" s="22" t="s">
        <v>204</v>
      </c>
      <c r="C64" s="35" t="s">
        <v>887</v>
      </c>
      <c r="D64" s="12" t="s">
        <v>887</v>
      </c>
      <c r="E64" s="12" t="s">
        <v>887</v>
      </c>
      <c r="F64" s="12" t="s">
        <v>887</v>
      </c>
      <c r="G64" s="12" t="s">
        <v>887</v>
      </c>
      <c r="H64" s="12" t="s">
        <v>887</v>
      </c>
      <c r="I64" s="12" t="s">
        <v>887</v>
      </c>
      <c r="J64" s="12" t="s">
        <v>887</v>
      </c>
      <c r="K64" s="12" t="s">
        <v>887</v>
      </c>
      <c r="L64" s="12" t="s">
        <v>887</v>
      </c>
      <c r="M64" s="12" t="s">
        <v>887</v>
      </c>
      <c r="N64" s="12" t="s">
        <v>887</v>
      </c>
      <c r="O64" s="12" t="s">
        <v>887</v>
      </c>
      <c r="P64" s="12" t="s">
        <v>895</v>
      </c>
      <c r="Q64" s="12" t="s">
        <v>887</v>
      </c>
      <c r="R64" s="12" t="s">
        <v>887</v>
      </c>
      <c r="S64" s="12" t="s">
        <v>887</v>
      </c>
      <c r="T64" s="12" t="s">
        <v>887</v>
      </c>
      <c r="U64" s="12" t="s">
        <v>887</v>
      </c>
      <c r="V64" s="12" t="s">
        <v>887</v>
      </c>
      <c r="W64" s="12" t="s">
        <v>887</v>
      </c>
      <c r="X64" s="12" t="s">
        <v>887</v>
      </c>
      <c r="Y64" s="12" t="s">
        <v>887</v>
      </c>
      <c r="Z64" s="12" t="s">
        <v>887</v>
      </c>
      <c r="AA64" s="12" t="s">
        <v>887</v>
      </c>
      <c r="AB64" s="12" t="s">
        <v>887</v>
      </c>
      <c r="AC64" s="12" t="s">
        <v>887</v>
      </c>
      <c r="AD64" s="12" t="s">
        <v>887</v>
      </c>
      <c r="AE64" s="12" t="s">
        <v>887</v>
      </c>
      <c r="AF64" s="12" t="s">
        <v>887</v>
      </c>
      <c r="AG64" s="12" t="s">
        <v>887</v>
      </c>
      <c r="AH64" s="12" t="s">
        <v>887</v>
      </c>
      <c r="AI64" s="12" t="s">
        <v>887</v>
      </c>
      <c r="AJ64" s="12" t="s">
        <v>887</v>
      </c>
      <c r="AK64" s="12" t="s">
        <v>887</v>
      </c>
      <c r="AL64" s="12" t="s">
        <v>887</v>
      </c>
      <c r="AM64" s="12" t="s">
        <v>887</v>
      </c>
      <c r="AN64" s="12" t="s">
        <v>887</v>
      </c>
      <c r="AO64" s="12" t="s">
        <v>887</v>
      </c>
      <c r="AP64" s="12" t="s">
        <v>887</v>
      </c>
      <c r="AQ64" s="25" t="s">
        <v>887</v>
      </c>
      <c r="AR64" s="25" t="s">
        <v>887</v>
      </c>
      <c r="AS64" s="3680" t="s">
        <v>887</v>
      </c>
      <c r="AT64" s="35" t="s">
        <v>887</v>
      </c>
      <c r="AU64" s="12" t="s">
        <v>887</v>
      </c>
      <c r="AV64" s="12" t="s">
        <v>887</v>
      </c>
      <c r="AW64" s="12" t="s">
        <v>887</v>
      </c>
      <c r="AX64" s="12" t="s">
        <v>887</v>
      </c>
      <c r="AY64" s="12" t="s">
        <v>887</v>
      </c>
      <c r="AZ64" s="12" t="s">
        <v>887</v>
      </c>
      <c r="BA64" s="12" t="s">
        <v>887</v>
      </c>
      <c r="BB64" s="12" t="s">
        <v>887</v>
      </c>
      <c r="BC64" s="12" t="s">
        <v>887</v>
      </c>
      <c r="BD64" s="12" t="s">
        <v>887</v>
      </c>
      <c r="BE64" s="12" t="s">
        <v>887</v>
      </c>
      <c r="BF64" s="12" t="s">
        <v>887</v>
      </c>
      <c r="BG64" s="12" t="s">
        <v>887</v>
      </c>
      <c r="BH64" s="12" t="s">
        <v>887</v>
      </c>
      <c r="BI64" s="12" t="s">
        <v>887</v>
      </c>
      <c r="BJ64" s="12" t="s">
        <v>887</v>
      </c>
      <c r="BK64" s="12" t="s">
        <v>887</v>
      </c>
      <c r="BL64" s="12" t="s">
        <v>887</v>
      </c>
      <c r="BM64" s="12" t="s">
        <v>887</v>
      </c>
      <c r="BN64" s="12" t="s">
        <v>887</v>
      </c>
      <c r="BO64" s="12" t="s">
        <v>887</v>
      </c>
      <c r="BP64" s="12" t="s">
        <v>887</v>
      </c>
      <c r="BQ64" s="12" t="s">
        <v>887</v>
      </c>
      <c r="BR64" s="12" t="s">
        <v>887</v>
      </c>
      <c r="BS64" s="12" t="s">
        <v>887</v>
      </c>
      <c r="BT64" s="25" t="s">
        <v>887</v>
      </c>
      <c r="BU64" s="25" t="s">
        <v>887</v>
      </c>
      <c r="BV64" s="21" t="s">
        <v>204</v>
      </c>
      <c r="BW64" s="16"/>
    </row>
    <row r="65" spans="2:75" ht="11.1" customHeight="1" x14ac:dyDescent="0.2">
      <c r="B65" s="22" t="s">
        <v>335</v>
      </c>
      <c r="C65" s="35" t="s">
        <v>887</v>
      </c>
      <c r="D65" s="12" t="s">
        <v>887</v>
      </c>
      <c r="E65" s="12" t="s">
        <v>887</v>
      </c>
      <c r="F65" s="12" t="s">
        <v>887</v>
      </c>
      <c r="G65" s="12" t="s">
        <v>892</v>
      </c>
      <c r="H65" s="12" t="s">
        <v>887</v>
      </c>
      <c r="I65" s="12" t="s">
        <v>887</v>
      </c>
      <c r="J65" s="12" t="s">
        <v>887</v>
      </c>
      <c r="K65" s="12" t="s">
        <v>887</v>
      </c>
      <c r="L65" s="12" t="s">
        <v>887</v>
      </c>
      <c r="M65" s="12" t="s">
        <v>887</v>
      </c>
      <c r="N65" s="12" t="s">
        <v>887</v>
      </c>
      <c r="O65" s="12" t="s">
        <v>887</v>
      </c>
      <c r="P65" s="12" t="s">
        <v>887</v>
      </c>
      <c r="Q65" s="12" t="s">
        <v>887</v>
      </c>
      <c r="R65" s="12" t="s">
        <v>887</v>
      </c>
      <c r="S65" s="12" t="s">
        <v>887</v>
      </c>
      <c r="T65" s="12" t="s">
        <v>887</v>
      </c>
      <c r="U65" s="12" t="s">
        <v>887</v>
      </c>
      <c r="V65" s="12" t="s">
        <v>887</v>
      </c>
      <c r="W65" s="12" t="s">
        <v>887</v>
      </c>
      <c r="X65" s="12" t="s">
        <v>887</v>
      </c>
      <c r="Y65" s="12" t="s">
        <v>887</v>
      </c>
      <c r="Z65" s="12" t="s">
        <v>887</v>
      </c>
      <c r="AA65" s="12" t="s">
        <v>887</v>
      </c>
      <c r="AB65" s="12" t="s">
        <v>887</v>
      </c>
      <c r="AC65" s="12" t="s">
        <v>887</v>
      </c>
      <c r="AD65" s="12" t="s">
        <v>887</v>
      </c>
      <c r="AE65" s="12" t="s">
        <v>887</v>
      </c>
      <c r="AF65" s="12" t="s">
        <v>895</v>
      </c>
      <c r="AG65" s="12" t="s">
        <v>895</v>
      </c>
      <c r="AH65" s="12" t="s">
        <v>887</v>
      </c>
      <c r="AI65" s="12" t="s">
        <v>887</v>
      </c>
      <c r="AJ65" s="12" t="s">
        <v>887</v>
      </c>
      <c r="AK65" s="12" t="s">
        <v>887</v>
      </c>
      <c r="AL65" s="12" t="s">
        <v>887</v>
      </c>
      <c r="AM65" s="12" t="s">
        <v>887</v>
      </c>
      <c r="AN65" s="12" t="s">
        <v>887</v>
      </c>
      <c r="AO65" s="12" t="s">
        <v>887</v>
      </c>
      <c r="AP65" s="12" t="s">
        <v>887</v>
      </c>
      <c r="AQ65" s="25" t="s">
        <v>887</v>
      </c>
      <c r="AR65" s="25" t="s">
        <v>887</v>
      </c>
      <c r="AS65" s="3680" t="s">
        <v>887</v>
      </c>
      <c r="AT65" s="35" t="s">
        <v>887</v>
      </c>
      <c r="AU65" s="12" t="s">
        <v>887</v>
      </c>
      <c r="AV65" s="12" t="s">
        <v>887</v>
      </c>
      <c r="AW65" s="12" t="s">
        <v>887</v>
      </c>
      <c r="AX65" s="12" t="s">
        <v>887</v>
      </c>
      <c r="AY65" s="12" t="s">
        <v>887</v>
      </c>
      <c r="AZ65" s="12" t="s">
        <v>887</v>
      </c>
      <c r="BA65" s="12" t="s">
        <v>887</v>
      </c>
      <c r="BB65" s="12" t="s">
        <v>887</v>
      </c>
      <c r="BC65" s="12" t="s">
        <v>887</v>
      </c>
      <c r="BD65" s="12" t="s">
        <v>887</v>
      </c>
      <c r="BE65" s="12" t="s">
        <v>887</v>
      </c>
      <c r="BF65" s="12" t="s">
        <v>887</v>
      </c>
      <c r="BG65" s="12" t="s">
        <v>887</v>
      </c>
      <c r="BH65" s="12" t="s">
        <v>887</v>
      </c>
      <c r="BI65" s="12" t="s">
        <v>887</v>
      </c>
      <c r="BJ65" s="12" t="s">
        <v>887</v>
      </c>
      <c r="BK65" s="12" t="s">
        <v>887</v>
      </c>
      <c r="BL65" s="12" t="s">
        <v>887</v>
      </c>
      <c r="BM65" s="12" t="s">
        <v>887</v>
      </c>
      <c r="BN65" s="12" t="s">
        <v>887</v>
      </c>
      <c r="BO65" s="12" t="s">
        <v>887</v>
      </c>
      <c r="BP65" s="12" t="s">
        <v>887</v>
      </c>
      <c r="BQ65" s="12" t="s">
        <v>887</v>
      </c>
      <c r="BR65" s="12" t="s">
        <v>887</v>
      </c>
      <c r="BS65" s="12" t="s">
        <v>887</v>
      </c>
      <c r="BT65" s="25" t="s">
        <v>887</v>
      </c>
      <c r="BU65" s="25" t="s">
        <v>887</v>
      </c>
      <c r="BV65" s="21" t="s">
        <v>335</v>
      </c>
      <c r="BW65" s="15"/>
    </row>
    <row r="66" spans="2:75" ht="11.1" customHeight="1" x14ac:dyDescent="0.2">
      <c r="B66" s="22" t="s">
        <v>312</v>
      </c>
      <c r="C66" s="12" t="s">
        <v>887</v>
      </c>
      <c r="D66" s="12" t="s">
        <v>887</v>
      </c>
      <c r="E66" s="12" t="s">
        <v>887</v>
      </c>
      <c r="F66" s="12" t="s">
        <v>887</v>
      </c>
      <c r="G66" s="12" t="s">
        <v>892</v>
      </c>
      <c r="H66" s="12" t="s">
        <v>892</v>
      </c>
      <c r="I66" s="12" t="s">
        <v>887</v>
      </c>
      <c r="J66" s="12" t="s">
        <v>887</v>
      </c>
      <c r="K66" s="12" t="s">
        <v>895</v>
      </c>
      <c r="L66" s="12" t="s">
        <v>887</v>
      </c>
      <c r="M66" s="12" t="s">
        <v>895</v>
      </c>
      <c r="N66" s="12" t="s">
        <v>887</v>
      </c>
      <c r="O66" s="12" t="s">
        <v>887</v>
      </c>
      <c r="P66" s="12" t="s">
        <v>887</v>
      </c>
      <c r="Q66" s="12" t="s">
        <v>887</v>
      </c>
      <c r="R66" s="12" t="s">
        <v>887</v>
      </c>
      <c r="S66" s="12" t="s">
        <v>887</v>
      </c>
      <c r="T66" s="12" t="s">
        <v>887</v>
      </c>
      <c r="U66" s="12" t="s">
        <v>887</v>
      </c>
      <c r="V66" s="12" t="s">
        <v>887</v>
      </c>
      <c r="W66" s="12" t="s">
        <v>887</v>
      </c>
      <c r="X66" s="12" t="s">
        <v>887</v>
      </c>
      <c r="Y66" s="12" t="s">
        <v>887</v>
      </c>
      <c r="Z66" s="12" t="s">
        <v>887</v>
      </c>
      <c r="AA66" s="12" t="s">
        <v>887</v>
      </c>
      <c r="AB66" s="12"/>
      <c r="AC66" s="12"/>
      <c r="AD66" s="12"/>
      <c r="AE66" s="12"/>
      <c r="AF66" s="12" t="s">
        <v>887</v>
      </c>
      <c r="AG66" s="12" t="s">
        <v>887</v>
      </c>
      <c r="AH66" s="12" t="s">
        <v>887</v>
      </c>
      <c r="AI66" s="12" t="s">
        <v>887</v>
      </c>
      <c r="AJ66" s="12" t="s">
        <v>887</v>
      </c>
      <c r="AK66" s="12" t="s">
        <v>895</v>
      </c>
      <c r="AL66" s="12" t="s">
        <v>887</v>
      </c>
      <c r="AM66" s="12" t="s">
        <v>887</v>
      </c>
      <c r="AN66" s="12" t="s">
        <v>887</v>
      </c>
      <c r="AO66" s="12" t="s">
        <v>887</v>
      </c>
      <c r="AP66" s="12" t="s">
        <v>887</v>
      </c>
      <c r="AQ66" s="25" t="s">
        <v>891</v>
      </c>
      <c r="AR66" s="25" t="s">
        <v>887</v>
      </c>
      <c r="AS66" s="3680" t="s">
        <v>887</v>
      </c>
      <c r="AT66" s="12" t="s">
        <v>887</v>
      </c>
      <c r="AU66" s="12" t="s">
        <v>887</v>
      </c>
      <c r="AV66" s="12" t="s">
        <v>887</v>
      </c>
      <c r="AW66" s="12" t="s">
        <v>887</v>
      </c>
      <c r="AX66" s="12" t="s">
        <v>887</v>
      </c>
      <c r="AY66" s="12" t="s">
        <v>887</v>
      </c>
      <c r="AZ66" s="12" t="s">
        <v>887</v>
      </c>
      <c r="BA66" s="12" t="s">
        <v>887</v>
      </c>
      <c r="BB66" s="12" t="s">
        <v>887</v>
      </c>
      <c r="BC66" s="12" t="s">
        <v>887</v>
      </c>
      <c r="BD66" s="12" t="s">
        <v>887</v>
      </c>
      <c r="BE66" s="12" t="s">
        <v>887</v>
      </c>
      <c r="BF66" s="12" t="s">
        <v>887</v>
      </c>
      <c r="BG66" s="12" t="s">
        <v>887</v>
      </c>
      <c r="BH66" s="12"/>
      <c r="BI66" s="12" t="s">
        <v>887</v>
      </c>
      <c r="BJ66" s="12" t="s">
        <v>887</v>
      </c>
      <c r="BK66" s="12" t="s">
        <v>887</v>
      </c>
      <c r="BL66" s="12" t="s">
        <v>887</v>
      </c>
      <c r="BM66" s="12" t="s">
        <v>887</v>
      </c>
      <c r="BN66" s="12" t="s">
        <v>887</v>
      </c>
      <c r="BO66" s="12" t="s">
        <v>887</v>
      </c>
      <c r="BP66" s="12" t="s">
        <v>887</v>
      </c>
      <c r="BQ66" s="12" t="s">
        <v>887</v>
      </c>
      <c r="BR66" s="12" t="s">
        <v>887</v>
      </c>
      <c r="BS66" s="12" t="s">
        <v>887</v>
      </c>
      <c r="BT66" s="12" t="s">
        <v>887</v>
      </c>
      <c r="BU66" s="12" t="s">
        <v>887</v>
      </c>
      <c r="BV66" s="21" t="s">
        <v>312</v>
      </c>
      <c r="BW66" s="15"/>
    </row>
    <row r="67" spans="2:75" ht="11.1" customHeight="1" x14ac:dyDescent="0.2">
      <c r="B67" s="22" t="s">
        <v>175</v>
      </c>
      <c r="C67" s="35" t="s">
        <v>887</v>
      </c>
      <c r="D67" s="12" t="s">
        <v>887</v>
      </c>
      <c r="E67" s="12" t="s">
        <v>887</v>
      </c>
      <c r="F67" s="12" t="s">
        <v>887</v>
      </c>
      <c r="G67" s="12" t="s">
        <v>887</v>
      </c>
      <c r="H67" s="12" t="s">
        <v>887</v>
      </c>
      <c r="I67" s="12" t="s">
        <v>887</v>
      </c>
      <c r="J67" s="12" t="s">
        <v>887</v>
      </c>
      <c r="K67" s="12" t="s">
        <v>887</v>
      </c>
      <c r="L67" s="12" t="s">
        <v>887</v>
      </c>
      <c r="M67" s="12" t="s">
        <v>887</v>
      </c>
      <c r="N67" s="12" t="s">
        <v>887</v>
      </c>
      <c r="O67" s="12" t="s">
        <v>887</v>
      </c>
      <c r="P67" s="12" t="s">
        <v>895</v>
      </c>
      <c r="Q67" s="12" t="s">
        <v>887</v>
      </c>
      <c r="R67" s="12" t="s">
        <v>887</v>
      </c>
      <c r="S67" s="12" t="s">
        <v>887</v>
      </c>
      <c r="T67" s="12" t="s">
        <v>887</v>
      </c>
      <c r="U67" s="12" t="s">
        <v>887</v>
      </c>
      <c r="V67" s="12" t="s">
        <v>887</v>
      </c>
      <c r="W67" s="12" t="s">
        <v>887</v>
      </c>
      <c r="X67" s="12" t="s">
        <v>887</v>
      </c>
      <c r="Y67" s="12" t="s">
        <v>887</v>
      </c>
      <c r="Z67" s="12" t="s">
        <v>887</v>
      </c>
      <c r="AA67" s="12" t="s">
        <v>887</v>
      </c>
      <c r="AB67" s="12" t="s">
        <v>887</v>
      </c>
      <c r="AC67" s="12" t="s">
        <v>887</v>
      </c>
      <c r="AD67" s="12" t="s">
        <v>887</v>
      </c>
      <c r="AE67" s="12" t="s">
        <v>887</v>
      </c>
      <c r="AF67" s="12" t="s">
        <v>887</v>
      </c>
      <c r="AG67" s="12" t="s">
        <v>887</v>
      </c>
      <c r="AH67" s="12" t="s">
        <v>887</v>
      </c>
      <c r="AI67" s="12" t="s">
        <v>887</v>
      </c>
      <c r="AJ67" s="12" t="s">
        <v>887</v>
      </c>
      <c r="AK67" s="12" t="s">
        <v>887</v>
      </c>
      <c r="AL67" s="12" t="s">
        <v>887</v>
      </c>
      <c r="AM67" s="12" t="s">
        <v>887</v>
      </c>
      <c r="AN67" s="12" t="s">
        <v>887</v>
      </c>
      <c r="AO67" s="12" t="s">
        <v>887</v>
      </c>
      <c r="AP67" s="12" t="s">
        <v>887</v>
      </c>
      <c r="AQ67" s="25" t="s">
        <v>887</v>
      </c>
      <c r="AR67" s="25" t="s">
        <v>887</v>
      </c>
      <c r="AS67" s="3680" t="s">
        <v>887</v>
      </c>
      <c r="AT67" s="35" t="s">
        <v>887</v>
      </c>
      <c r="AU67" s="12" t="s">
        <v>887</v>
      </c>
      <c r="AV67" s="12" t="s">
        <v>887</v>
      </c>
      <c r="AW67" s="12" t="s">
        <v>887</v>
      </c>
      <c r="AX67" s="12" t="s">
        <v>887</v>
      </c>
      <c r="AY67" s="12" t="s">
        <v>887</v>
      </c>
      <c r="AZ67" s="12" t="s">
        <v>887</v>
      </c>
      <c r="BA67" s="12" t="s">
        <v>887</v>
      </c>
      <c r="BB67" s="12" t="s">
        <v>887</v>
      </c>
      <c r="BC67" s="12" t="s">
        <v>887</v>
      </c>
      <c r="BD67" s="12" t="s">
        <v>887</v>
      </c>
      <c r="BE67" s="12" t="s">
        <v>887</v>
      </c>
      <c r="BF67" s="12" t="s">
        <v>887</v>
      </c>
      <c r="BG67" s="12" t="s">
        <v>887</v>
      </c>
      <c r="BH67" s="12" t="s">
        <v>887</v>
      </c>
      <c r="BI67" s="12" t="s">
        <v>887</v>
      </c>
      <c r="BJ67" s="12" t="s">
        <v>887</v>
      </c>
      <c r="BK67" s="12" t="s">
        <v>887</v>
      </c>
      <c r="BL67" s="12" t="s">
        <v>887</v>
      </c>
      <c r="BM67" s="12" t="s">
        <v>887</v>
      </c>
      <c r="BN67" s="12" t="s">
        <v>887</v>
      </c>
      <c r="BO67" s="12" t="s">
        <v>887</v>
      </c>
      <c r="BP67" s="12" t="s">
        <v>887</v>
      </c>
      <c r="BQ67" s="12" t="s">
        <v>887</v>
      </c>
      <c r="BR67" s="12" t="s">
        <v>887</v>
      </c>
      <c r="BS67" s="12" t="s">
        <v>887</v>
      </c>
      <c r="BT67" s="25" t="s">
        <v>887</v>
      </c>
      <c r="BU67" s="25" t="s">
        <v>887</v>
      </c>
      <c r="BV67" s="21" t="s">
        <v>175</v>
      </c>
      <c r="BW67" s="15"/>
    </row>
    <row r="68" spans="2:75" ht="11.1" customHeight="1" x14ac:dyDescent="0.2">
      <c r="B68" s="22" t="s">
        <v>99</v>
      </c>
      <c r="C68" s="35" t="s">
        <v>887</v>
      </c>
      <c r="D68" s="12" t="s">
        <v>887</v>
      </c>
      <c r="E68" s="12" t="s">
        <v>887</v>
      </c>
      <c r="F68" s="12" t="s">
        <v>887</v>
      </c>
      <c r="G68" s="12" t="s">
        <v>887</v>
      </c>
      <c r="H68" s="12" t="s">
        <v>887</v>
      </c>
      <c r="I68" s="12" t="s">
        <v>887</v>
      </c>
      <c r="J68" s="12" t="s">
        <v>887</v>
      </c>
      <c r="K68" s="12" t="s">
        <v>887</v>
      </c>
      <c r="L68" s="12" t="s">
        <v>887</v>
      </c>
      <c r="M68" s="12" t="s">
        <v>887</v>
      </c>
      <c r="N68" s="12" t="s">
        <v>887</v>
      </c>
      <c r="O68" s="12" t="s">
        <v>887</v>
      </c>
      <c r="P68" s="12" t="s">
        <v>887</v>
      </c>
      <c r="Q68" s="12" t="s">
        <v>887</v>
      </c>
      <c r="R68" s="12" t="s">
        <v>887</v>
      </c>
      <c r="S68" s="12" t="s">
        <v>887</v>
      </c>
      <c r="T68" s="12" t="s">
        <v>887</v>
      </c>
      <c r="U68" s="12" t="s">
        <v>887</v>
      </c>
      <c r="V68" s="12" t="s">
        <v>887</v>
      </c>
      <c r="W68" s="12" t="s">
        <v>887</v>
      </c>
      <c r="X68" s="12" t="s">
        <v>887</v>
      </c>
      <c r="Y68" s="12" t="s">
        <v>887</v>
      </c>
      <c r="Z68" s="12" t="s">
        <v>887</v>
      </c>
      <c r="AA68" s="12" t="s">
        <v>887</v>
      </c>
      <c r="AB68" s="12" t="s">
        <v>887</v>
      </c>
      <c r="AC68" s="12" t="s">
        <v>887</v>
      </c>
      <c r="AD68" s="12" t="s">
        <v>887</v>
      </c>
      <c r="AE68" s="12" t="s">
        <v>887</v>
      </c>
      <c r="AF68" s="12" t="s">
        <v>887</v>
      </c>
      <c r="AG68" s="12" t="s">
        <v>887</v>
      </c>
      <c r="AH68" s="12" t="s">
        <v>887</v>
      </c>
      <c r="AI68" s="12" t="s">
        <v>887</v>
      </c>
      <c r="AJ68" s="12" t="s">
        <v>887</v>
      </c>
      <c r="AK68" s="12" t="s">
        <v>887</v>
      </c>
      <c r="AL68" s="12" t="s">
        <v>888</v>
      </c>
      <c r="AM68" s="12" t="s">
        <v>887</v>
      </c>
      <c r="AN68" s="12" t="s">
        <v>887</v>
      </c>
      <c r="AO68" s="12" t="s">
        <v>887</v>
      </c>
      <c r="AP68" s="12" t="s">
        <v>887</v>
      </c>
      <c r="AQ68" s="25" t="s">
        <v>887</v>
      </c>
      <c r="AR68" s="25" t="s">
        <v>887</v>
      </c>
      <c r="AS68" s="3680" t="s">
        <v>887</v>
      </c>
      <c r="AT68" s="35" t="s">
        <v>887</v>
      </c>
      <c r="AU68" s="12" t="s">
        <v>887</v>
      </c>
      <c r="AV68" s="12" t="s">
        <v>887</v>
      </c>
      <c r="AW68" s="12" t="s">
        <v>887</v>
      </c>
      <c r="AX68" s="12" t="s">
        <v>887</v>
      </c>
      <c r="AY68" s="12" t="s">
        <v>887</v>
      </c>
      <c r="AZ68" s="12" t="s">
        <v>887</v>
      </c>
      <c r="BA68" s="12" t="s">
        <v>887</v>
      </c>
      <c r="BB68" s="12" t="s">
        <v>887</v>
      </c>
      <c r="BC68" s="12" t="s">
        <v>887</v>
      </c>
      <c r="BD68" s="12" t="s">
        <v>887</v>
      </c>
      <c r="BE68" s="12" t="s">
        <v>887</v>
      </c>
      <c r="BF68" s="12" t="s">
        <v>887</v>
      </c>
      <c r="BG68" s="12" t="s">
        <v>887</v>
      </c>
      <c r="BH68" s="12" t="s">
        <v>887</v>
      </c>
      <c r="BI68" s="12" t="s">
        <v>887</v>
      </c>
      <c r="BJ68" s="12" t="s">
        <v>887</v>
      </c>
      <c r="BK68" s="12" t="s">
        <v>887</v>
      </c>
      <c r="BL68" s="12" t="s">
        <v>887</v>
      </c>
      <c r="BM68" s="12" t="s">
        <v>887</v>
      </c>
      <c r="BN68" s="12" t="s">
        <v>887</v>
      </c>
      <c r="BO68" s="12" t="s">
        <v>887</v>
      </c>
      <c r="BP68" s="12" t="s">
        <v>887</v>
      </c>
      <c r="BQ68" s="12" t="s">
        <v>887</v>
      </c>
      <c r="BR68" s="12" t="s">
        <v>887</v>
      </c>
      <c r="BS68" s="12" t="s">
        <v>887</v>
      </c>
      <c r="BT68" s="25" t="s">
        <v>887</v>
      </c>
      <c r="BU68" s="25" t="s">
        <v>887</v>
      </c>
      <c r="BV68" s="21" t="s">
        <v>99</v>
      </c>
      <c r="BW68" s="15"/>
    </row>
    <row r="69" spans="2:75" ht="11.1" customHeight="1" x14ac:dyDescent="0.2">
      <c r="B69" s="22" t="s">
        <v>114</v>
      </c>
      <c r="C69" s="35" t="s">
        <v>887</v>
      </c>
      <c r="D69" s="12" t="s">
        <v>895</v>
      </c>
      <c r="E69" s="12" t="s">
        <v>887</v>
      </c>
      <c r="F69" s="12" t="s">
        <v>887</v>
      </c>
      <c r="G69" s="12" t="s">
        <v>887</v>
      </c>
      <c r="H69" s="12" t="s">
        <v>887</v>
      </c>
      <c r="I69" s="12" t="s">
        <v>887</v>
      </c>
      <c r="J69" s="12" t="s">
        <v>887</v>
      </c>
      <c r="K69" s="12" t="s">
        <v>887</v>
      </c>
      <c r="L69" s="12" t="s">
        <v>887</v>
      </c>
      <c r="M69" s="12" t="s">
        <v>887</v>
      </c>
      <c r="N69" s="12" t="s">
        <v>887</v>
      </c>
      <c r="O69" s="12" t="s">
        <v>887</v>
      </c>
      <c r="P69" s="12" t="s">
        <v>887</v>
      </c>
      <c r="Q69" s="12" t="s">
        <v>887</v>
      </c>
      <c r="R69" s="12" t="s">
        <v>887</v>
      </c>
      <c r="S69" s="12" t="s">
        <v>887</v>
      </c>
      <c r="T69" s="12" t="s">
        <v>887</v>
      </c>
      <c r="U69" s="12" t="s">
        <v>887</v>
      </c>
      <c r="V69" s="12" t="s">
        <v>887</v>
      </c>
      <c r="W69" s="12" t="s">
        <v>887</v>
      </c>
      <c r="X69" s="12" t="s">
        <v>887</v>
      </c>
      <c r="Y69" s="12" t="s">
        <v>887</v>
      </c>
      <c r="Z69" s="12" t="s">
        <v>887</v>
      </c>
      <c r="AA69" s="12" t="s">
        <v>887</v>
      </c>
      <c r="AB69" s="12" t="s">
        <v>887</v>
      </c>
      <c r="AC69" s="12" t="s">
        <v>887</v>
      </c>
      <c r="AD69" s="12" t="s">
        <v>887</v>
      </c>
      <c r="AE69" s="12" t="s">
        <v>887</v>
      </c>
      <c r="AF69" s="12" t="s">
        <v>887</v>
      </c>
      <c r="AG69" s="12" t="s">
        <v>887</v>
      </c>
      <c r="AH69" s="12" t="s">
        <v>887</v>
      </c>
      <c r="AI69" s="12" t="s">
        <v>887</v>
      </c>
      <c r="AJ69" s="12" t="s">
        <v>887</v>
      </c>
      <c r="AK69" s="12" t="s">
        <v>887</v>
      </c>
      <c r="AL69" s="12" t="s">
        <v>887</v>
      </c>
      <c r="AM69" s="12" t="s">
        <v>887</v>
      </c>
      <c r="AN69" s="12" t="s">
        <v>887</v>
      </c>
      <c r="AO69" s="12" t="s">
        <v>887</v>
      </c>
      <c r="AP69" s="12" t="s">
        <v>887</v>
      </c>
      <c r="AQ69" s="25" t="s">
        <v>887</v>
      </c>
      <c r="AR69" s="25" t="s">
        <v>887</v>
      </c>
      <c r="AS69" s="3680" t="s">
        <v>887</v>
      </c>
      <c r="AT69" s="35" t="s">
        <v>887</v>
      </c>
      <c r="AU69" s="12" t="s">
        <v>887</v>
      </c>
      <c r="AV69" s="12" t="s">
        <v>887</v>
      </c>
      <c r="AW69" s="12" t="s">
        <v>887</v>
      </c>
      <c r="AX69" s="12" t="s">
        <v>887</v>
      </c>
      <c r="AY69" s="12" t="s">
        <v>887</v>
      </c>
      <c r="AZ69" s="12" t="s">
        <v>887</v>
      </c>
      <c r="BA69" s="12" t="s">
        <v>887</v>
      </c>
      <c r="BB69" s="12" t="s">
        <v>887</v>
      </c>
      <c r="BC69" s="12" t="s">
        <v>887</v>
      </c>
      <c r="BD69" s="12" t="s">
        <v>887</v>
      </c>
      <c r="BE69" s="12" t="s">
        <v>887</v>
      </c>
      <c r="BF69" s="12" t="s">
        <v>887</v>
      </c>
      <c r="BG69" s="12" t="s">
        <v>887</v>
      </c>
      <c r="BH69" s="12" t="s">
        <v>887</v>
      </c>
      <c r="BI69" s="12" t="s">
        <v>887</v>
      </c>
      <c r="BJ69" s="12" t="s">
        <v>887</v>
      </c>
      <c r="BK69" s="12" t="s">
        <v>887</v>
      </c>
      <c r="BL69" s="12" t="s">
        <v>887</v>
      </c>
      <c r="BM69" s="12" t="s">
        <v>887</v>
      </c>
      <c r="BN69" s="12" t="s">
        <v>887</v>
      </c>
      <c r="BO69" s="12" t="s">
        <v>887</v>
      </c>
      <c r="BP69" s="12" t="s">
        <v>887</v>
      </c>
      <c r="BQ69" s="12" t="s">
        <v>887</v>
      </c>
      <c r="BR69" s="12" t="s">
        <v>887</v>
      </c>
      <c r="BS69" s="12" t="s">
        <v>887</v>
      </c>
      <c r="BT69" s="25" t="s">
        <v>887</v>
      </c>
      <c r="BU69" s="25" t="s">
        <v>887</v>
      </c>
      <c r="BV69" s="21" t="s">
        <v>114</v>
      </c>
      <c r="BW69" s="16"/>
    </row>
    <row r="70" spans="2:75" ht="11.1" customHeight="1" x14ac:dyDescent="0.2">
      <c r="B70" s="22" t="s">
        <v>263</v>
      </c>
      <c r="C70" s="35" t="s">
        <v>887</v>
      </c>
      <c r="D70" s="12" t="s">
        <v>887</v>
      </c>
      <c r="E70" s="12" t="s">
        <v>887</v>
      </c>
      <c r="F70" s="12" t="s">
        <v>887</v>
      </c>
      <c r="G70" s="12" t="s">
        <v>887</v>
      </c>
      <c r="H70" s="12" t="s">
        <v>887</v>
      </c>
      <c r="I70" s="12" t="s">
        <v>887</v>
      </c>
      <c r="J70" s="12" t="s">
        <v>887</v>
      </c>
      <c r="K70" s="12" t="s">
        <v>887</v>
      </c>
      <c r="L70" s="12" t="s">
        <v>887</v>
      </c>
      <c r="M70" s="12" t="s">
        <v>887</v>
      </c>
      <c r="N70" s="12" t="s">
        <v>887</v>
      </c>
      <c r="O70" s="12" t="s">
        <v>887</v>
      </c>
      <c r="P70" s="12" t="s">
        <v>895</v>
      </c>
      <c r="Q70" s="12" t="s">
        <v>887</v>
      </c>
      <c r="R70" s="12" t="s">
        <v>887</v>
      </c>
      <c r="S70" s="12" t="s">
        <v>887</v>
      </c>
      <c r="T70" s="12" t="s">
        <v>887</v>
      </c>
      <c r="U70" s="12" t="s">
        <v>887</v>
      </c>
      <c r="V70" s="12" t="s">
        <v>887</v>
      </c>
      <c r="W70" s="12" t="s">
        <v>887</v>
      </c>
      <c r="X70" s="12" t="s">
        <v>887</v>
      </c>
      <c r="Y70" s="12" t="s">
        <v>887</v>
      </c>
      <c r="Z70" s="12" t="s">
        <v>887</v>
      </c>
      <c r="AA70" s="12" t="s">
        <v>887</v>
      </c>
      <c r="AB70" s="12" t="s">
        <v>887</v>
      </c>
      <c r="AC70" s="12" t="s">
        <v>887</v>
      </c>
      <c r="AD70" s="12" t="s">
        <v>887</v>
      </c>
      <c r="AE70" s="12" t="s">
        <v>887</v>
      </c>
      <c r="AF70" s="12" t="s">
        <v>887</v>
      </c>
      <c r="AG70" s="12" t="s">
        <v>887</v>
      </c>
      <c r="AH70" s="12" t="s">
        <v>887</v>
      </c>
      <c r="AI70" s="12" t="s">
        <v>887</v>
      </c>
      <c r="AJ70" s="12" t="s">
        <v>887</v>
      </c>
      <c r="AK70" s="12" t="s">
        <v>887</v>
      </c>
      <c r="AL70" s="12" t="s">
        <v>887</v>
      </c>
      <c r="AM70" s="12" t="s">
        <v>887</v>
      </c>
      <c r="AN70" s="12" t="s">
        <v>887</v>
      </c>
      <c r="AO70" s="12" t="s">
        <v>887</v>
      </c>
      <c r="AP70" s="12" t="s">
        <v>887</v>
      </c>
      <c r="AQ70" s="25" t="s">
        <v>887</v>
      </c>
      <c r="AR70" s="25" t="s">
        <v>887</v>
      </c>
      <c r="AS70" s="3680" t="s">
        <v>887</v>
      </c>
      <c r="AT70" s="35" t="s">
        <v>887</v>
      </c>
      <c r="AU70" s="12" t="s">
        <v>887</v>
      </c>
      <c r="AV70" s="12" t="s">
        <v>887</v>
      </c>
      <c r="AW70" s="12" t="s">
        <v>887</v>
      </c>
      <c r="AX70" s="12" t="s">
        <v>887</v>
      </c>
      <c r="AY70" s="12" t="s">
        <v>887</v>
      </c>
      <c r="AZ70" s="12" t="s">
        <v>887</v>
      </c>
      <c r="BA70" s="12" t="s">
        <v>887</v>
      </c>
      <c r="BB70" s="12" t="s">
        <v>887</v>
      </c>
      <c r="BC70" s="12" t="s">
        <v>887</v>
      </c>
      <c r="BD70" s="12" t="s">
        <v>887</v>
      </c>
      <c r="BE70" s="12" t="s">
        <v>887</v>
      </c>
      <c r="BF70" s="12" t="s">
        <v>887</v>
      </c>
      <c r="BG70" s="12" t="s">
        <v>887</v>
      </c>
      <c r="BH70" s="12" t="s">
        <v>887</v>
      </c>
      <c r="BI70" s="12" t="s">
        <v>887</v>
      </c>
      <c r="BJ70" s="12" t="s">
        <v>887</v>
      </c>
      <c r="BK70" s="12" t="s">
        <v>887</v>
      </c>
      <c r="BL70" s="12" t="s">
        <v>887</v>
      </c>
      <c r="BM70" s="12" t="s">
        <v>887</v>
      </c>
      <c r="BN70" s="12" t="s">
        <v>887</v>
      </c>
      <c r="BO70" s="12" t="s">
        <v>887</v>
      </c>
      <c r="BP70" s="12" t="s">
        <v>887</v>
      </c>
      <c r="BQ70" s="12" t="s">
        <v>887</v>
      </c>
      <c r="BR70" s="12" t="s">
        <v>887</v>
      </c>
      <c r="BS70" s="12" t="s">
        <v>887</v>
      </c>
      <c r="BT70" s="25" t="s">
        <v>887</v>
      </c>
      <c r="BU70" s="25" t="s">
        <v>887</v>
      </c>
      <c r="BV70" s="21" t="s">
        <v>263</v>
      </c>
      <c r="BW70" s="16"/>
    </row>
    <row r="71" spans="2:75" ht="11.1" customHeight="1" x14ac:dyDescent="0.2">
      <c r="B71" s="22" t="s">
        <v>172</v>
      </c>
      <c r="C71" s="35" t="s">
        <v>887</v>
      </c>
      <c r="D71" s="12" t="s">
        <v>887</v>
      </c>
      <c r="E71" s="12" t="s">
        <v>887</v>
      </c>
      <c r="F71" s="12" t="s">
        <v>887</v>
      </c>
      <c r="G71" s="12" t="s">
        <v>887</v>
      </c>
      <c r="H71" s="12" t="s">
        <v>887</v>
      </c>
      <c r="I71" s="12" t="s">
        <v>887</v>
      </c>
      <c r="J71" s="12" t="s">
        <v>887</v>
      </c>
      <c r="K71" s="12" t="s">
        <v>887</v>
      </c>
      <c r="L71" s="12" t="s">
        <v>887</v>
      </c>
      <c r="M71" s="12" t="s">
        <v>887</v>
      </c>
      <c r="N71" s="12" t="s">
        <v>887</v>
      </c>
      <c r="O71" s="12" t="s">
        <v>887</v>
      </c>
      <c r="P71" s="12" t="s">
        <v>887</v>
      </c>
      <c r="Q71" s="12" t="s">
        <v>895</v>
      </c>
      <c r="R71" s="12" t="s">
        <v>887</v>
      </c>
      <c r="S71" s="12" t="s">
        <v>887</v>
      </c>
      <c r="T71" s="12" t="s">
        <v>887</v>
      </c>
      <c r="U71" s="12" t="s">
        <v>887</v>
      </c>
      <c r="V71" s="12" t="s">
        <v>887</v>
      </c>
      <c r="W71" s="12" t="s">
        <v>887</v>
      </c>
      <c r="X71" s="12" t="s">
        <v>887</v>
      </c>
      <c r="Y71" s="12" t="s">
        <v>887</v>
      </c>
      <c r="Z71" s="12" t="s">
        <v>887</v>
      </c>
      <c r="AA71" s="12" t="s">
        <v>887</v>
      </c>
      <c r="AB71" s="12" t="s">
        <v>887</v>
      </c>
      <c r="AC71" s="12" t="s">
        <v>887</v>
      </c>
      <c r="AD71" s="12" t="s">
        <v>887</v>
      </c>
      <c r="AE71" s="12" t="s">
        <v>887</v>
      </c>
      <c r="AF71" s="12" t="s">
        <v>887</v>
      </c>
      <c r="AG71" s="12" t="s">
        <v>887</v>
      </c>
      <c r="AH71" s="12" t="s">
        <v>887</v>
      </c>
      <c r="AI71" s="12" t="s">
        <v>887</v>
      </c>
      <c r="AJ71" s="12" t="s">
        <v>887</v>
      </c>
      <c r="AK71" s="12" t="s">
        <v>887</v>
      </c>
      <c r="AL71" s="12" t="s">
        <v>887</v>
      </c>
      <c r="AM71" s="12" t="s">
        <v>887</v>
      </c>
      <c r="AN71" s="12" t="s">
        <v>887</v>
      </c>
      <c r="AO71" s="12" t="s">
        <v>887</v>
      </c>
      <c r="AP71" s="12" t="s">
        <v>887</v>
      </c>
      <c r="AQ71" s="25" t="s">
        <v>887</v>
      </c>
      <c r="AR71" s="25" t="s">
        <v>887</v>
      </c>
      <c r="AS71" s="3680" t="s">
        <v>887</v>
      </c>
      <c r="AT71" s="35" t="s">
        <v>887</v>
      </c>
      <c r="AU71" s="12" t="s">
        <v>887</v>
      </c>
      <c r="AV71" s="12" t="s">
        <v>887</v>
      </c>
      <c r="AW71" s="12" t="s">
        <v>887</v>
      </c>
      <c r="AX71" s="12" t="s">
        <v>887</v>
      </c>
      <c r="AY71" s="12" t="s">
        <v>887</v>
      </c>
      <c r="AZ71" s="12" t="s">
        <v>887</v>
      </c>
      <c r="BA71" s="12" t="s">
        <v>887</v>
      </c>
      <c r="BB71" s="12" t="s">
        <v>887</v>
      </c>
      <c r="BC71" s="12" t="s">
        <v>887</v>
      </c>
      <c r="BD71" s="12" t="s">
        <v>887</v>
      </c>
      <c r="BE71" s="12" t="s">
        <v>887</v>
      </c>
      <c r="BF71" s="12" t="s">
        <v>887</v>
      </c>
      <c r="BG71" s="12" t="s">
        <v>887</v>
      </c>
      <c r="BH71" s="12" t="s">
        <v>887</v>
      </c>
      <c r="BI71" s="12" t="s">
        <v>887</v>
      </c>
      <c r="BJ71" s="12" t="s">
        <v>887</v>
      </c>
      <c r="BK71" s="12" t="s">
        <v>887</v>
      </c>
      <c r="BL71" s="12" t="s">
        <v>887</v>
      </c>
      <c r="BM71" s="12" t="s">
        <v>887</v>
      </c>
      <c r="BN71" s="12" t="s">
        <v>887</v>
      </c>
      <c r="BO71" s="12" t="s">
        <v>887</v>
      </c>
      <c r="BP71" s="12" t="s">
        <v>887</v>
      </c>
      <c r="BQ71" s="12" t="s">
        <v>887</v>
      </c>
      <c r="BR71" s="12" t="s">
        <v>892</v>
      </c>
      <c r="BS71" s="12" t="s">
        <v>887</v>
      </c>
      <c r="BT71" s="25" t="s">
        <v>887</v>
      </c>
      <c r="BU71" s="25" t="s">
        <v>887</v>
      </c>
      <c r="BV71" s="21" t="s">
        <v>172</v>
      </c>
      <c r="BW71" s="16"/>
    </row>
    <row r="72" spans="2:75" ht="11.1" customHeight="1" x14ac:dyDescent="0.2">
      <c r="B72" s="22" t="s">
        <v>237</v>
      </c>
      <c r="C72" s="35" t="s">
        <v>887</v>
      </c>
      <c r="D72" s="12" t="s">
        <v>887</v>
      </c>
      <c r="E72" s="12" t="s">
        <v>887</v>
      </c>
      <c r="F72" s="12" t="s">
        <v>887</v>
      </c>
      <c r="G72" s="12" t="s">
        <v>892</v>
      </c>
      <c r="H72" s="12" t="s">
        <v>887</v>
      </c>
      <c r="I72" s="12" t="s">
        <v>887</v>
      </c>
      <c r="J72" s="12" t="s">
        <v>887</v>
      </c>
      <c r="K72" s="12" t="s">
        <v>892</v>
      </c>
      <c r="L72" s="12" t="s">
        <v>887</v>
      </c>
      <c r="M72" s="12" t="s">
        <v>887</v>
      </c>
      <c r="N72" s="12" t="s">
        <v>892</v>
      </c>
      <c r="O72" s="12" t="s">
        <v>887</v>
      </c>
      <c r="P72" s="12" t="s">
        <v>887</v>
      </c>
      <c r="Q72" s="12" t="s">
        <v>887</v>
      </c>
      <c r="R72" s="12" t="s">
        <v>887</v>
      </c>
      <c r="S72" s="12" t="s">
        <v>887</v>
      </c>
      <c r="T72" s="12" t="s">
        <v>887</v>
      </c>
      <c r="U72" s="12" t="s">
        <v>887</v>
      </c>
      <c r="V72" s="12" t="s">
        <v>887</v>
      </c>
      <c r="W72" s="12" t="s">
        <v>887</v>
      </c>
      <c r="X72" s="12" t="s">
        <v>892</v>
      </c>
      <c r="Y72" s="12" t="s">
        <v>887</v>
      </c>
      <c r="Z72" s="12" t="s">
        <v>887</v>
      </c>
      <c r="AA72" s="12" t="s">
        <v>887</v>
      </c>
      <c r="AB72" s="12" t="s">
        <v>887</v>
      </c>
      <c r="AC72" s="12" t="s">
        <v>887</v>
      </c>
      <c r="AD72" s="12" t="s">
        <v>892</v>
      </c>
      <c r="AE72" s="12" t="s">
        <v>887</v>
      </c>
      <c r="AF72" s="12" t="s">
        <v>892</v>
      </c>
      <c r="AG72" s="12" t="s">
        <v>887</v>
      </c>
      <c r="AH72" s="12" t="s">
        <v>887</v>
      </c>
      <c r="AI72" s="12" t="s">
        <v>887</v>
      </c>
      <c r="AJ72" s="12" t="s">
        <v>887</v>
      </c>
      <c r="AK72" s="12" t="s">
        <v>887</v>
      </c>
      <c r="AL72" s="12" t="s">
        <v>895</v>
      </c>
      <c r="AM72" s="12" t="s">
        <v>887</v>
      </c>
      <c r="AN72" s="12" t="s">
        <v>887</v>
      </c>
      <c r="AO72" s="12" t="s">
        <v>887</v>
      </c>
      <c r="AP72" s="12" t="s">
        <v>887</v>
      </c>
      <c r="AQ72" s="25" t="s">
        <v>892</v>
      </c>
      <c r="AR72" s="25" t="s">
        <v>887</v>
      </c>
      <c r="AS72" s="3680" t="s">
        <v>887</v>
      </c>
      <c r="AT72" s="35" t="s">
        <v>887</v>
      </c>
      <c r="AU72" s="12" t="s">
        <v>887</v>
      </c>
      <c r="AV72" s="12" t="s">
        <v>887</v>
      </c>
      <c r="AW72" s="12" t="s">
        <v>887</v>
      </c>
      <c r="AX72" s="12" t="s">
        <v>887</v>
      </c>
      <c r="AY72" s="12" t="s">
        <v>887</v>
      </c>
      <c r="AZ72" s="12" t="s">
        <v>887</v>
      </c>
      <c r="BA72" s="12" t="s">
        <v>887</v>
      </c>
      <c r="BB72" s="12" t="s">
        <v>887</v>
      </c>
      <c r="BC72" s="12" t="s">
        <v>887</v>
      </c>
      <c r="BD72" s="12" t="s">
        <v>887</v>
      </c>
      <c r="BE72" s="12" t="s">
        <v>887</v>
      </c>
      <c r="BF72" s="12" t="s">
        <v>887</v>
      </c>
      <c r="BG72" s="12" t="s">
        <v>887</v>
      </c>
      <c r="BH72" s="12" t="s">
        <v>887</v>
      </c>
      <c r="BI72" s="12" t="s">
        <v>887</v>
      </c>
      <c r="BJ72" s="12" t="s">
        <v>887</v>
      </c>
      <c r="BK72" s="12" t="s">
        <v>887</v>
      </c>
      <c r="BL72" s="12" t="s">
        <v>887</v>
      </c>
      <c r="BM72" s="12" t="s">
        <v>887</v>
      </c>
      <c r="BN72" s="12" t="s">
        <v>887</v>
      </c>
      <c r="BO72" s="12" t="s">
        <v>887</v>
      </c>
      <c r="BP72" s="12" t="s">
        <v>887</v>
      </c>
      <c r="BQ72" s="12" t="s">
        <v>887</v>
      </c>
      <c r="BR72" s="12" t="s">
        <v>887</v>
      </c>
      <c r="BS72" s="12" t="s">
        <v>887</v>
      </c>
      <c r="BT72" s="25" t="s">
        <v>887</v>
      </c>
      <c r="BU72" s="25" t="s">
        <v>887</v>
      </c>
      <c r="BV72" s="21" t="s">
        <v>237</v>
      </c>
      <c r="BW72" s="16"/>
    </row>
    <row r="73" spans="2:75" ht="11.1" customHeight="1" x14ac:dyDescent="0.2">
      <c r="B73" s="22" t="s">
        <v>308</v>
      </c>
      <c r="C73" s="35" t="s">
        <v>887</v>
      </c>
      <c r="D73" s="12" t="s">
        <v>887</v>
      </c>
      <c r="E73" s="12" t="s">
        <v>887</v>
      </c>
      <c r="F73" s="12" t="s">
        <v>887</v>
      </c>
      <c r="G73" s="12" t="s">
        <v>887</v>
      </c>
      <c r="H73" s="12" t="s">
        <v>887</v>
      </c>
      <c r="I73" s="12" t="s">
        <v>887</v>
      </c>
      <c r="J73" s="12" t="s">
        <v>887</v>
      </c>
      <c r="K73" s="12" t="s">
        <v>887</v>
      </c>
      <c r="L73" s="12" t="s">
        <v>887</v>
      </c>
      <c r="M73" s="12" t="s">
        <v>887</v>
      </c>
      <c r="N73" s="12" t="s">
        <v>895</v>
      </c>
      <c r="O73" s="12" t="s">
        <v>887</v>
      </c>
      <c r="P73" s="12" t="s">
        <v>887</v>
      </c>
      <c r="Q73" s="12" t="s">
        <v>887</v>
      </c>
      <c r="R73" s="12" t="s">
        <v>887</v>
      </c>
      <c r="S73" s="12" t="s">
        <v>887</v>
      </c>
      <c r="T73" s="12" t="s">
        <v>887</v>
      </c>
      <c r="U73" s="12" t="s">
        <v>887</v>
      </c>
      <c r="V73" s="12" t="s">
        <v>887</v>
      </c>
      <c r="W73" s="12" t="s">
        <v>887</v>
      </c>
      <c r="X73" s="12" t="s">
        <v>887</v>
      </c>
      <c r="Y73" s="12" t="s">
        <v>887</v>
      </c>
      <c r="Z73" s="12" t="s">
        <v>887</v>
      </c>
      <c r="AA73" s="12" t="s">
        <v>887</v>
      </c>
      <c r="AB73" s="12" t="s">
        <v>887</v>
      </c>
      <c r="AC73" s="12" t="s">
        <v>887</v>
      </c>
      <c r="AD73" s="12" t="s">
        <v>887</v>
      </c>
      <c r="AE73" s="12" t="s">
        <v>887</v>
      </c>
      <c r="AF73" s="12" t="s">
        <v>887</v>
      </c>
      <c r="AG73" s="12" t="s">
        <v>887</v>
      </c>
      <c r="AH73" s="12" t="s">
        <v>887</v>
      </c>
      <c r="AI73" s="12" t="s">
        <v>887</v>
      </c>
      <c r="AJ73" s="12" t="s">
        <v>887</v>
      </c>
      <c r="AK73" s="12" t="s">
        <v>887</v>
      </c>
      <c r="AL73" s="12" t="s">
        <v>887</v>
      </c>
      <c r="AM73" s="12" t="s">
        <v>887</v>
      </c>
      <c r="AN73" s="12" t="s">
        <v>887</v>
      </c>
      <c r="AO73" s="12" t="s">
        <v>887</v>
      </c>
      <c r="AP73" s="12" t="s">
        <v>887</v>
      </c>
      <c r="AQ73" s="25" t="s">
        <v>887</v>
      </c>
      <c r="AR73" s="25" t="s">
        <v>887</v>
      </c>
      <c r="AS73" s="3680" t="s">
        <v>887</v>
      </c>
      <c r="AT73" s="35" t="s">
        <v>887</v>
      </c>
      <c r="AU73" s="12" t="s">
        <v>887</v>
      </c>
      <c r="AV73" s="12" t="s">
        <v>887</v>
      </c>
      <c r="AW73" s="12" t="s">
        <v>887</v>
      </c>
      <c r="AX73" s="12" t="s">
        <v>887</v>
      </c>
      <c r="AY73" s="12" t="s">
        <v>887</v>
      </c>
      <c r="AZ73" s="12" t="s">
        <v>887</v>
      </c>
      <c r="BA73" s="12" t="s">
        <v>887</v>
      </c>
      <c r="BB73" s="12" t="s">
        <v>887</v>
      </c>
      <c r="BC73" s="12" t="s">
        <v>887</v>
      </c>
      <c r="BD73" s="12" t="s">
        <v>887</v>
      </c>
      <c r="BE73" s="12" t="s">
        <v>887</v>
      </c>
      <c r="BF73" s="12" t="s">
        <v>887</v>
      </c>
      <c r="BG73" s="12" t="s">
        <v>887</v>
      </c>
      <c r="BH73" s="12" t="s">
        <v>887</v>
      </c>
      <c r="BI73" s="12" t="s">
        <v>887</v>
      </c>
      <c r="BJ73" s="12" t="s">
        <v>887</v>
      </c>
      <c r="BK73" s="12" t="s">
        <v>887</v>
      </c>
      <c r="BL73" s="12" t="s">
        <v>887</v>
      </c>
      <c r="BM73" s="12" t="s">
        <v>887</v>
      </c>
      <c r="BN73" s="12" t="s">
        <v>887</v>
      </c>
      <c r="BO73" s="12" t="s">
        <v>887</v>
      </c>
      <c r="BP73" s="12" t="s">
        <v>887</v>
      </c>
      <c r="BQ73" s="12" t="s">
        <v>887</v>
      </c>
      <c r="BR73" s="12" t="s">
        <v>887</v>
      </c>
      <c r="BS73" s="12" t="s">
        <v>887</v>
      </c>
      <c r="BT73" s="25" t="s">
        <v>887</v>
      </c>
      <c r="BU73" s="25" t="s">
        <v>887</v>
      </c>
      <c r="BV73" s="21" t="s">
        <v>308</v>
      </c>
      <c r="BW73" s="16"/>
    </row>
    <row r="74" spans="2:75" ht="11.1" customHeight="1" x14ac:dyDescent="0.2">
      <c r="B74" s="22" t="s">
        <v>220</v>
      </c>
      <c r="C74" s="35" t="s">
        <v>887</v>
      </c>
      <c r="D74" s="12" t="s">
        <v>887</v>
      </c>
      <c r="E74" s="12" t="s">
        <v>887</v>
      </c>
      <c r="F74" s="12" t="s">
        <v>887</v>
      </c>
      <c r="G74" s="12" t="s">
        <v>887</v>
      </c>
      <c r="H74" s="12" t="s">
        <v>887</v>
      </c>
      <c r="I74" s="12" t="s">
        <v>887</v>
      </c>
      <c r="J74" s="12" t="s">
        <v>887</v>
      </c>
      <c r="K74" s="12" t="s">
        <v>887</v>
      </c>
      <c r="L74" s="12" t="s">
        <v>887</v>
      </c>
      <c r="M74" s="12" t="s">
        <v>887</v>
      </c>
      <c r="N74" s="12" t="s">
        <v>887</v>
      </c>
      <c r="O74" s="12" t="s">
        <v>887</v>
      </c>
      <c r="P74" s="12" t="s">
        <v>887</v>
      </c>
      <c r="Q74" s="12" t="s">
        <v>887</v>
      </c>
      <c r="R74" s="12" t="s">
        <v>887</v>
      </c>
      <c r="S74" s="12" t="s">
        <v>887</v>
      </c>
      <c r="T74" s="12" t="s">
        <v>887</v>
      </c>
      <c r="U74" s="12" t="s">
        <v>887</v>
      </c>
      <c r="V74" s="12" t="s">
        <v>887</v>
      </c>
      <c r="W74" s="12" t="s">
        <v>887</v>
      </c>
      <c r="X74" s="12" t="s">
        <v>887</v>
      </c>
      <c r="Y74" s="12" t="s">
        <v>887</v>
      </c>
      <c r="Z74" s="12" t="s">
        <v>887</v>
      </c>
      <c r="AA74" s="12" t="s">
        <v>887</v>
      </c>
      <c r="AB74" s="12" t="s">
        <v>887</v>
      </c>
      <c r="AC74" s="12" t="s">
        <v>887</v>
      </c>
      <c r="AD74" s="12" t="s">
        <v>887</v>
      </c>
      <c r="AE74" s="12" t="s">
        <v>887</v>
      </c>
      <c r="AF74" s="12" t="s">
        <v>887</v>
      </c>
      <c r="AG74" s="12" t="s">
        <v>887</v>
      </c>
      <c r="AH74" s="12" t="s">
        <v>887</v>
      </c>
      <c r="AI74" s="12" t="s">
        <v>887</v>
      </c>
      <c r="AJ74" s="12" t="s">
        <v>887</v>
      </c>
      <c r="AK74" s="12" t="s">
        <v>887</v>
      </c>
      <c r="AL74" s="12" t="s">
        <v>887</v>
      </c>
      <c r="AM74" s="12" t="s">
        <v>887</v>
      </c>
      <c r="AN74" s="12" t="s">
        <v>887</v>
      </c>
      <c r="AO74" s="12" t="s">
        <v>887</v>
      </c>
      <c r="AP74" s="12" t="s">
        <v>887</v>
      </c>
      <c r="AQ74" s="25" t="s">
        <v>895</v>
      </c>
      <c r="AR74" s="25" t="s">
        <v>887</v>
      </c>
      <c r="AS74" s="3680" t="s">
        <v>887</v>
      </c>
      <c r="AT74" s="35" t="s">
        <v>887</v>
      </c>
      <c r="AU74" s="12" t="s">
        <v>887</v>
      </c>
      <c r="AV74" s="12" t="s">
        <v>887</v>
      </c>
      <c r="AW74" s="12" t="s">
        <v>887</v>
      </c>
      <c r="AX74" s="12" t="s">
        <v>887</v>
      </c>
      <c r="AY74" s="12" t="s">
        <v>887</v>
      </c>
      <c r="AZ74" s="12" t="s">
        <v>887</v>
      </c>
      <c r="BA74" s="12" t="s">
        <v>887</v>
      </c>
      <c r="BB74" s="12" t="s">
        <v>887</v>
      </c>
      <c r="BC74" s="12" t="s">
        <v>887</v>
      </c>
      <c r="BD74" s="12" t="s">
        <v>887</v>
      </c>
      <c r="BE74" s="12" t="s">
        <v>887</v>
      </c>
      <c r="BF74" s="12" t="s">
        <v>887</v>
      </c>
      <c r="BG74" s="12" t="s">
        <v>887</v>
      </c>
      <c r="BH74" s="12" t="s">
        <v>887</v>
      </c>
      <c r="BI74" s="12" t="s">
        <v>887</v>
      </c>
      <c r="BJ74" s="12" t="s">
        <v>887</v>
      </c>
      <c r="BK74" s="12" t="s">
        <v>887</v>
      </c>
      <c r="BL74" s="12" t="s">
        <v>887</v>
      </c>
      <c r="BM74" s="12" t="s">
        <v>887</v>
      </c>
      <c r="BN74" s="12" t="s">
        <v>887</v>
      </c>
      <c r="BO74" s="12" t="s">
        <v>887</v>
      </c>
      <c r="BP74" s="12" t="s">
        <v>887</v>
      </c>
      <c r="BQ74" s="12" t="s">
        <v>887</v>
      </c>
      <c r="BR74" s="12" t="s">
        <v>887</v>
      </c>
      <c r="BS74" s="12" t="s">
        <v>887</v>
      </c>
      <c r="BT74" s="25" t="s">
        <v>887</v>
      </c>
      <c r="BU74" s="25" t="s">
        <v>887</v>
      </c>
      <c r="BV74" s="21" t="s">
        <v>220</v>
      </c>
      <c r="BW74" s="16"/>
    </row>
    <row r="75" spans="2:75" ht="11.1" customHeight="1" x14ac:dyDescent="0.2">
      <c r="B75" s="22" t="s">
        <v>119</v>
      </c>
      <c r="C75" s="35" t="s">
        <v>887</v>
      </c>
      <c r="D75" s="12" t="s">
        <v>887</v>
      </c>
      <c r="E75" s="12" t="s">
        <v>887</v>
      </c>
      <c r="F75" s="12" t="s">
        <v>887</v>
      </c>
      <c r="G75" s="12" t="s">
        <v>887</v>
      </c>
      <c r="H75" s="12" t="s">
        <v>887</v>
      </c>
      <c r="I75" s="12" t="s">
        <v>887</v>
      </c>
      <c r="J75" s="12" t="s">
        <v>887</v>
      </c>
      <c r="K75" s="12" t="s">
        <v>887</v>
      </c>
      <c r="L75" s="12" t="s">
        <v>887</v>
      </c>
      <c r="M75" s="12" t="s">
        <v>887</v>
      </c>
      <c r="N75" s="12" t="s">
        <v>887</v>
      </c>
      <c r="O75" s="12" t="s">
        <v>895</v>
      </c>
      <c r="P75" s="12" t="s">
        <v>887</v>
      </c>
      <c r="Q75" s="12" t="s">
        <v>887</v>
      </c>
      <c r="R75" s="12" t="s">
        <v>887</v>
      </c>
      <c r="S75" s="12" t="s">
        <v>887</v>
      </c>
      <c r="T75" s="12" t="s">
        <v>887</v>
      </c>
      <c r="U75" s="12" t="s">
        <v>887</v>
      </c>
      <c r="V75" s="12" t="s">
        <v>887</v>
      </c>
      <c r="W75" s="12" t="s">
        <v>887</v>
      </c>
      <c r="X75" s="12" t="s">
        <v>887</v>
      </c>
      <c r="Y75" s="12" t="s">
        <v>887</v>
      </c>
      <c r="Z75" s="12" t="s">
        <v>887</v>
      </c>
      <c r="AA75" s="12" t="s">
        <v>887</v>
      </c>
      <c r="AB75" s="12" t="s">
        <v>887</v>
      </c>
      <c r="AC75" s="12" t="s">
        <v>887</v>
      </c>
      <c r="AD75" s="12" t="s">
        <v>887</v>
      </c>
      <c r="AE75" s="12" t="s">
        <v>887</v>
      </c>
      <c r="AF75" s="12" t="s">
        <v>887</v>
      </c>
      <c r="AG75" s="12" t="s">
        <v>887</v>
      </c>
      <c r="AH75" s="12" t="s">
        <v>887</v>
      </c>
      <c r="AI75" s="12" t="s">
        <v>887</v>
      </c>
      <c r="AJ75" s="12" t="s">
        <v>887</v>
      </c>
      <c r="AK75" s="12" t="s">
        <v>887</v>
      </c>
      <c r="AL75" s="12" t="s">
        <v>887</v>
      </c>
      <c r="AM75" s="12" t="s">
        <v>887</v>
      </c>
      <c r="AN75" s="12" t="s">
        <v>887</v>
      </c>
      <c r="AO75" s="12" t="s">
        <v>887</v>
      </c>
      <c r="AP75" s="12" t="s">
        <v>887</v>
      </c>
      <c r="AQ75" s="25" t="s">
        <v>887</v>
      </c>
      <c r="AR75" s="25" t="s">
        <v>887</v>
      </c>
      <c r="AS75" s="3680" t="s">
        <v>887</v>
      </c>
      <c r="AT75" s="35" t="s">
        <v>887</v>
      </c>
      <c r="AU75" s="12" t="s">
        <v>887</v>
      </c>
      <c r="AV75" s="12" t="s">
        <v>887</v>
      </c>
      <c r="AW75" s="12" t="s">
        <v>887</v>
      </c>
      <c r="AX75" s="12" t="s">
        <v>887</v>
      </c>
      <c r="AY75" s="12" t="s">
        <v>887</v>
      </c>
      <c r="AZ75" s="12" t="s">
        <v>887</v>
      </c>
      <c r="BA75" s="12" t="s">
        <v>887</v>
      </c>
      <c r="BB75" s="12" t="s">
        <v>887</v>
      </c>
      <c r="BC75" s="12" t="s">
        <v>887</v>
      </c>
      <c r="BD75" s="12" t="s">
        <v>887</v>
      </c>
      <c r="BE75" s="12" t="s">
        <v>887</v>
      </c>
      <c r="BF75" s="12" t="s">
        <v>887</v>
      </c>
      <c r="BG75" s="12" t="s">
        <v>887</v>
      </c>
      <c r="BH75" s="12" t="s">
        <v>887</v>
      </c>
      <c r="BI75" s="12" t="s">
        <v>887</v>
      </c>
      <c r="BJ75" s="12" t="s">
        <v>887</v>
      </c>
      <c r="BK75" s="12" t="s">
        <v>887</v>
      </c>
      <c r="BL75" s="12" t="s">
        <v>887</v>
      </c>
      <c r="BM75" s="12" t="s">
        <v>887</v>
      </c>
      <c r="BN75" s="12" t="s">
        <v>887</v>
      </c>
      <c r="BO75" s="12" t="s">
        <v>887</v>
      </c>
      <c r="BP75" s="12" t="s">
        <v>887</v>
      </c>
      <c r="BQ75" s="12" t="s">
        <v>887</v>
      </c>
      <c r="BR75" s="12" t="s">
        <v>887</v>
      </c>
      <c r="BS75" s="12" t="s">
        <v>887</v>
      </c>
      <c r="BT75" s="25" t="s">
        <v>887</v>
      </c>
      <c r="BU75" s="25" t="s">
        <v>887</v>
      </c>
      <c r="BV75" s="21" t="s">
        <v>119</v>
      </c>
      <c r="BW75" s="16"/>
    </row>
    <row r="76" spans="2:75" ht="11.1" customHeight="1" x14ac:dyDescent="0.2">
      <c r="B76" s="22" t="s">
        <v>173</v>
      </c>
      <c r="C76" s="35" t="s">
        <v>887</v>
      </c>
      <c r="D76" s="12" t="s">
        <v>887</v>
      </c>
      <c r="E76" s="12" t="s">
        <v>887</v>
      </c>
      <c r="F76" s="12" t="s">
        <v>887</v>
      </c>
      <c r="G76" s="12" t="s">
        <v>887</v>
      </c>
      <c r="H76" s="12" t="s">
        <v>887</v>
      </c>
      <c r="I76" s="12" t="s">
        <v>887</v>
      </c>
      <c r="J76" s="12" t="s">
        <v>887</v>
      </c>
      <c r="K76" s="12" t="s">
        <v>887</v>
      </c>
      <c r="L76" s="12" t="s">
        <v>887</v>
      </c>
      <c r="M76" s="12" t="s">
        <v>887</v>
      </c>
      <c r="N76" s="12" t="s">
        <v>887</v>
      </c>
      <c r="O76" s="12" t="s">
        <v>887</v>
      </c>
      <c r="P76" s="12" t="s">
        <v>887</v>
      </c>
      <c r="Q76" s="12" t="s">
        <v>887</v>
      </c>
      <c r="R76" s="12" t="s">
        <v>887</v>
      </c>
      <c r="S76" s="12" t="s">
        <v>887</v>
      </c>
      <c r="T76" s="12" t="s">
        <v>887</v>
      </c>
      <c r="U76" s="12" t="s">
        <v>887</v>
      </c>
      <c r="V76" s="12" t="s">
        <v>887</v>
      </c>
      <c r="W76" s="12" t="s">
        <v>887</v>
      </c>
      <c r="X76" s="12" t="s">
        <v>887</v>
      </c>
      <c r="Y76" s="12" t="s">
        <v>887</v>
      </c>
      <c r="Z76" s="12" t="s">
        <v>887</v>
      </c>
      <c r="AA76" s="12" t="s">
        <v>887</v>
      </c>
      <c r="AB76" s="12" t="s">
        <v>887</v>
      </c>
      <c r="AC76" s="12" t="s">
        <v>887</v>
      </c>
      <c r="AD76" s="12" t="s">
        <v>887</v>
      </c>
      <c r="AE76" s="12" t="s">
        <v>887</v>
      </c>
      <c r="AF76" s="12" t="s">
        <v>887</v>
      </c>
      <c r="AG76" s="12" t="s">
        <v>887</v>
      </c>
      <c r="AH76" s="12" t="s">
        <v>887</v>
      </c>
      <c r="AI76" s="12" t="s">
        <v>887</v>
      </c>
      <c r="AJ76" s="12" t="s">
        <v>887</v>
      </c>
      <c r="AK76" s="12" t="s">
        <v>887</v>
      </c>
      <c r="AL76" s="12" t="s">
        <v>887</v>
      </c>
      <c r="AM76" s="12" t="s">
        <v>887</v>
      </c>
      <c r="AN76" s="12" t="s">
        <v>887</v>
      </c>
      <c r="AO76" s="12" t="s">
        <v>887</v>
      </c>
      <c r="AP76" s="12" t="s">
        <v>887</v>
      </c>
      <c r="AQ76" s="25" t="s">
        <v>887</v>
      </c>
      <c r="AR76" s="25" t="s">
        <v>887</v>
      </c>
      <c r="AS76" s="3680" t="s">
        <v>887</v>
      </c>
      <c r="AT76" s="35" t="s">
        <v>887</v>
      </c>
      <c r="AU76" s="12" t="s">
        <v>887</v>
      </c>
      <c r="AV76" s="12" t="s">
        <v>887</v>
      </c>
      <c r="AW76" s="12" t="s">
        <v>887</v>
      </c>
      <c r="AX76" s="12" t="s">
        <v>887</v>
      </c>
      <c r="AY76" s="12" t="s">
        <v>887</v>
      </c>
      <c r="AZ76" s="12" t="s">
        <v>887</v>
      </c>
      <c r="BA76" s="12" t="s">
        <v>887</v>
      </c>
      <c r="BB76" s="12" t="s">
        <v>887</v>
      </c>
      <c r="BC76" s="12" t="s">
        <v>887</v>
      </c>
      <c r="BD76" s="12" t="s">
        <v>887</v>
      </c>
      <c r="BE76" s="12" t="s">
        <v>887</v>
      </c>
      <c r="BF76" s="12" t="s">
        <v>887</v>
      </c>
      <c r="BG76" s="12" t="s">
        <v>887</v>
      </c>
      <c r="BH76" s="12" t="s">
        <v>887</v>
      </c>
      <c r="BI76" s="12" t="s">
        <v>887</v>
      </c>
      <c r="BJ76" s="12" t="s">
        <v>887</v>
      </c>
      <c r="BK76" s="12" t="s">
        <v>887</v>
      </c>
      <c r="BL76" s="12" t="s">
        <v>887</v>
      </c>
      <c r="BM76" s="12" t="s">
        <v>895</v>
      </c>
      <c r="BN76" s="12" t="s">
        <v>887</v>
      </c>
      <c r="BO76" s="12" t="s">
        <v>887</v>
      </c>
      <c r="BP76" s="12" t="s">
        <v>887</v>
      </c>
      <c r="BQ76" s="12" t="s">
        <v>887</v>
      </c>
      <c r="BR76" s="12" t="s">
        <v>887</v>
      </c>
      <c r="BS76" s="12" t="s">
        <v>887</v>
      </c>
      <c r="BT76" s="25" t="s">
        <v>887</v>
      </c>
      <c r="BU76" s="25" t="s">
        <v>887</v>
      </c>
      <c r="BV76" s="21" t="s">
        <v>173</v>
      </c>
      <c r="BW76" s="16"/>
    </row>
    <row r="77" spans="2:75" ht="11.1" customHeight="1" x14ac:dyDescent="0.2">
      <c r="B77" s="22" t="s">
        <v>215</v>
      </c>
      <c r="C77" s="35" t="s">
        <v>887</v>
      </c>
      <c r="D77" s="12" t="s">
        <v>887</v>
      </c>
      <c r="E77" s="12" t="s">
        <v>887</v>
      </c>
      <c r="F77" s="12" t="s">
        <v>887</v>
      </c>
      <c r="G77" s="12" t="s">
        <v>892</v>
      </c>
      <c r="H77" s="12" t="s">
        <v>892</v>
      </c>
      <c r="I77" s="12" t="s">
        <v>887</v>
      </c>
      <c r="J77" s="12" t="s">
        <v>887</v>
      </c>
      <c r="K77" s="12" t="s">
        <v>887</v>
      </c>
      <c r="L77" s="12" t="s">
        <v>887</v>
      </c>
      <c r="M77" s="12" t="s">
        <v>892</v>
      </c>
      <c r="N77" s="12" t="s">
        <v>887</v>
      </c>
      <c r="O77" s="12" t="s">
        <v>887</v>
      </c>
      <c r="P77" s="12" t="s">
        <v>887</v>
      </c>
      <c r="Q77" s="12" t="s">
        <v>887</v>
      </c>
      <c r="R77" s="12" t="s">
        <v>887</v>
      </c>
      <c r="S77" s="12" t="s">
        <v>887</v>
      </c>
      <c r="T77" s="12" t="s">
        <v>887</v>
      </c>
      <c r="U77" s="12" t="s">
        <v>887</v>
      </c>
      <c r="V77" s="12" t="s">
        <v>887</v>
      </c>
      <c r="W77" s="12" t="s">
        <v>887</v>
      </c>
      <c r="X77" s="12" t="s">
        <v>887</v>
      </c>
      <c r="Y77" s="12" t="s">
        <v>887</v>
      </c>
      <c r="Z77" s="12" t="s">
        <v>887</v>
      </c>
      <c r="AA77" s="12" t="s">
        <v>887</v>
      </c>
      <c r="AB77" s="12" t="s">
        <v>887</v>
      </c>
      <c r="AC77" s="12" t="s">
        <v>887</v>
      </c>
      <c r="AD77" s="12" t="s">
        <v>887</v>
      </c>
      <c r="AE77" s="12" t="s">
        <v>887</v>
      </c>
      <c r="AF77" s="12" t="s">
        <v>892</v>
      </c>
      <c r="AG77" s="12" t="s">
        <v>887</v>
      </c>
      <c r="AH77" s="12" t="s">
        <v>887</v>
      </c>
      <c r="AI77" s="12" t="s">
        <v>887</v>
      </c>
      <c r="AJ77" s="12" t="s">
        <v>887</v>
      </c>
      <c r="AK77" s="12" t="s">
        <v>887</v>
      </c>
      <c r="AL77" s="12" t="s">
        <v>887</v>
      </c>
      <c r="AM77" s="12" t="s">
        <v>887</v>
      </c>
      <c r="AN77" s="12" t="s">
        <v>887</v>
      </c>
      <c r="AO77" s="12" t="s">
        <v>887</v>
      </c>
      <c r="AP77" s="12" t="s">
        <v>887</v>
      </c>
      <c r="AQ77" s="25" t="s">
        <v>887</v>
      </c>
      <c r="AR77" s="25" t="s">
        <v>887</v>
      </c>
      <c r="AS77" s="3680" t="s">
        <v>887</v>
      </c>
      <c r="AT77" s="35" t="s">
        <v>887</v>
      </c>
      <c r="AU77" s="12" t="s">
        <v>887</v>
      </c>
      <c r="AV77" s="12" t="s">
        <v>887</v>
      </c>
      <c r="AW77" s="12" t="s">
        <v>887</v>
      </c>
      <c r="AX77" s="12" t="s">
        <v>887</v>
      </c>
      <c r="AY77" s="12" t="s">
        <v>887</v>
      </c>
      <c r="AZ77" s="12" t="s">
        <v>887</v>
      </c>
      <c r="BA77" s="12" t="s">
        <v>887</v>
      </c>
      <c r="BB77" s="12" t="s">
        <v>887</v>
      </c>
      <c r="BC77" s="12" t="s">
        <v>887</v>
      </c>
      <c r="BD77" s="12" t="s">
        <v>887</v>
      </c>
      <c r="BE77" s="12" t="s">
        <v>887</v>
      </c>
      <c r="BF77" s="12" t="s">
        <v>887</v>
      </c>
      <c r="BG77" s="12" t="s">
        <v>887</v>
      </c>
      <c r="BH77" s="12" t="s">
        <v>887</v>
      </c>
      <c r="BI77" s="12" t="s">
        <v>887</v>
      </c>
      <c r="BJ77" s="12" t="s">
        <v>887</v>
      </c>
      <c r="BK77" s="12" t="s">
        <v>887</v>
      </c>
      <c r="BL77" s="12" t="s">
        <v>887</v>
      </c>
      <c r="BM77" s="12" t="s">
        <v>887</v>
      </c>
      <c r="BN77" s="12" t="s">
        <v>887</v>
      </c>
      <c r="BO77" s="12" t="s">
        <v>887</v>
      </c>
      <c r="BP77" s="12" t="s">
        <v>887</v>
      </c>
      <c r="BQ77" s="12" t="s">
        <v>887</v>
      </c>
      <c r="BR77" s="12" t="s">
        <v>887</v>
      </c>
      <c r="BS77" s="12" t="s">
        <v>887</v>
      </c>
      <c r="BT77" s="25" t="s">
        <v>887</v>
      </c>
      <c r="BU77" s="25" t="s">
        <v>887</v>
      </c>
      <c r="BV77" s="21" t="s">
        <v>215</v>
      </c>
      <c r="BW77" s="16"/>
    </row>
    <row r="78" spans="2:75" ht="11.1" customHeight="1" x14ac:dyDescent="0.2">
      <c r="B78" s="22" t="s">
        <v>174</v>
      </c>
      <c r="C78" s="35" t="s">
        <v>887</v>
      </c>
      <c r="D78" s="12" t="s">
        <v>887</v>
      </c>
      <c r="E78" s="12" t="s">
        <v>887</v>
      </c>
      <c r="F78" s="12" t="s">
        <v>887</v>
      </c>
      <c r="G78" s="12" t="s">
        <v>887</v>
      </c>
      <c r="H78" s="12" t="s">
        <v>887</v>
      </c>
      <c r="I78" s="12" t="s">
        <v>887</v>
      </c>
      <c r="J78" s="12" t="s">
        <v>887</v>
      </c>
      <c r="K78" s="12" t="s">
        <v>887</v>
      </c>
      <c r="L78" s="12" t="s">
        <v>887</v>
      </c>
      <c r="M78" s="12" t="s">
        <v>887</v>
      </c>
      <c r="N78" s="12" t="s">
        <v>887</v>
      </c>
      <c r="O78" s="12" t="s">
        <v>887</v>
      </c>
      <c r="P78" s="12" t="s">
        <v>887</v>
      </c>
      <c r="Q78" s="12" t="s">
        <v>887</v>
      </c>
      <c r="R78" s="12" t="s">
        <v>887</v>
      </c>
      <c r="S78" s="12" t="s">
        <v>887</v>
      </c>
      <c r="T78" s="12" t="s">
        <v>887</v>
      </c>
      <c r="U78" s="12" t="s">
        <v>887</v>
      </c>
      <c r="V78" s="12" t="s">
        <v>887</v>
      </c>
      <c r="W78" s="12" t="s">
        <v>887</v>
      </c>
      <c r="X78" s="12" t="s">
        <v>895</v>
      </c>
      <c r="Y78" s="12" t="s">
        <v>887</v>
      </c>
      <c r="Z78" s="12" t="s">
        <v>887</v>
      </c>
      <c r="AA78" s="12" t="s">
        <v>887</v>
      </c>
      <c r="AB78" s="12" t="s">
        <v>887</v>
      </c>
      <c r="AC78" s="12" t="s">
        <v>887</v>
      </c>
      <c r="AD78" s="12" t="s">
        <v>887</v>
      </c>
      <c r="AE78" s="12" t="s">
        <v>887</v>
      </c>
      <c r="AF78" s="12" t="s">
        <v>887</v>
      </c>
      <c r="AG78" s="12" t="s">
        <v>887</v>
      </c>
      <c r="AH78" s="12" t="s">
        <v>887</v>
      </c>
      <c r="AI78" s="12" t="s">
        <v>887</v>
      </c>
      <c r="AJ78" s="12" t="s">
        <v>887</v>
      </c>
      <c r="AK78" s="12" t="s">
        <v>887</v>
      </c>
      <c r="AL78" s="12" t="s">
        <v>887</v>
      </c>
      <c r="AM78" s="12" t="s">
        <v>887</v>
      </c>
      <c r="AN78" s="12" t="s">
        <v>887</v>
      </c>
      <c r="AO78" s="12" t="s">
        <v>887</v>
      </c>
      <c r="AP78" s="12" t="s">
        <v>887</v>
      </c>
      <c r="AQ78" s="25" t="s">
        <v>887</v>
      </c>
      <c r="AR78" s="25" t="s">
        <v>887</v>
      </c>
      <c r="AS78" s="3680" t="s">
        <v>887</v>
      </c>
      <c r="AT78" s="35" t="s">
        <v>887</v>
      </c>
      <c r="AU78" s="12" t="s">
        <v>887</v>
      </c>
      <c r="AV78" s="12" t="s">
        <v>887</v>
      </c>
      <c r="AW78" s="12" t="s">
        <v>887</v>
      </c>
      <c r="AX78" s="12" t="s">
        <v>887</v>
      </c>
      <c r="AY78" s="12" t="s">
        <v>887</v>
      </c>
      <c r="AZ78" s="12" t="s">
        <v>887</v>
      </c>
      <c r="BA78" s="12" t="s">
        <v>887</v>
      </c>
      <c r="BB78" s="12" t="s">
        <v>887</v>
      </c>
      <c r="BC78" s="12" t="s">
        <v>887</v>
      </c>
      <c r="BD78" s="12" t="s">
        <v>887</v>
      </c>
      <c r="BE78" s="12" t="s">
        <v>887</v>
      </c>
      <c r="BF78" s="12" t="s">
        <v>887</v>
      </c>
      <c r="BG78" s="12" t="s">
        <v>887</v>
      </c>
      <c r="BH78" s="12" t="s">
        <v>887</v>
      </c>
      <c r="BI78" s="12" t="s">
        <v>887</v>
      </c>
      <c r="BJ78" s="12" t="s">
        <v>887</v>
      </c>
      <c r="BK78" s="12" t="s">
        <v>887</v>
      </c>
      <c r="BL78" s="12" t="s">
        <v>887</v>
      </c>
      <c r="BM78" s="12" t="s">
        <v>887</v>
      </c>
      <c r="BN78" s="12" t="s">
        <v>887</v>
      </c>
      <c r="BO78" s="12" t="s">
        <v>887</v>
      </c>
      <c r="BP78" s="12" t="s">
        <v>887</v>
      </c>
      <c r="BQ78" s="12" t="s">
        <v>887</v>
      </c>
      <c r="BR78" s="12" t="s">
        <v>887</v>
      </c>
      <c r="BS78" s="12" t="s">
        <v>887</v>
      </c>
      <c r="BT78" s="25" t="s">
        <v>887</v>
      </c>
      <c r="BU78" s="25" t="s">
        <v>887</v>
      </c>
      <c r="BV78" s="21" t="s">
        <v>174</v>
      </c>
      <c r="BW78" s="16"/>
    </row>
    <row r="79" spans="2:75" ht="11.1" customHeight="1" x14ac:dyDescent="0.2">
      <c r="B79" s="23" t="s">
        <v>235</v>
      </c>
      <c r="C79" s="35" t="s">
        <v>887</v>
      </c>
      <c r="D79" s="12" t="s">
        <v>887</v>
      </c>
      <c r="E79" s="12" t="s">
        <v>887</v>
      </c>
      <c r="F79" s="12" t="s">
        <v>887</v>
      </c>
      <c r="G79" s="12" t="s">
        <v>895</v>
      </c>
      <c r="H79" s="12" t="s">
        <v>892</v>
      </c>
      <c r="I79" s="12" t="s">
        <v>887</v>
      </c>
      <c r="J79" s="12" t="s">
        <v>887</v>
      </c>
      <c r="K79" s="12" t="s">
        <v>887</v>
      </c>
      <c r="L79" s="12" t="s">
        <v>887</v>
      </c>
      <c r="M79" s="12" t="s">
        <v>887</v>
      </c>
      <c r="N79" s="12" t="s">
        <v>887</v>
      </c>
      <c r="O79" s="12" t="s">
        <v>892</v>
      </c>
      <c r="P79" s="12" t="s">
        <v>892</v>
      </c>
      <c r="Q79" s="12" t="s">
        <v>887</v>
      </c>
      <c r="R79" s="12" t="s">
        <v>887</v>
      </c>
      <c r="S79" s="12" t="s">
        <v>887</v>
      </c>
      <c r="T79" s="12" t="s">
        <v>887</v>
      </c>
      <c r="U79" s="12" t="s">
        <v>887</v>
      </c>
      <c r="V79" s="12" t="s">
        <v>887</v>
      </c>
      <c r="W79" s="12" t="s">
        <v>887</v>
      </c>
      <c r="X79" s="12" t="s">
        <v>887</v>
      </c>
      <c r="Y79" s="12" t="s">
        <v>887</v>
      </c>
      <c r="Z79" s="12" t="s">
        <v>892</v>
      </c>
      <c r="AA79" s="12" t="s">
        <v>887</v>
      </c>
      <c r="AB79" s="12" t="s">
        <v>887</v>
      </c>
      <c r="AC79" s="12" t="s">
        <v>887</v>
      </c>
      <c r="AD79" s="12" t="s">
        <v>887</v>
      </c>
      <c r="AE79" s="12" t="s">
        <v>887</v>
      </c>
      <c r="AF79" s="12" t="s">
        <v>887</v>
      </c>
      <c r="AG79" s="12" t="s">
        <v>887</v>
      </c>
      <c r="AH79" s="12" t="s">
        <v>887</v>
      </c>
      <c r="AI79" s="12" t="s">
        <v>887</v>
      </c>
      <c r="AJ79" s="12" t="s">
        <v>887</v>
      </c>
      <c r="AK79" s="12" t="s">
        <v>887</v>
      </c>
      <c r="AL79" s="12" t="s">
        <v>887</v>
      </c>
      <c r="AM79" s="12" t="s">
        <v>887</v>
      </c>
      <c r="AN79" s="12" t="s">
        <v>887</v>
      </c>
      <c r="AO79" s="12" t="s">
        <v>887</v>
      </c>
      <c r="AP79" s="12" t="s">
        <v>887</v>
      </c>
      <c r="AQ79" s="25" t="s">
        <v>887</v>
      </c>
      <c r="AR79" s="25" t="s">
        <v>887</v>
      </c>
      <c r="AS79" s="3680" t="s">
        <v>887</v>
      </c>
      <c r="AT79" s="35" t="s">
        <v>887</v>
      </c>
      <c r="AU79" s="12" t="s">
        <v>887</v>
      </c>
      <c r="AV79" s="12" t="s">
        <v>887</v>
      </c>
      <c r="AW79" s="12" t="s">
        <v>887</v>
      </c>
      <c r="AX79" s="12" t="s">
        <v>887</v>
      </c>
      <c r="AY79" s="12" t="s">
        <v>887</v>
      </c>
      <c r="AZ79" s="12" t="s">
        <v>887</v>
      </c>
      <c r="BA79" s="12" t="s">
        <v>887</v>
      </c>
      <c r="BB79" s="12" t="s">
        <v>887</v>
      </c>
      <c r="BC79" s="12" t="s">
        <v>887</v>
      </c>
      <c r="BD79" s="12" t="s">
        <v>887</v>
      </c>
      <c r="BE79" s="12" t="s">
        <v>887</v>
      </c>
      <c r="BF79" s="12" t="s">
        <v>887</v>
      </c>
      <c r="BG79" s="12" t="s">
        <v>887</v>
      </c>
      <c r="BH79" s="12" t="s">
        <v>887</v>
      </c>
      <c r="BI79" s="12" t="s">
        <v>887</v>
      </c>
      <c r="BJ79" s="12" t="s">
        <v>887</v>
      </c>
      <c r="BK79" s="12" t="s">
        <v>887</v>
      </c>
      <c r="BL79" s="12" t="s">
        <v>887</v>
      </c>
      <c r="BM79" s="12" t="s">
        <v>887</v>
      </c>
      <c r="BN79" s="12" t="s">
        <v>887</v>
      </c>
      <c r="BO79" s="12" t="s">
        <v>887</v>
      </c>
      <c r="BP79" s="12" t="s">
        <v>887</v>
      </c>
      <c r="BQ79" s="12" t="s">
        <v>887</v>
      </c>
      <c r="BR79" s="12" t="s">
        <v>887</v>
      </c>
      <c r="BS79" s="12" t="s">
        <v>887</v>
      </c>
      <c r="BT79" s="25" t="s">
        <v>887</v>
      </c>
      <c r="BU79" s="25" t="s">
        <v>887</v>
      </c>
      <c r="BV79" s="24" t="s">
        <v>235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57" t="s">
        <v>120</v>
      </c>
      <c r="D82" s="3957"/>
      <c r="E82" s="3957"/>
      <c r="F82" s="3957"/>
      <c r="G82" s="3957"/>
      <c r="H82" s="3957"/>
      <c r="I82" s="3957"/>
      <c r="J82" s="3957"/>
      <c r="K82" s="3957"/>
      <c r="L82" s="3957"/>
      <c r="M82" s="3957"/>
      <c r="N82" s="3957"/>
      <c r="O82" s="3957"/>
      <c r="P82" s="3957"/>
      <c r="Q82" s="3957"/>
      <c r="R82" s="3957"/>
      <c r="S82" s="3957"/>
      <c r="T82" s="3957"/>
      <c r="U82" s="3957"/>
      <c r="V82" s="3957"/>
      <c r="W82" s="3957"/>
      <c r="X82" s="3957"/>
      <c r="Y82" s="3957"/>
      <c r="Z82" s="3957"/>
      <c r="AA82" s="3957"/>
      <c r="AB82" s="3957"/>
      <c r="AC82" s="3957"/>
      <c r="AD82" s="3957"/>
      <c r="AE82" s="3957"/>
      <c r="AF82" s="3957"/>
      <c r="AG82" s="3957"/>
      <c r="AH82" s="3957"/>
      <c r="AI82" s="3957"/>
      <c r="AJ82" s="3957"/>
      <c r="AK82" s="3957"/>
      <c r="AL82" s="3957"/>
      <c r="AM82" s="3957"/>
      <c r="AN82" s="3957"/>
      <c r="AO82" s="3957"/>
      <c r="AP82" s="3957"/>
      <c r="AQ82" s="3957"/>
      <c r="AR82" s="3957"/>
      <c r="AS82" s="3957"/>
      <c r="AT82" s="3957"/>
      <c r="AU82" s="3957"/>
      <c r="AV82" s="3957"/>
      <c r="AW82" s="3957"/>
      <c r="AX82" s="3957"/>
      <c r="AY82" s="3957"/>
      <c r="AZ82" s="3957"/>
      <c r="BA82" s="3957"/>
      <c r="BB82" s="3957"/>
      <c r="BC82" s="3957"/>
      <c r="BD82" s="3957"/>
      <c r="BE82" s="3957"/>
      <c r="BF82" s="3957"/>
      <c r="BG82" s="3957"/>
      <c r="BH82" s="3957"/>
      <c r="BI82" s="3957"/>
      <c r="BJ82" s="3957"/>
      <c r="BK82" s="3957"/>
      <c r="BL82" s="3957"/>
      <c r="BM82" s="3957"/>
      <c r="BN82" s="3957"/>
      <c r="BO82" s="3957"/>
      <c r="BP82" s="3957"/>
      <c r="BQ82" s="3957"/>
      <c r="BR82" s="3957"/>
      <c r="BS82" s="3957"/>
      <c r="BT82" s="3957"/>
      <c r="BU82" s="3958"/>
      <c r="BV82" s="2"/>
      <c r="BW82" s="16"/>
    </row>
    <row r="83" spans="1:75" ht="11.1" customHeight="1" x14ac:dyDescent="0.2">
      <c r="B83" s="3"/>
      <c r="C83" s="3959"/>
      <c r="D83" s="3959"/>
      <c r="E83" s="3959"/>
      <c r="F83" s="3959"/>
      <c r="G83" s="3959"/>
      <c r="H83" s="3959"/>
      <c r="I83" s="3959"/>
      <c r="J83" s="3959"/>
      <c r="K83" s="3959"/>
      <c r="L83" s="3959"/>
      <c r="M83" s="3959"/>
      <c r="N83" s="3959"/>
      <c r="O83" s="3959"/>
      <c r="P83" s="3959"/>
      <c r="Q83" s="3959"/>
      <c r="R83" s="3959"/>
      <c r="S83" s="3959"/>
      <c r="T83" s="3959"/>
      <c r="U83" s="3959"/>
      <c r="V83" s="3959"/>
      <c r="W83" s="3959"/>
      <c r="X83" s="3959"/>
      <c r="Y83" s="3959"/>
      <c r="Z83" s="3959"/>
      <c r="AA83" s="3959"/>
      <c r="AB83" s="3959"/>
      <c r="AC83" s="3959"/>
      <c r="AD83" s="3959"/>
      <c r="AE83" s="3959"/>
      <c r="AF83" s="3959"/>
      <c r="AG83" s="3959"/>
      <c r="AH83" s="3959"/>
      <c r="AI83" s="3959"/>
      <c r="AJ83" s="3959"/>
      <c r="AK83" s="3959"/>
      <c r="AL83" s="3959"/>
      <c r="AM83" s="3959"/>
      <c r="AN83" s="3959"/>
      <c r="AO83" s="3959"/>
      <c r="AP83" s="3959"/>
      <c r="AQ83" s="3959"/>
      <c r="AR83" s="3959"/>
      <c r="AS83" s="3959"/>
      <c r="AT83" s="3959"/>
      <c r="AU83" s="3959"/>
      <c r="AV83" s="3959"/>
      <c r="AW83" s="3959"/>
      <c r="AX83" s="3959"/>
      <c r="AY83" s="3959"/>
      <c r="AZ83" s="3959"/>
      <c r="BA83" s="3959"/>
      <c r="BB83" s="3959"/>
      <c r="BC83" s="3959"/>
      <c r="BD83" s="3959"/>
      <c r="BE83" s="3959"/>
      <c r="BF83" s="3959"/>
      <c r="BG83" s="3959"/>
      <c r="BH83" s="3959"/>
      <c r="BI83" s="3959"/>
      <c r="BJ83" s="3959"/>
      <c r="BK83" s="3959"/>
      <c r="BL83" s="3959"/>
      <c r="BM83" s="3959"/>
      <c r="BN83" s="3959"/>
      <c r="BO83" s="3959"/>
      <c r="BP83" s="3959"/>
      <c r="BQ83" s="3959"/>
      <c r="BR83" s="3959"/>
      <c r="BS83" s="3959"/>
      <c r="BT83" s="3959"/>
      <c r="BU83" s="3960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">
        <v>283</v>
      </c>
      <c r="D85" s="501" t="s">
        <v>88</v>
      </c>
      <c r="E85" s="501" t="s">
        <v>155</v>
      </c>
      <c r="F85" s="501" t="s">
        <v>184</v>
      </c>
      <c r="G85" s="501" t="s">
        <v>90</v>
      </c>
      <c r="H85" s="501" t="s">
        <v>89</v>
      </c>
      <c r="I85" s="501" t="s">
        <v>107</v>
      </c>
      <c r="J85" s="501" t="s">
        <v>212</v>
      </c>
      <c r="K85" s="501" t="s">
        <v>125</v>
      </c>
      <c r="L85" s="501" t="s">
        <v>607</v>
      </c>
      <c r="M85" s="501" t="s">
        <v>208</v>
      </c>
      <c r="N85" s="501" t="s">
        <v>92</v>
      </c>
      <c r="O85" s="501" t="s">
        <v>93</v>
      </c>
      <c r="P85" s="501" t="s">
        <v>94</v>
      </c>
      <c r="Q85" s="501" t="s">
        <v>129</v>
      </c>
      <c r="R85" s="501" t="s">
        <v>151</v>
      </c>
      <c r="S85" s="501" t="s">
        <v>95</v>
      </c>
      <c r="T85" s="501" t="s">
        <v>96</v>
      </c>
      <c r="U85" s="501" t="s">
        <v>338</v>
      </c>
      <c r="V85" s="501" t="s">
        <v>347</v>
      </c>
      <c r="W85" s="501" t="s">
        <v>280</v>
      </c>
      <c r="X85" s="501" t="s">
        <v>97</v>
      </c>
      <c r="Y85" s="501" t="s">
        <v>128</v>
      </c>
      <c r="Z85" s="501" t="s">
        <v>148</v>
      </c>
      <c r="AA85" s="501" t="s">
        <v>98</v>
      </c>
      <c r="AB85" s="501" t="s">
        <v>185</v>
      </c>
      <c r="AC85" s="501" t="s">
        <v>341</v>
      </c>
      <c r="AD85" s="501" t="s">
        <v>213</v>
      </c>
      <c r="AE85" s="501" t="s">
        <v>848</v>
      </c>
      <c r="AF85" s="501" t="s">
        <v>214</v>
      </c>
      <c r="AG85" s="501" t="s">
        <v>200</v>
      </c>
      <c r="AH85" s="501" t="s">
        <v>127</v>
      </c>
      <c r="AI85" s="501" t="s">
        <v>207</v>
      </c>
      <c r="AJ85" s="501" t="s">
        <v>100</v>
      </c>
      <c r="AK85" s="501" t="s">
        <v>101</v>
      </c>
      <c r="AL85" s="501" t="s">
        <v>159</v>
      </c>
      <c r="AM85" s="501" t="s">
        <v>102</v>
      </c>
      <c r="AN85" s="501" t="s">
        <v>103</v>
      </c>
      <c r="AO85" s="501" t="s">
        <v>299</v>
      </c>
      <c r="AP85" s="501" t="s">
        <v>158</v>
      </c>
      <c r="AQ85" s="501" t="s">
        <v>104</v>
      </c>
      <c r="AR85" s="501" t="s">
        <v>857</v>
      </c>
      <c r="AS85" s="501" t="s">
        <v>161</v>
      </c>
      <c r="AT85" s="501" t="s">
        <v>150</v>
      </c>
      <c r="AU85" s="501" t="s">
        <v>309</v>
      </c>
      <c r="AV85" s="501" t="s">
        <v>171</v>
      </c>
      <c r="AW85" s="501" t="s">
        <v>317</v>
      </c>
      <c r="AX85" s="501" t="s">
        <v>113</v>
      </c>
      <c r="AY85" s="501" t="s">
        <v>265</v>
      </c>
      <c r="AZ85" s="501" t="s">
        <v>116</v>
      </c>
      <c r="BA85" s="501" t="s">
        <v>170</v>
      </c>
      <c r="BB85" s="501" t="s">
        <v>91</v>
      </c>
      <c r="BC85" s="501" t="s">
        <v>112</v>
      </c>
      <c r="BD85" s="501" t="s">
        <v>115</v>
      </c>
      <c r="BE85" s="501" t="s">
        <v>294</v>
      </c>
      <c r="BF85" s="501" t="s">
        <v>204</v>
      </c>
      <c r="BG85" s="501" t="s">
        <v>335</v>
      </c>
      <c r="BH85" s="501" t="s">
        <v>312</v>
      </c>
      <c r="BI85" s="501" t="s">
        <v>175</v>
      </c>
      <c r="BJ85" s="501" t="s">
        <v>99</v>
      </c>
      <c r="BK85" s="501" t="s">
        <v>114</v>
      </c>
      <c r="BL85" s="501" t="s">
        <v>263</v>
      </c>
      <c r="BM85" s="501" t="s">
        <v>172</v>
      </c>
      <c r="BN85" s="501" t="s">
        <v>237</v>
      </c>
      <c r="BO85" s="501" t="s">
        <v>308</v>
      </c>
      <c r="BP85" s="501" t="s">
        <v>220</v>
      </c>
      <c r="BQ85" s="501" t="s">
        <v>119</v>
      </c>
      <c r="BR85" s="501" t="s">
        <v>173</v>
      </c>
      <c r="BS85" s="501" t="s">
        <v>215</v>
      </c>
      <c r="BT85" s="501" t="s">
        <v>174</v>
      </c>
      <c r="BU85" s="501" t="s">
        <v>235</v>
      </c>
      <c r="BW85" s="45"/>
    </row>
    <row r="86" spans="1:75" s="55" customFormat="1" ht="12" x14ac:dyDescent="0.25">
      <c r="A86" s="3961" t="s">
        <v>332</v>
      </c>
      <c r="B86" s="622" t="s">
        <v>285</v>
      </c>
      <c r="C86" s="623">
        <v>0</v>
      </c>
      <c r="D86" s="623">
        <v>9</v>
      </c>
      <c r="E86" s="623">
        <v>0</v>
      </c>
      <c r="F86" s="623">
        <v>0</v>
      </c>
      <c r="G86" s="623">
        <v>2</v>
      </c>
      <c r="H86" s="623">
        <v>6</v>
      </c>
      <c r="I86" s="623">
        <v>12</v>
      </c>
      <c r="J86" s="623">
        <v>0</v>
      </c>
      <c r="K86" s="623">
        <v>0</v>
      </c>
      <c r="L86" s="623">
        <v>0</v>
      </c>
      <c r="M86" s="623">
        <v>6</v>
      </c>
      <c r="N86" s="623">
        <v>10</v>
      </c>
      <c r="O86" s="623">
        <v>5</v>
      </c>
      <c r="P86" s="623">
        <v>8</v>
      </c>
      <c r="Q86" s="623">
        <v>0</v>
      </c>
      <c r="R86" s="623">
        <v>0</v>
      </c>
      <c r="S86" s="623">
        <v>11</v>
      </c>
      <c r="T86" s="623">
        <v>0</v>
      </c>
      <c r="U86" s="623">
        <v>0</v>
      </c>
      <c r="V86" s="623">
        <v>0</v>
      </c>
      <c r="W86" s="623">
        <v>0</v>
      </c>
      <c r="X86" s="623">
        <v>8</v>
      </c>
      <c r="Y86" s="623">
        <v>0</v>
      </c>
      <c r="Z86" s="623">
        <v>0</v>
      </c>
      <c r="AA86" s="623">
        <v>1</v>
      </c>
      <c r="AB86" s="623">
        <v>0</v>
      </c>
      <c r="AC86" s="623">
        <v>0</v>
      </c>
      <c r="AD86" s="623">
        <v>0</v>
      </c>
      <c r="AE86" s="623">
        <v>0</v>
      </c>
      <c r="AF86" s="623">
        <v>0</v>
      </c>
      <c r="AG86" s="623">
        <v>0</v>
      </c>
      <c r="AH86" s="623">
        <v>0</v>
      </c>
      <c r="AI86" s="623">
        <v>0</v>
      </c>
      <c r="AJ86" s="623">
        <v>2</v>
      </c>
      <c r="AK86" s="623">
        <v>1</v>
      </c>
      <c r="AL86" s="623">
        <v>6</v>
      </c>
      <c r="AM86" s="623">
        <v>0</v>
      </c>
      <c r="AN86" s="623">
        <v>0</v>
      </c>
      <c r="AO86" s="623">
        <v>0</v>
      </c>
      <c r="AP86" s="623">
        <v>0</v>
      </c>
      <c r="AQ86" s="848">
        <v>0</v>
      </c>
      <c r="AR86" s="848">
        <v>0</v>
      </c>
      <c r="AS86" s="3682">
        <v>0</v>
      </c>
      <c r="AT86" s="623">
        <v>0</v>
      </c>
      <c r="AU86" s="623">
        <v>0</v>
      </c>
      <c r="AV86" s="623">
        <v>0</v>
      </c>
      <c r="AW86" s="623">
        <v>0</v>
      </c>
      <c r="AX86" s="623">
        <v>0</v>
      </c>
      <c r="AY86" s="623">
        <v>0</v>
      </c>
      <c r="AZ86" s="623">
        <v>0</v>
      </c>
      <c r="BA86" s="623">
        <v>0</v>
      </c>
      <c r="BB86" s="623">
        <v>1</v>
      </c>
      <c r="BC86" s="623">
        <v>3</v>
      </c>
      <c r="BD86" s="623">
        <v>0</v>
      </c>
      <c r="BE86" s="623">
        <v>0</v>
      </c>
      <c r="BF86" s="623">
        <v>0</v>
      </c>
      <c r="BG86" s="623">
        <v>0</v>
      </c>
      <c r="BH86" s="623">
        <v>0</v>
      </c>
      <c r="BI86" s="623">
        <v>0</v>
      </c>
      <c r="BJ86" s="623">
        <v>0</v>
      </c>
      <c r="BK86" s="623">
        <v>0</v>
      </c>
      <c r="BL86" s="623">
        <v>0</v>
      </c>
      <c r="BM86" s="623">
        <v>0</v>
      </c>
      <c r="BN86" s="623">
        <v>0</v>
      </c>
      <c r="BO86" s="623">
        <v>0</v>
      </c>
      <c r="BP86" s="623">
        <v>0</v>
      </c>
      <c r="BQ86" s="623">
        <v>0</v>
      </c>
      <c r="BR86" s="623">
        <v>0</v>
      </c>
      <c r="BS86" s="623">
        <v>0</v>
      </c>
      <c r="BT86" s="623">
        <v>0</v>
      </c>
      <c r="BU86" s="623">
        <v>0</v>
      </c>
    </row>
    <row r="87" spans="1:75" s="485" customFormat="1" ht="11.25" x14ac:dyDescent="0.25">
      <c r="A87" s="3962"/>
      <c r="B87" s="505" t="s">
        <v>286</v>
      </c>
      <c r="C87" s="487">
        <v>0</v>
      </c>
      <c r="D87" s="487">
        <v>7</v>
      </c>
      <c r="E87" s="487">
        <v>0</v>
      </c>
      <c r="F87" s="487">
        <v>0</v>
      </c>
      <c r="G87" s="487">
        <v>6</v>
      </c>
      <c r="H87" s="487">
        <v>10</v>
      </c>
      <c r="I87" s="487">
        <v>5</v>
      </c>
      <c r="J87" s="487">
        <v>0</v>
      </c>
      <c r="K87" s="487">
        <v>0</v>
      </c>
      <c r="L87" s="487">
        <v>0</v>
      </c>
      <c r="M87" s="487">
        <v>7</v>
      </c>
      <c r="N87" s="487">
        <v>6</v>
      </c>
      <c r="O87" s="487">
        <v>4</v>
      </c>
      <c r="P87" s="487">
        <v>9</v>
      </c>
      <c r="Q87" s="487">
        <v>0</v>
      </c>
      <c r="R87" s="487">
        <v>0</v>
      </c>
      <c r="S87" s="487">
        <v>4</v>
      </c>
      <c r="T87" s="487">
        <v>1</v>
      </c>
      <c r="U87" s="487">
        <v>0</v>
      </c>
      <c r="V87" s="487">
        <v>0</v>
      </c>
      <c r="W87" s="487">
        <v>0</v>
      </c>
      <c r="X87" s="487">
        <v>6</v>
      </c>
      <c r="Y87" s="487">
        <v>0</v>
      </c>
      <c r="Z87" s="487">
        <v>0</v>
      </c>
      <c r="AA87" s="487">
        <v>3</v>
      </c>
      <c r="AB87" s="487">
        <v>0</v>
      </c>
      <c r="AC87" s="487">
        <v>0</v>
      </c>
      <c r="AD87" s="487">
        <v>0</v>
      </c>
      <c r="AE87" s="487">
        <v>0</v>
      </c>
      <c r="AF87" s="487">
        <v>0</v>
      </c>
      <c r="AG87" s="487">
        <v>0</v>
      </c>
      <c r="AH87" s="487">
        <v>0</v>
      </c>
      <c r="AI87" s="487">
        <v>0</v>
      </c>
      <c r="AJ87" s="487">
        <v>4</v>
      </c>
      <c r="AK87" s="487">
        <v>6</v>
      </c>
      <c r="AL87" s="487">
        <v>8</v>
      </c>
      <c r="AM87" s="487">
        <v>1</v>
      </c>
      <c r="AN87" s="487">
        <v>3</v>
      </c>
      <c r="AO87" s="487">
        <v>0</v>
      </c>
      <c r="AP87" s="487">
        <v>0</v>
      </c>
      <c r="AQ87" s="849">
        <v>3</v>
      </c>
      <c r="AR87" s="849">
        <v>0</v>
      </c>
      <c r="AS87" s="3683">
        <v>0</v>
      </c>
      <c r="AT87" s="487">
        <v>0</v>
      </c>
      <c r="AU87" s="487">
        <v>0</v>
      </c>
      <c r="AV87" s="487">
        <v>0</v>
      </c>
      <c r="AW87" s="487">
        <v>0</v>
      </c>
      <c r="AX87" s="487">
        <v>1</v>
      </c>
      <c r="AY87" s="487">
        <v>0</v>
      </c>
      <c r="AZ87" s="487">
        <v>1</v>
      </c>
      <c r="BA87" s="487">
        <v>0</v>
      </c>
      <c r="BB87" s="487">
        <v>1</v>
      </c>
      <c r="BC87" s="487">
        <v>1</v>
      </c>
      <c r="BD87" s="487">
        <v>1</v>
      </c>
      <c r="BE87" s="487">
        <v>0</v>
      </c>
      <c r="BF87" s="487">
        <v>0</v>
      </c>
      <c r="BG87" s="487">
        <v>0</v>
      </c>
      <c r="BH87" s="487">
        <v>0</v>
      </c>
      <c r="BI87" s="487">
        <v>0</v>
      </c>
      <c r="BJ87" s="487">
        <v>2</v>
      </c>
      <c r="BK87" s="487">
        <v>1</v>
      </c>
      <c r="BL87" s="487">
        <v>0</v>
      </c>
      <c r="BM87" s="487">
        <v>0</v>
      </c>
      <c r="BN87" s="487">
        <v>0</v>
      </c>
      <c r="BO87" s="487">
        <v>0</v>
      </c>
      <c r="BP87" s="487">
        <v>0</v>
      </c>
      <c r="BQ87" s="487">
        <v>0</v>
      </c>
      <c r="BR87" s="487">
        <v>0</v>
      </c>
      <c r="BS87" s="487">
        <v>0</v>
      </c>
      <c r="BT87" s="487">
        <v>0</v>
      </c>
      <c r="BU87" s="487">
        <v>0</v>
      </c>
    </row>
    <row r="88" spans="1:75" s="485" customFormat="1" ht="11.25" x14ac:dyDescent="0.25">
      <c r="A88" s="3962"/>
      <c r="B88" s="642" t="s">
        <v>303</v>
      </c>
      <c r="C88" s="643">
        <v>0</v>
      </c>
      <c r="D88" s="643">
        <v>1</v>
      </c>
      <c r="E88" s="643">
        <v>0</v>
      </c>
      <c r="F88" s="643">
        <v>0</v>
      </c>
      <c r="G88" s="643">
        <v>0</v>
      </c>
      <c r="H88" s="643">
        <v>1</v>
      </c>
      <c r="I88" s="643">
        <v>2</v>
      </c>
      <c r="J88" s="643">
        <v>0</v>
      </c>
      <c r="K88" s="643">
        <v>0</v>
      </c>
      <c r="L88" s="643">
        <v>0</v>
      </c>
      <c r="M88" s="643">
        <v>1</v>
      </c>
      <c r="N88" s="643">
        <v>1</v>
      </c>
      <c r="O88" s="643">
        <v>0</v>
      </c>
      <c r="P88" s="643">
        <v>0</v>
      </c>
      <c r="Q88" s="643">
        <v>0</v>
      </c>
      <c r="R88" s="643">
        <v>0</v>
      </c>
      <c r="S88" s="643">
        <v>2</v>
      </c>
      <c r="T88" s="643">
        <v>0</v>
      </c>
      <c r="U88" s="643">
        <v>0</v>
      </c>
      <c r="V88" s="643">
        <v>0</v>
      </c>
      <c r="W88" s="643">
        <v>0</v>
      </c>
      <c r="X88" s="643">
        <v>1</v>
      </c>
      <c r="Y88" s="643">
        <v>0</v>
      </c>
      <c r="Z88" s="643">
        <v>0</v>
      </c>
      <c r="AA88" s="643">
        <v>0</v>
      </c>
      <c r="AB88" s="643">
        <v>0</v>
      </c>
      <c r="AC88" s="643">
        <v>0</v>
      </c>
      <c r="AD88" s="643">
        <v>0</v>
      </c>
      <c r="AE88" s="643">
        <v>0</v>
      </c>
      <c r="AF88" s="643">
        <v>0</v>
      </c>
      <c r="AG88" s="643">
        <v>0</v>
      </c>
      <c r="AH88" s="643">
        <v>0</v>
      </c>
      <c r="AI88" s="643">
        <v>0</v>
      </c>
      <c r="AJ88" s="643">
        <v>0</v>
      </c>
      <c r="AK88" s="643">
        <v>0</v>
      </c>
      <c r="AL88" s="643">
        <v>0</v>
      </c>
      <c r="AM88" s="643">
        <v>0</v>
      </c>
      <c r="AN88" s="643">
        <v>0</v>
      </c>
      <c r="AO88" s="643">
        <v>0</v>
      </c>
      <c r="AP88" s="643">
        <v>0</v>
      </c>
      <c r="AQ88" s="850">
        <v>0</v>
      </c>
      <c r="AR88" s="850">
        <v>0</v>
      </c>
      <c r="AS88" s="3684">
        <v>0</v>
      </c>
      <c r="AT88" s="643">
        <v>0</v>
      </c>
      <c r="AU88" s="643">
        <v>0</v>
      </c>
      <c r="AV88" s="643">
        <v>0</v>
      </c>
      <c r="AW88" s="643">
        <v>0</v>
      </c>
      <c r="AX88" s="643">
        <v>0</v>
      </c>
      <c r="AY88" s="643">
        <v>0</v>
      </c>
      <c r="AZ88" s="643">
        <v>0</v>
      </c>
      <c r="BA88" s="643">
        <v>0</v>
      </c>
      <c r="BB88" s="643">
        <v>0</v>
      </c>
      <c r="BC88" s="643">
        <v>1</v>
      </c>
      <c r="BD88" s="643">
        <v>0</v>
      </c>
      <c r="BE88" s="643">
        <v>0</v>
      </c>
      <c r="BF88" s="643">
        <v>0</v>
      </c>
      <c r="BG88" s="643">
        <v>0</v>
      </c>
      <c r="BH88" s="643">
        <v>0</v>
      </c>
      <c r="BI88" s="643">
        <v>0</v>
      </c>
      <c r="BJ88" s="643">
        <v>0</v>
      </c>
      <c r="BK88" s="643">
        <v>0</v>
      </c>
      <c r="BL88" s="643">
        <v>0</v>
      </c>
      <c r="BM88" s="643">
        <v>0</v>
      </c>
      <c r="BN88" s="643">
        <v>0</v>
      </c>
      <c r="BO88" s="643">
        <v>0</v>
      </c>
      <c r="BP88" s="643">
        <v>0</v>
      </c>
      <c r="BQ88" s="643">
        <v>0</v>
      </c>
      <c r="BR88" s="643">
        <v>0</v>
      </c>
      <c r="BS88" s="643">
        <v>0</v>
      </c>
      <c r="BT88" s="643">
        <v>0</v>
      </c>
      <c r="BU88" s="643">
        <v>0</v>
      </c>
    </row>
    <row r="89" spans="1:75" s="53" customFormat="1" ht="12" x14ac:dyDescent="0.25">
      <c r="A89" s="3962"/>
      <c r="B89" s="506" t="s">
        <v>287</v>
      </c>
      <c r="C89" s="488" t="s">
        <v>0</v>
      </c>
      <c r="D89" s="488">
        <v>1.4285714285714286</v>
      </c>
      <c r="E89" s="488" t="s">
        <v>0</v>
      </c>
      <c r="F89" s="488" t="s">
        <v>0</v>
      </c>
      <c r="G89" s="488">
        <v>0.33333333333333331</v>
      </c>
      <c r="H89" s="488">
        <v>0.7</v>
      </c>
      <c r="I89" s="488">
        <v>2.8</v>
      </c>
      <c r="J89" s="488" t="s">
        <v>0</v>
      </c>
      <c r="K89" s="488" t="s">
        <v>0</v>
      </c>
      <c r="L89" s="488" t="s">
        <v>0</v>
      </c>
      <c r="M89" s="488">
        <v>1</v>
      </c>
      <c r="N89" s="488">
        <v>1.8333333333333333</v>
      </c>
      <c r="O89" s="488">
        <v>1.25</v>
      </c>
      <c r="P89" s="488">
        <v>0.88888888888888884</v>
      </c>
      <c r="Q89" s="488" t="s">
        <v>0</v>
      </c>
      <c r="R89" s="488" t="s">
        <v>0</v>
      </c>
      <c r="S89" s="488">
        <v>3.25</v>
      </c>
      <c r="T89" s="488">
        <v>0</v>
      </c>
      <c r="U89" s="488" t="s">
        <v>0</v>
      </c>
      <c r="V89" s="488" t="s">
        <v>0</v>
      </c>
      <c r="W89" s="488" t="s">
        <v>0</v>
      </c>
      <c r="X89" s="488">
        <v>1.5</v>
      </c>
      <c r="Y89" s="488" t="s">
        <v>0</v>
      </c>
      <c r="Z89" s="488" t="s">
        <v>0</v>
      </c>
      <c r="AA89" s="488">
        <v>0.33333333333333331</v>
      </c>
      <c r="AB89" s="488" t="s">
        <v>0</v>
      </c>
      <c r="AC89" s="488" t="s">
        <v>0</v>
      </c>
      <c r="AD89" s="488" t="s">
        <v>0</v>
      </c>
      <c r="AE89" s="488" t="s">
        <v>0</v>
      </c>
      <c r="AF89" s="488" t="s">
        <v>0</v>
      </c>
      <c r="AG89" s="488" t="s">
        <v>0</v>
      </c>
      <c r="AH89" s="488" t="s">
        <v>0</v>
      </c>
      <c r="AI89" s="488" t="s">
        <v>0</v>
      </c>
      <c r="AJ89" s="488">
        <v>0.5</v>
      </c>
      <c r="AK89" s="488">
        <v>0.16666666666666666</v>
      </c>
      <c r="AL89" s="488">
        <v>0.75</v>
      </c>
      <c r="AM89" s="488">
        <v>0</v>
      </c>
      <c r="AN89" s="488">
        <v>0</v>
      </c>
      <c r="AO89" s="488" t="s">
        <v>0</v>
      </c>
      <c r="AP89" s="488" t="s">
        <v>0</v>
      </c>
      <c r="AQ89" s="851">
        <v>0</v>
      </c>
      <c r="AR89" s="851" t="s">
        <v>0</v>
      </c>
      <c r="AS89" s="3685" t="s">
        <v>0</v>
      </c>
      <c r="AT89" s="488" t="s">
        <v>0</v>
      </c>
      <c r="AU89" s="488" t="s">
        <v>0</v>
      </c>
      <c r="AV89" s="488" t="s">
        <v>0</v>
      </c>
      <c r="AW89" s="488" t="s">
        <v>0</v>
      </c>
      <c r="AX89" s="488">
        <v>0</v>
      </c>
      <c r="AY89" s="488" t="s">
        <v>0</v>
      </c>
      <c r="AZ89" s="488">
        <v>0</v>
      </c>
      <c r="BA89" s="488" t="s">
        <v>0</v>
      </c>
      <c r="BB89" s="488">
        <v>1</v>
      </c>
      <c r="BC89" s="488">
        <v>4</v>
      </c>
      <c r="BD89" s="488">
        <v>0</v>
      </c>
      <c r="BE89" s="488" t="s">
        <v>0</v>
      </c>
      <c r="BF89" s="488" t="s">
        <v>0</v>
      </c>
      <c r="BG89" s="488" t="s">
        <v>0</v>
      </c>
      <c r="BH89" s="488" t="s">
        <v>0</v>
      </c>
      <c r="BI89" s="488" t="s">
        <v>0</v>
      </c>
      <c r="BJ89" s="488">
        <v>0</v>
      </c>
      <c r="BK89" s="488">
        <v>0</v>
      </c>
      <c r="BL89" s="488" t="s">
        <v>0</v>
      </c>
      <c r="BM89" s="488" t="s">
        <v>0</v>
      </c>
      <c r="BN89" s="488" t="s">
        <v>0</v>
      </c>
      <c r="BO89" s="488" t="s">
        <v>0</v>
      </c>
      <c r="BP89" s="488" t="s">
        <v>0</v>
      </c>
      <c r="BQ89" s="488" t="s">
        <v>0</v>
      </c>
      <c r="BR89" s="488" t="s">
        <v>0</v>
      </c>
      <c r="BS89" s="488" t="s">
        <v>0</v>
      </c>
      <c r="BT89" s="488" t="s">
        <v>0</v>
      </c>
      <c r="BU89" s="488" t="s">
        <v>0</v>
      </c>
    </row>
    <row r="90" spans="1:75" s="55" customFormat="1" ht="12" customHeight="1" x14ac:dyDescent="0.25">
      <c r="A90" s="3963" t="s">
        <v>288</v>
      </c>
      <c r="B90" s="620" t="s">
        <v>285</v>
      </c>
      <c r="C90" s="621">
        <v>0</v>
      </c>
      <c r="D90" s="621">
        <v>7</v>
      </c>
      <c r="E90" s="621">
        <v>0</v>
      </c>
      <c r="F90" s="621">
        <v>0</v>
      </c>
      <c r="G90" s="621">
        <v>8</v>
      </c>
      <c r="H90" s="621">
        <v>11</v>
      </c>
      <c r="I90" s="621">
        <v>1</v>
      </c>
      <c r="J90" s="621">
        <v>0</v>
      </c>
      <c r="K90" s="621">
        <v>1</v>
      </c>
      <c r="L90" s="621">
        <v>0</v>
      </c>
      <c r="M90" s="621">
        <v>5</v>
      </c>
      <c r="N90" s="621">
        <v>15</v>
      </c>
      <c r="O90" s="621">
        <v>3</v>
      </c>
      <c r="P90" s="621">
        <v>5</v>
      </c>
      <c r="Q90" s="621">
        <v>13</v>
      </c>
      <c r="R90" s="621">
        <v>2</v>
      </c>
      <c r="S90" s="621">
        <v>0</v>
      </c>
      <c r="T90" s="621">
        <v>0</v>
      </c>
      <c r="U90" s="621">
        <v>0</v>
      </c>
      <c r="V90" s="621">
        <v>0</v>
      </c>
      <c r="W90" s="621">
        <v>0</v>
      </c>
      <c r="X90" s="621">
        <v>5</v>
      </c>
      <c r="Y90" s="621">
        <v>4</v>
      </c>
      <c r="Z90" s="621">
        <v>3</v>
      </c>
      <c r="AA90" s="621">
        <v>2</v>
      </c>
      <c r="AB90" s="621">
        <v>0</v>
      </c>
      <c r="AC90" s="621">
        <v>0</v>
      </c>
      <c r="AD90" s="621">
        <v>0</v>
      </c>
      <c r="AE90" s="621">
        <v>0</v>
      </c>
      <c r="AF90" s="621">
        <v>0</v>
      </c>
      <c r="AG90" s="621">
        <v>0</v>
      </c>
      <c r="AH90" s="621">
        <v>5</v>
      </c>
      <c r="AI90" s="621">
        <v>0</v>
      </c>
      <c r="AJ90" s="621">
        <v>4</v>
      </c>
      <c r="AK90" s="621">
        <v>11</v>
      </c>
      <c r="AL90" s="621">
        <v>11</v>
      </c>
      <c r="AM90" s="621">
        <v>4</v>
      </c>
      <c r="AN90" s="621">
        <v>1</v>
      </c>
      <c r="AO90" s="621">
        <v>0</v>
      </c>
      <c r="AP90" s="621">
        <v>0</v>
      </c>
      <c r="AQ90" s="852">
        <v>8</v>
      </c>
      <c r="AR90" s="852">
        <v>0</v>
      </c>
      <c r="AS90" s="3686">
        <v>0</v>
      </c>
      <c r="AT90" s="621">
        <v>1</v>
      </c>
      <c r="AU90" s="621">
        <v>0</v>
      </c>
      <c r="AV90" s="621">
        <v>0</v>
      </c>
      <c r="AW90" s="621">
        <v>0</v>
      </c>
      <c r="AX90" s="621">
        <v>0</v>
      </c>
      <c r="AY90" s="621">
        <v>0</v>
      </c>
      <c r="AZ90" s="621">
        <v>0</v>
      </c>
      <c r="BA90" s="621">
        <v>1</v>
      </c>
      <c r="BB90" s="621">
        <v>0</v>
      </c>
      <c r="BC90" s="621">
        <v>0</v>
      </c>
      <c r="BD90" s="621">
        <v>0</v>
      </c>
      <c r="BE90" s="621">
        <v>0</v>
      </c>
      <c r="BF90" s="621">
        <v>0</v>
      </c>
      <c r="BG90" s="621">
        <v>0</v>
      </c>
      <c r="BH90" s="621">
        <v>0</v>
      </c>
      <c r="BI90" s="621">
        <v>0</v>
      </c>
      <c r="BJ90" s="621">
        <v>0</v>
      </c>
      <c r="BK90" s="621">
        <v>0</v>
      </c>
      <c r="BL90" s="621">
        <v>0</v>
      </c>
      <c r="BM90" s="621">
        <v>1</v>
      </c>
      <c r="BN90" s="621">
        <v>0</v>
      </c>
      <c r="BO90" s="621">
        <v>0</v>
      </c>
      <c r="BP90" s="621">
        <v>0</v>
      </c>
      <c r="BQ90" s="621">
        <v>0</v>
      </c>
      <c r="BR90" s="621">
        <v>0</v>
      </c>
      <c r="BS90" s="621">
        <v>0</v>
      </c>
      <c r="BT90" s="621">
        <v>0</v>
      </c>
      <c r="BU90" s="621">
        <v>0</v>
      </c>
    </row>
    <row r="91" spans="1:75" s="53" customFormat="1" ht="12" x14ac:dyDescent="0.25">
      <c r="A91" s="3963"/>
      <c r="B91" s="507" t="s">
        <v>286</v>
      </c>
      <c r="C91" s="489">
        <v>0</v>
      </c>
      <c r="D91" s="489">
        <v>3</v>
      </c>
      <c r="E91" s="489">
        <v>1</v>
      </c>
      <c r="F91" s="489">
        <v>0</v>
      </c>
      <c r="G91" s="489">
        <v>13</v>
      </c>
      <c r="H91" s="489">
        <v>13</v>
      </c>
      <c r="I91" s="489">
        <v>2</v>
      </c>
      <c r="J91" s="489">
        <v>0</v>
      </c>
      <c r="K91" s="489">
        <v>3</v>
      </c>
      <c r="L91" s="489">
        <v>0</v>
      </c>
      <c r="M91" s="489">
        <v>12</v>
      </c>
      <c r="N91" s="489">
        <v>5</v>
      </c>
      <c r="O91" s="489">
        <v>4</v>
      </c>
      <c r="P91" s="489">
        <v>11</v>
      </c>
      <c r="Q91" s="489">
        <v>6</v>
      </c>
      <c r="R91" s="489">
        <v>3</v>
      </c>
      <c r="S91" s="489">
        <v>1</v>
      </c>
      <c r="T91" s="489">
        <v>0</v>
      </c>
      <c r="U91" s="489">
        <v>0</v>
      </c>
      <c r="V91" s="489">
        <v>0</v>
      </c>
      <c r="W91" s="489">
        <v>0</v>
      </c>
      <c r="X91" s="489">
        <v>9</v>
      </c>
      <c r="Y91" s="489">
        <v>3</v>
      </c>
      <c r="Z91" s="489">
        <v>1</v>
      </c>
      <c r="AA91" s="489">
        <v>4</v>
      </c>
      <c r="AB91" s="489">
        <v>0</v>
      </c>
      <c r="AC91" s="489">
        <v>0</v>
      </c>
      <c r="AD91" s="489">
        <v>0</v>
      </c>
      <c r="AE91" s="489">
        <v>0</v>
      </c>
      <c r="AF91" s="489">
        <v>0</v>
      </c>
      <c r="AG91" s="489">
        <v>0</v>
      </c>
      <c r="AH91" s="489">
        <v>6</v>
      </c>
      <c r="AI91" s="489">
        <v>0</v>
      </c>
      <c r="AJ91" s="489">
        <v>7</v>
      </c>
      <c r="AK91" s="489">
        <v>7</v>
      </c>
      <c r="AL91" s="489">
        <v>10</v>
      </c>
      <c r="AM91" s="489">
        <v>4</v>
      </c>
      <c r="AN91" s="489">
        <v>1</v>
      </c>
      <c r="AO91" s="489">
        <v>0</v>
      </c>
      <c r="AP91" s="489">
        <v>1</v>
      </c>
      <c r="AQ91" s="853">
        <v>4</v>
      </c>
      <c r="AR91" s="853">
        <v>0</v>
      </c>
      <c r="AS91" s="3687">
        <v>2</v>
      </c>
      <c r="AT91" s="489">
        <v>2</v>
      </c>
      <c r="AU91" s="489">
        <v>0</v>
      </c>
      <c r="AV91" s="489">
        <v>1</v>
      </c>
      <c r="AW91" s="489">
        <v>0</v>
      </c>
      <c r="AX91" s="489">
        <v>0</v>
      </c>
      <c r="AY91" s="489">
        <v>0</v>
      </c>
      <c r="AZ91" s="489">
        <v>0</v>
      </c>
      <c r="BA91" s="489">
        <v>1</v>
      </c>
      <c r="BB91" s="489">
        <v>0</v>
      </c>
      <c r="BC91" s="489">
        <v>0</v>
      </c>
      <c r="BD91" s="489">
        <v>0</v>
      </c>
      <c r="BE91" s="489">
        <v>0</v>
      </c>
      <c r="BF91" s="489">
        <v>0</v>
      </c>
      <c r="BG91" s="489">
        <v>0</v>
      </c>
      <c r="BH91" s="489">
        <v>0</v>
      </c>
      <c r="BI91" s="489">
        <v>1</v>
      </c>
      <c r="BJ91" s="489">
        <v>0</v>
      </c>
      <c r="BK91" s="489">
        <v>0</v>
      </c>
      <c r="BL91" s="489">
        <v>0</v>
      </c>
      <c r="BM91" s="489">
        <v>1</v>
      </c>
      <c r="BN91" s="489">
        <v>0</v>
      </c>
      <c r="BO91" s="489">
        <v>0</v>
      </c>
      <c r="BP91" s="489">
        <v>0</v>
      </c>
      <c r="BQ91" s="489">
        <v>1</v>
      </c>
      <c r="BR91" s="489">
        <v>1</v>
      </c>
      <c r="BS91" s="489">
        <v>0</v>
      </c>
      <c r="BT91" s="489">
        <v>1</v>
      </c>
      <c r="BU91" s="489">
        <v>0</v>
      </c>
    </row>
    <row r="92" spans="1:75" s="53" customFormat="1" ht="12" x14ac:dyDescent="0.25">
      <c r="A92" s="3963"/>
      <c r="B92" s="644" t="s">
        <v>303</v>
      </c>
      <c r="C92" s="649">
        <v>0</v>
      </c>
      <c r="D92" s="649">
        <v>1</v>
      </c>
      <c r="E92" s="649">
        <v>0</v>
      </c>
      <c r="F92" s="649">
        <v>0</v>
      </c>
      <c r="G92" s="649">
        <v>1</v>
      </c>
      <c r="H92" s="649">
        <v>2</v>
      </c>
      <c r="I92" s="649">
        <v>0</v>
      </c>
      <c r="J92" s="649">
        <v>0</v>
      </c>
      <c r="K92" s="649">
        <v>0</v>
      </c>
      <c r="L92" s="649">
        <v>0</v>
      </c>
      <c r="M92" s="649">
        <v>0</v>
      </c>
      <c r="N92" s="649">
        <v>1</v>
      </c>
      <c r="O92" s="649">
        <v>0</v>
      </c>
      <c r="P92" s="649">
        <v>0</v>
      </c>
      <c r="Q92" s="649">
        <v>1</v>
      </c>
      <c r="R92" s="649">
        <v>0</v>
      </c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1</v>
      </c>
      <c r="AA92" s="649">
        <v>0</v>
      </c>
      <c r="AB92" s="649">
        <v>0</v>
      </c>
      <c r="AC92" s="649">
        <v>0</v>
      </c>
      <c r="AD92" s="649">
        <v>0</v>
      </c>
      <c r="AE92" s="649">
        <v>0</v>
      </c>
      <c r="AF92" s="649">
        <v>0</v>
      </c>
      <c r="AG92" s="649">
        <v>0</v>
      </c>
      <c r="AH92" s="649">
        <v>0</v>
      </c>
      <c r="AI92" s="649">
        <v>0</v>
      </c>
      <c r="AJ92" s="649">
        <v>0</v>
      </c>
      <c r="AK92" s="649">
        <v>2</v>
      </c>
      <c r="AL92" s="649">
        <v>2</v>
      </c>
      <c r="AM92" s="649">
        <v>1</v>
      </c>
      <c r="AN92" s="649">
        <v>0</v>
      </c>
      <c r="AO92" s="649">
        <v>0</v>
      </c>
      <c r="AP92" s="649">
        <v>0</v>
      </c>
      <c r="AQ92" s="854">
        <v>1</v>
      </c>
      <c r="AR92" s="854">
        <v>0</v>
      </c>
      <c r="AS92" s="3688">
        <v>0</v>
      </c>
      <c r="AT92" s="649">
        <v>0</v>
      </c>
      <c r="AU92" s="649">
        <v>0</v>
      </c>
      <c r="AV92" s="649">
        <v>0</v>
      </c>
      <c r="AW92" s="649">
        <v>0</v>
      </c>
      <c r="AX92" s="649">
        <v>0</v>
      </c>
      <c r="AY92" s="649">
        <v>0</v>
      </c>
      <c r="AZ92" s="649">
        <v>0</v>
      </c>
      <c r="BA92" s="649">
        <v>0</v>
      </c>
      <c r="BB92" s="649">
        <v>0</v>
      </c>
      <c r="BC92" s="649">
        <v>0</v>
      </c>
      <c r="BD92" s="649">
        <v>0</v>
      </c>
      <c r="BE92" s="649">
        <v>0</v>
      </c>
      <c r="BF92" s="649">
        <v>0</v>
      </c>
      <c r="BG92" s="649">
        <v>0</v>
      </c>
      <c r="BH92" s="649">
        <v>0</v>
      </c>
      <c r="BI92" s="649">
        <v>0</v>
      </c>
      <c r="BJ92" s="649">
        <v>0</v>
      </c>
      <c r="BK92" s="649">
        <v>0</v>
      </c>
      <c r="BL92" s="649">
        <v>0</v>
      </c>
      <c r="BM92" s="649">
        <v>0</v>
      </c>
      <c r="BN92" s="649">
        <v>0</v>
      </c>
      <c r="BO92" s="649">
        <v>0</v>
      </c>
      <c r="BP92" s="649">
        <v>0</v>
      </c>
      <c r="BQ92" s="649">
        <v>0</v>
      </c>
      <c r="BR92" s="649">
        <v>0</v>
      </c>
      <c r="BS92" s="649">
        <v>0</v>
      </c>
      <c r="BT92" s="649">
        <v>0</v>
      </c>
      <c r="BU92" s="649">
        <v>0</v>
      </c>
    </row>
    <row r="93" spans="1:75" s="53" customFormat="1" ht="12" x14ac:dyDescent="0.25">
      <c r="A93" s="3963"/>
      <c r="B93" s="508" t="s">
        <v>287</v>
      </c>
      <c r="C93" s="490" t="s">
        <v>0</v>
      </c>
      <c r="D93" s="490">
        <v>2.6666666666666665</v>
      </c>
      <c r="E93" s="490">
        <v>0</v>
      </c>
      <c r="F93" s="490" t="s">
        <v>0</v>
      </c>
      <c r="G93" s="490">
        <v>0.69230769230769229</v>
      </c>
      <c r="H93" s="490">
        <v>1</v>
      </c>
      <c r="I93" s="490">
        <v>0.5</v>
      </c>
      <c r="J93" s="490" t="s">
        <v>0</v>
      </c>
      <c r="K93" s="490">
        <v>0.33333333333333331</v>
      </c>
      <c r="L93" s="490" t="s">
        <v>0</v>
      </c>
      <c r="M93" s="490">
        <v>0.41666666666666669</v>
      </c>
      <c r="N93" s="490">
        <v>3.2</v>
      </c>
      <c r="O93" s="490">
        <v>0.75</v>
      </c>
      <c r="P93" s="490">
        <v>0.45454545454545453</v>
      </c>
      <c r="Q93" s="490">
        <v>2.3333333333333335</v>
      </c>
      <c r="R93" s="490">
        <v>0.66666666666666663</v>
      </c>
      <c r="S93" s="490">
        <v>0</v>
      </c>
      <c r="T93" s="490" t="s">
        <v>0</v>
      </c>
      <c r="U93" s="490" t="s">
        <v>0</v>
      </c>
      <c r="V93" s="490" t="s">
        <v>0</v>
      </c>
      <c r="W93" s="490" t="s">
        <v>0</v>
      </c>
      <c r="X93" s="490">
        <v>0.55555555555555558</v>
      </c>
      <c r="Y93" s="490">
        <v>1.3333333333333333</v>
      </c>
      <c r="Z93" s="490">
        <v>4</v>
      </c>
      <c r="AA93" s="490">
        <v>0.5</v>
      </c>
      <c r="AB93" s="490" t="s">
        <v>0</v>
      </c>
      <c r="AC93" s="490" t="s">
        <v>0</v>
      </c>
      <c r="AD93" s="490" t="s">
        <v>0</v>
      </c>
      <c r="AE93" s="490" t="s">
        <v>0</v>
      </c>
      <c r="AF93" s="490" t="s">
        <v>0</v>
      </c>
      <c r="AG93" s="490" t="s">
        <v>0</v>
      </c>
      <c r="AH93" s="490">
        <v>0.83333333333333337</v>
      </c>
      <c r="AI93" s="490" t="s">
        <v>0</v>
      </c>
      <c r="AJ93" s="490">
        <v>0.5714285714285714</v>
      </c>
      <c r="AK93" s="490">
        <v>1.8571428571428572</v>
      </c>
      <c r="AL93" s="490">
        <v>1.3</v>
      </c>
      <c r="AM93" s="490">
        <v>1.25</v>
      </c>
      <c r="AN93" s="490">
        <v>1</v>
      </c>
      <c r="AO93" s="490" t="s">
        <v>0</v>
      </c>
      <c r="AP93" s="490">
        <v>0</v>
      </c>
      <c r="AQ93" s="855">
        <v>2.25</v>
      </c>
      <c r="AR93" s="855" t="s">
        <v>0</v>
      </c>
      <c r="AS93" s="3689">
        <v>0</v>
      </c>
      <c r="AT93" s="490">
        <v>0.5</v>
      </c>
      <c r="AU93" s="490" t="s">
        <v>0</v>
      </c>
      <c r="AV93" s="490">
        <v>0</v>
      </c>
      <c r="AW93" s="490" t="s">
        <v>0</v>
      </c>
      <c r="AX93" s="490" t="s">
        <v>0</v>
      </c>
      <c r="AY93" s="490" t="s">
        <v>0</v>
      </c>
      <c r="AZ93" s="490" t="s">
        <v>0</v>
      </c>
      <c r="BA93" s="490">
        <v>1</v>
      </c>
      <c r="BB93" s="490" t="s">
        <v>0</v>
      </c>
      <c r="BC93" s="490" t="s">
        <v>0</v>
      </c>
      <c r="BD93" s="490" t="s">
        <v>0</v>
      </c>
      <c r="BE93" s="490" t="s">
        <v>0</v>
      </c>
      <c r="BF93" s="490" t="s">
        <v>0</v>
      </c>
      <c r="BG93" s="490" t="s">
        <v>0</v>
      </c>
      <c r="BH93" s="490" t="s">
        <v>0</v>
      </c>
      <c r="BI93" s="490">
        <v>0</v>
      </c>
      <c r="BJ93" s="490" t="s">
        <v>0</v>
      </c>
      <c r="BK93" s="490" t="s">
        <v>0</v>
      </c>
      <c r="BL93" s="490" t="s">
        <v>0</v>
      </c>
      <c r="BM93" s="490">
        <v>1</v>
      </c>
      <c r="BN93" s="490" t="s">
        <v>0</v>
      </c>
      <c r="BO93" s="490" t="s">
        <v>0</v>
      </c>
      <c r="BP93" s="490" t="s">
        <v>0</v>
      </c>
      <c r="BQ93" s="490">
        <v>0</v>
      </c>
      <c r="BR93" s="490">
        <v>0</v>
      </c>
      <c r="BS93" s="490" t="s">
        <v>0</v>
      </c>
      <c r="BT93" s="490">
        <v>0</v>
      </c>
      <c r="BU93" s="490" t="s">
        <v>0</v>
      </c>
    </row>
    <row r="94" spans="1:75" s="55" customFormat="1" ht="12" customHeight="1" x14ac:dyDescent="0.25">
      <c r="A94" s="3947" t="s">
        <v>289</v>
      </c>
      <c r="B94" s="618" t="s">
        <v>285</v>
      </c>
      <c r="C94" s="619">
        <v>0</v>
      </c>
      <c r="D94" s="619">
        <v>8</v>
      </c>
      <c r="E94" s="619">
        <v>2</v>
      </c>
      <c r="F94" s="619">
        <v>0</v>
      </c>
      <c r="G94" s="619">
        <v>10</v>
      </c>
      <c r="H94" s="619">
        <v>11</v>
      </c>
      <c r="I94" s="619">
        <v>0</v>
      </c>
      <c r="J94" s="619">
        <v>0</v>
      </c>
      <c r="K94" s="619">
        <v>10</v>
      </c>
      <c r="L94" s="619">
        <v>0</v>
      </c>
      <c r="M94" s="619">
        <v>2</v>
      </c>
      <c r="N94" s="619">
        <v>32</v>
      </c>
      <c r="O94" s="619">
        <v>0</v>
      </c>
      <c r="P94" s="619">
        <v>6</v>
      </c>
      <c r="Q94" s="619">
        <v>7</v>
      </c>
      <c r="R94" s="619">
        <v>4</v>
      </c>
      <c r="S94" s="619">
        <v>0</v>
      </c>
      <c r="T94" s="619">
        <v>0</v>
      </c>
      <c r="U94" s="619">
        <v>0</v>
      </c>
      <c r="V94" s="619">
        <v>0</v>
      </c>
      <c r="W94" s="619">
        <v>0</v>
      </c>
      <c r="X94" s="619">
        <v>0</v>
      </c>
      <c r="Y94" s="619">
        <v>0</v>
      </c>
      <c r="Z94" s="619">
        <v>3</v>
      </c>
      <c r="AA94" s="619">
        <v>0</v>
      </c>
      <c r="AB94" s="619">
        <v>13</v>
      </c>
      <c r="AC94" s="619">
        <v>0</v>
      </c>
      <c r="AD94" s="619">
        <v>4</v>
      </c>
      <c r="AE94" s="619">
        <v>0</v>
      </c>
      <c r="AF94" s="619">
        <v>8</v>
      </c>
      <c r="AG94" s="619">
        <v>2</v>
      </c>
      <c r="AH94" s="619">
        <v>4</v>
      </c>
      <c r="AI94" s="619">
        <v>0</v>
      </c>
      <c r="AJ94" s="619">
        <v>9</v>
      </c>
      <c r="AK94" s="619">
        <v>4</v>
      </c>
      <c r="AL94" s="619">
        <v>1</v>
      </c>
      <c r="AM94" s="619">
        <v>7</v>
      </c>
      <c r="AN94" s="619">
        <v>4</v>
      </c>
      <c r="AO94" s="619">
        <v>0</v>
      </c>
      <c r="AP94" s="619">
        <v>0</v>
      </c>
      <c r="AQ94" s="856">
        <v>1</v>
      </c>
      <c r="AR94" s="856">
        <v>0</v>
      </c>
      <c r="AS94" s="3690">
        <v>0</v>
      </c>
      <c r="AT94" s="619">
        <v>0</v>
      </c>
      <c r="AU94" s="619">
        <v>0</v>
      </c>
      <c r="AV94" s="619">
        <v>0</v>
      </c>
      <c r="AW94" s="619">
        <v>0</v>
      </c>
      <c r="AX94" s="619">
        <v>0</v>
      </c>
      <c r="AY94" s="619">
        <v>0</v>
      </c>
      <c r="AZ94" s="619">
        <v>0</v>
      </c>
      <c r="BA94" s="619">
        <v>0</v>
      </c>
      <c r="BB94" s="619">
        <v>0</v>
      </c>
      <c r="BC94" s="619">
        <v>0</v>
      </c>
      <c r="BD94" s="619">
        <v>0</v>
      </c>
      <c r="BE94" s="619">
        <v>0</v>
      </c>
      <c r="BF94" s="619">
        <v>0</v>
      </c>
      <c r="BG94" s="619">
        <v>0</v>
      </c>
      <c r="BH94" s="619">
        <v>0</v>
      </c>
      <c r="BI94" s="619">
        <v>0</v>
      </c>
      <c r="BJ94" s="619">
        <v>0</v>
      </c>
      <c r="BK94" s="619">
        <v>0</v>
      </c>
      <c r="BL94" s="619">
        <v>0</v>
      </c>
      <c r="BM94" s="619">
        <v>0</v>
      </c>
      <c r="BN94" s="619">
        <v>0</v>
      </c>
      <c r="BO94" s="619">
        <v>0</v>
      </c>
      <c r="BP94" s="619">
        <v>0</v>
      </c>
      <c r="BQ94" s="619">
        <v>0</v>
      </c>
      <c r="BR94" s="619">
        <v>0</v>
      </c>
      <c r="BS94" s="619">
        <v>4</v>
      </c>
      <c r="BT94" s="619">
        <v>0</v>
      </c>
      <c r="BU94" s="619">
        <v>0</v>
      </c>
    </row>
    <row r="95" spans="1:75" s="53" customFormat="1" ht="12" x14ac:dyDescent="0.25">
      <c r="A95" s="3947"/>
      <c r="B95" s="509" t="s">
        <v>286</v>
      </c>
      <c r="C95" s="491">
        <v>0</v>
      </c>
      <c r="D95" s="491">
        <v>3</v>
      </c>
      <c r="E95" s="491">
        <v>3</v>
      </c>
      <c r="F95" s="491">
        <v>7</v>
      </c>
      <c r="G95" s="491">
        <v>12</v>
      </c>
      <c r="H95" s="491">
        <v>12</v>
      </c>
      <c r="I95" s="491">
        <v>1</v>
      </c>
      <c r="J95" s="491">
        <v>1</v>
      </c>
      <c r="K95" s="491">
        <v>9</v>
      </c>
      <c r="L95" s="491">
        <v>0</v>
      </c>
      <c r="M95" s="491">
        <v>10</v>
      </c>
      <c r="N95" s="491">
        <v>10</v>
      </c>
      <c r="O95" s="491">
        <v>0</v>
      </c>
      <c r="P95" s="491">
        <v>10</v>
      </c>
      <c r="Q95" s="491">
        <v>9</v>
      </c>
      <c r="R95" s="491">
        <v>9</v>
      </c>
      <c r="S95" s="491">
        <v>1</v>
      </c>
      <c r="T95" s="491">
        <v>2</v>
      </c>
      <c r="U95" s="491">
        <v>0</v>
      </c>
      <c r="V95" s="491">
        <v>0</v>
      </c>
      <c r="W95" s="491">
        <v>0</v>
      </c>
      <c r="X95" s="491">
        <v>2</v>
      </c>
      <c r="Y95" s="491">
        <v>3</v>
      </c>
      <c r="Z95" s="491">
        <v>1</v>
      </c>
      <c r="AA95" s="491">
        <v>3</v>
      </c>
      <c r="AB95" s="491">
        <v>11</v>
      </c>
      <c r="AC95" s="491">
        <v>0</v>
      </c>
      <c r="AD95" s="491">
        <v>1</v>
      </c>
      <c r="AE95" s="491">
        <v>0</v>
      </c>
      <c r="AF95" s="491">
        <v>3</v>
      </c>
      <c r="AG95" s="491">
        <v>5</v>
      </c>
      <c r="AH95" s="491">
        <v>9</v>
      </c>
      <c r="AI95" s="491">
        <v>1</v>
      </c>
      <c r="AJ95" s="491">
        <v>9</v>
      </c>
      <c r="AK95" s="491">
        <v>5</v>
      </c>
      <c r="AL95" s="491">
        <v>9</v>
      </c>
      <c r="AM95" s="491">
        <v>2</v>
      </c>
      <c r="AN95" s="491">
        <v>1</v>
      </c>
      <c r="AO95" s="491">
        <v>0</v>
      </c>
      <c r="AP95" s="491">
        <v>0</v>
      </c>
      <c r="AQ95" s="857">
        <v>1</v>
      </c>
      <c r="AR95" s="857">
        <v>0</v>
      </c>
      <c r="AS95" s="3691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1</v>
      </c>
      <c r="BD95" s="491">
        <v>0</v>
      </c>
      <c r="BE95" s="491">
        <v>0</v>
      </c>
      <c r="BF95" s="491">
        <v>1</v>
      </c>
      <c r="BG95" s="491">
        <v>0</v>
      </c>
      <c r="BH95" s="491">
        <v>0</v>
      </c>
      <c r="BI95" s="491">
        <v>0</v>
      </c>
      <c r="BJ95" s="491">
        <v>0</v>
      </c>
      <c r="BK95" s="491">
        <v>0</v>
      </c>
      <c r="BL95" s="491">
        <v>0</v>
      </c>
      <c r="BM95" s="491">
        <v>0</v>
      </c>
      <c r="BN95" s="491">
        <v>0</v>
      </c>
      <c r="BO95" s="491">
        <v>0</v>
      </c>
      <c r="BP95" s="491">
        <v>0</v>
      </c>
      <c r="BQ95" s="491">
        <v>0</v>
      </c>
      <c r="BR95" s="491">
        <v>0</v>
      </c>
      <c r="BS95" s="491">
        <v>1</v>
      </c>
      <c r="BT95" s="491">
        <v>0</v>
      </c>
      <c r="BU95" s="491">
        <v>0</v>
      </c>
    </row>
    <row r="96" spans="1:75" s="53" customFormat="1" ht="12" x14ac:dyDescent="0.25">
      <c r="A96" s="3947"/>
      <c r="B96" s="645" t="s">
        <v>303</v>
      </c>
      <c r="C96" s="650">
        <v>0</v>
      </c>
      <c r="D96" s="650">
        <v>0</v>
      </c>
      <c r="E96" s="650">
        <v>0</v>
      </c>
      <c r="F96" s="650">
        <v>0</v>
      </c>
      <c r="G96" s="650">
        <v>2</v>
      </c>
      <c r="H96" s="650">
        <v>0</v>
      </c>
      <c r="I96" s="650">
        <v>0</v>
      </c>
      <c r="J96" s="650">
        <v>0</v>
      </c>
      <c r="K96" s="650">
        <v>2</v>
      </c>
      <c r="L96" s="650">
        <v>0</v>
      </c>
      <c r="M96" s="650">
        <v>0</v>
      </c>
      <c r="N96" s="650">
        <v>3</v>
      </c>
      <c r="O96" s="650">
        <v>0</v>
      </c>
      <c r="P96" s="650">
        <v>0</v>
      </c>
      <c r="Q96" s="650">
        <v>0</v>
      </c>
      <c r="R96" s="650">
        <v>0</v>
      </c>
      <c r="S96" s="650">
        <v>0</v>
      </c>
      <c r="T96" s="650">
        <v>0</v>
      </c>
      <c r="U96" s="650">
        <v>0</v>
      </c>
      <c r="V96" s="650">
        <v>0</v>
      </c>
      <c r="W96" s="650">
        <v>0</v>
      </c>
      <c r="X96" s="650">
        <v>0</v>
      </c>
      <c r="Y96" s="650">
        <v>0</v>
      </c>
      <c r="Z96" s="650">
        <v>1</v>
      </c>
      <c r="AA96" s="650">
        <v>0</v>
      </c>
      <c r="AB96" s="650">
        <v>0</v>
      </c>
      <c r="AC96" s="650">
        <v>0</v>
      </c>
      <c r="AD96" s="650">
        <v>0</v>
      </c>
      <c r="AE96" s="650">
        <v>0</v>
      </c>
      <c r="AF96" s="650">
        <v>1</v>
      </c>
      <c r="AG96" s="650">
        <v>0</v>
      </c>
      <c r="AH96" s="650">
        <v>1</v>
      </c>
      <c r="AI96" s="650">
        <v>0</v>
      </c>
      <c r="AJ96" s="650">
        <v>0</v>
      </c>
      <c r="AK96" s="650">
        <v>0</v>
      </c>
      <c r="AL96" s="650">
        <v>0</v>
      </c>
      <c r="AM96" s="650">
        <v>1</v>
      </c>
      <c r="AN96" s="650">
        <v>0</v>
      </c>
      <c r="AO96" s="650">
        <v>0</v>
      </c>
      <c r="AP96" s="650">
        <v>0</v>
      </c>
      <c r="AQ96" s="858">
        <v>0</v>
      </c>
      <c r="AR96" s="858">
        <v>0</v>
      </c>
      <c r="AS96" s="3692">
        <v>0</v>
      </c>
      <c r="AT96" s="650">
        <v>0</v>
      </c>
      <c r="AU96" s="650">
        <v>0</v>
      </c>
      <c r="AV96" s="650">
        <v>0</v>
      </c>
      <c r="AW96" s="650">
        <v>0</v>
      </c>
      <c r="AX96" s="650">
        <v>0</v>
      </c>
      <c r="AY96" s="650">
        <v>0</v>
      </c>
      <c r="AZ96" s="650">
        <v>0</v>
      </c>
      <c r="BA96" s="650">
        <v>0</v>
      </c>
      <c r="BB96" s="650">
        <v>0</v>
      </c>
      <c r="BC96" s="650">
        <v>0</v>
      </c>
      <c r="BD96" s="650">
        <v>0</v>
      </c>
      <c r="BE96" s="650">
        <v>0</v>
      </c>
      <c r="BF96" s="650">
        <v>0</v>
      </c>
      <c r="BG96" s="650">
        <v>0</v>
      </c>
      <c r="BH96" s="650">
        <v>0</v>
      </c>
      <c r="BI96" s="650">
        <v>0</v>
      </c>
      <c r="BJ96" s="650">
        <v>0</v>
      </c>
      <c r="BK96" s="650">
        <v>0</v>
      </c>
      <c r="BL96" s="650">
        <v>0</v>
      </c>
      <c r="BM96" s="650">
        <v>0</v>
      </c>
      <c r="BN96" s="650">
        <v>0</v>
      </c>
      <c r="BO96" s="650">
        <v>0</v>
      </c>
      <c r="BP96" s="650">
        <v>0</v>
      </c>
      <c r="BQ96" s="650">
        <v>0</v>
      </c>
      <c r="BR96" s="650">
        <v>0</v>
      </c>
      <c r="BS96" s="650">
        <v>1</v>
      </c>
      <c r="BT96" s="650">
        <v>0</v>
      </c>
      <c r="BU96" s="650">
        <v>0</v>
      </c>
    </row>
    <row r="97" spans="1:73" s="53" customFormat="1" ht="12" x14ac:dyDescent="0.25">
      <c r="A97" s="3947"/>
      <c r="B97" s="510" t="s">
        <v>287</v>
      </c>
      <c r="C97" s="492" t="s">
        <v>0</v>
      </c>
      <c r="D97" s="492">
        <v>2.6666666666666665</v>
      </c>
      <c r="E97" s="492">
        <v>0.66666666666666663</v>
      </c>
      <c r="F97" s="492">
        <v>0</v>
      </c>
      <c r="G97" s="492">
        <v>1</v>
      </c>
      <c r="H97" s="492">
        <v>0.91666666666666663</v>
      </c>
      <c r="I97" s="492">
        <v>0</v>
      </c>
      <c r="J97" s="492">
        <v>0</v>
      </c>
      <c r="K97" s="492">
        <v>1.3333333333333333</v>
      </c>
      <c r="L97" s="492" t="s">
        <v>0</v>
      </c>
      <c r="M97" s="492">
        <v>0.2</v>
      </c>
      <c r="N97" s="492">
        <v>3.5</v>
      </c>
      <c r="O97" s="492" t="s">
        <v>0</v>
      </c>
      <c r="P97" s="492">
        <v>0.6</v>
      </c>
      <c r="Q97" s="492">
        <v>0.77777777777777779</v>
      </c>
      <c r="R97" s="492">
        <v>0.44444444444444442</v>
      </c>
      <c r="S97" s="492">
        <v>0</v>
      </c>
      <c r="T97" s="492">
        <v>0</v>
      </c>
      <c r="U97" s="492" t="s">
        <v>0</v>
      </c>
      <c r="V97" s="492" t="s">
        <v>0</v>
      </c>
      <c r="W97" s="492" t="s">
        <v>0</v>
      </c>
      <c r="X97" s="492">
        <v>0</v>
      </c>
      <c r="Y97" s="492">
        <v>0</v>
      </c>
      <c r="Z97" s="492">
        <v>4</v>
      </c>
      <c r="AA97" s="492">
        <v>0</v>
      </c>
      <c r="AB97" s="492">
        <v>1.1818181818181819</v>
      </c>
      <c r="AC97" s="492" t="s">
        <v>0</v>
      </c>
      <c r="AD97" s="492">
        <v>4</v>
      </c>
      <c r="AE97" s="492" t="s">
        <v>0</v>
      </c>
      <c r="AF97" s="492">
        <v>3</v>
      </c>
      <c r="AG97" s="492">
        <v>0.4</v>
      </c>
      <c r="AH97" s="492">
        <v>0.55555555555555558</v>
      </c>
      <c r="AI97" s="492">
        <v>0</v>
      </c>
      <c r="AJ97" s="492">
        <v>1</v>
      </c>
      <c r="AK97" s="492">
        <v>0.8</v>
      </c>
      <c r="AL97" s="492">
        <v>0.1111111111111111</v>
      </c>
      <c r="AM97" s="492">
        <v>4</v>
      </c>
      <c r="AN97" s="492">
        <v>4</v>
      </c>
      <c r="AO97" s="492" t="s">
        <v>0</v>
      </c>
      <c r="AP97" s="492" t="s">
        <v>0</v>
      </c>
      <c r="AQ97" s="859">
        <v>1</v>
      </c>
      <c r="AR97" s="859" t="s">
        <v>0</v>
      </c>
      <c r="AS97" s="3693" t="s">
        <v>0</v>
      </c>
      <c r="AT97" s="492" t="s">
        <v>0</v>
      </c>
      <c r="AU97" s="492" t="s">
        <v>0</v>
      </c>
      <c r="AV97" s="492" t="s">
        <v>0</v>
      </c>
      <c r="AW97" s="492" t="s">
        <v>0</v>
      </c>
      <c r="AX97" s="492" t="s">
        <v>0</v>
      </c>
      <c r="AY97" s="492" t="s">
        <v>0</v>
      </c>
      <c r="AZ97" s="492" t="s">
        <v>0</v>
      </c>
      <c r="BA97" s="492" t="s">
        <v>0</v>
      </c>
      <c r="BB97" s="492" t="s">
        <v>0</v>
      </c>
      <c r="BC97" s="492">
        <v>0</v>
      </c>
      <c r="BD97" s="492" t="s">
        <v>0</v>
      </c>
      <c r="BE97" s="492" t="s">
        <v>0</v>
      </c>
      <c r="BF97" s="492">
        <v>0</v>
      </c>
      <c r="BG97" s="492" t="s">
        <v>0</v>
      </c>
      <c r="BH97" s="492" t="s">
        <v>0</v>
      </c>
      <c r="BI97" s="492" t="s">
        <v>0</v>
      </c>
      <c r="BJ97" s="492" t="s">
        <v>0</v>
      </c>
      <c r="BK97" s="492" t="s">
        <v>0</v>
      </c>
      <c r="BL97" s="492" t="s">
        <v>0</v>
      </c>
      <c r="BM97" s="492" t="s">
        <v>0</v>
      </c>
      <c r="BN97" s="492" t="s">
        <v>0</v>
      </c>
      <c r="BO97" s="492" t="s">
        <v>0</v>
      </c>
      <c r="BP97" s="492" t="s">
        <v>0</v>
      </c>
      <c r="BQ97" s="492" t="s">
        <v>0</v>
      </c>
      <c r="BR97" s="492" t="s">
        <v>0</v>
      </c>
      <c r="BS97" s="492">
        <v>5</v>
      </c>
      <c r="BT97" s="492" t="s">
        <v>0</v>
      </c>
      <c r="BU97" s="492" t="s">
        <v>0</v>
      </c>
    </row>
    <row r="98" spans="1:73" s="55" customFormat="1" ht="12" customHeight="1" x14ac:dyDescent="0.25">
      <c r="A98" s="3966" t="s">
        <v>290</v>
      </c>
      <c r="B98" s="616" t="s">
        <v>285</v>
      </c>
      <c r="C98" s="617">
        <v>0</v>
      </c>
      <c r="D98" s="617">
        <v>6</v>
      </c>
      <c r="E98" s="617">
        <v>0</v>
      </c>
      <c r="F98" s="617">
        <v>2</v>
      </c>
      <c r="G98" s="617">
        <v>10</v>
      </c>
      <c r="H98" s="617">
        <v>9</v>
      </c>
      <c r="I98" s="617">
        <v>0</v>
      </c>
      <c r="J98" s="617">
        <v>0</v>
      </c>
      <c r="K98" s="617">
        <v>5</v>
      </c>
      <c r="L98" s="617">
        <v>0</v>
      </c>
      <c r="M98" s="617">
        <v>5</v>
      </c>
      <c r="N98" s="617">
        <v>24</v>
      </c>
      <c r="O98" s="617">
        <v>1</v>
      </c>
      <c r="P98" s="617">
        <v>5</v>
      </c>
      <c r="Q98" s="617">
        <v>17</v>
      </c>
      <c r="R98" s="617">
        <v>6</v>
      </c>
      <c r="S98" s="617">
        <v>0</v>
      </c>
      <c r="T98" s="617">
        <v>7</v>
      </c>
      <c r="U98" s="617">
        <v>0</v>
      </c>
      <c r="V98" s="617">
        <v>0</v>
      </c>
      <c r="W98" s="617">
        <v>0</v>
      </c>
      <c r="X98" s="617">
        <v>8</v>
      </c>
      <c r="Y98" s="617">
        <v>0</v>
      </c>
      <c r="Z98" s="617">
        <v>0</v>
      </c>
      <c r="AA98" s="617">
        <v>0</v>
      </c>
      <c r="AB98" s="617">
        <v>3</v>
      </c>
      <c r="AC98" s="617">
        <v>0</v>
      </c>
      <c r="AD98" s="617">
        <v>14</v>
      </c>
      <c r="AE98" s="617">
        <v>0</v>
      </c>
      <c r="AF98" s="617">
        <v>2</v>
      </c>
      <c r="AG98" s="617">
        <v>5</v>
      </c>
      <c r="AH98" s="617">
        <v>4</v>
      </c>
      <c r="AI98" s="617">
        <v>0</v>
      </c>
      <c r="AJ98" s="617">
        <v>1</v>
      </c>
      <c r="AK98" s="617">
        <v>14</v>
      </c>
      <c r="AL98" s="617">
        <v>15</v>
      </c>
      <c r="AM98" s="617">
        <v>5</v>
      </c>
      <c r="AN98" s="617">
        <v>4</v>
      </c>
      <c r="AO98" s="617">
        <v>0</v>
      </c>
      <c r="AP98" s="617">
        <v>0</v>
      </c>
      <c r="AQ98" s="860">
        <v>3</v>
      </c>
      <c r="AR98" s="860">
        <v>0</v>
      </c>
      <c r="AS98" s="3694">
        <v>0</v>
      </c>
      <c r="AT98" s="617">
        <v>0</v>
      </c>
      <c r="AU98" s="617">
        <v>0</v>
      </c>
      <c r="AV98" s="617">
        <v>0</v>
      </c>
      <c r="AW98" s="617">
        <v>0</v>
      </c>
      <c r="AX98" s="617">
        <v>0</v>
      </c>
      <c r="AY98" s="617">
        <v>0</v>
      </c>
      <c r="AZ98" s="617">
        <v>0</v>
      </c>
      <c r="BA98" s="617">
        <v>0</v>
      </c>
      <c r="BB98" s="617">
        <v>0</v>
      </c>
      <c r="BC98" s="617">
        <v>0</v>
      </c>
      <c r="BD98" s="617">
        <v>0</v>
      </c>
      <c r="BE98" s="617">
        <v>0</v>
      </c>
      <c r="BF98" s="617">
        <v>0</v>
      </c>
      <c r="BG98" s="617">
        <v>0</v>
      </c>
      <c r="BH98" s="617">
        <v>0</v>
      </c>
      <c r="BI98" s="617">
        <v>0</v>
      </c>
      <c r="BJ98" s="617">
        <v>0</v>
      </c>
      <c r="BK98" s="617">
        <v>0</v>
      </c>
      <c r="BL98" s="617">
        <v>0</v>
      </c>
      <c r="BM98" s="617">
        <v>0</v>
      </c>
      <c r="BN98" s="617">
        <v>7</v>
      </c>
      <c r="BO98" s="617">
        <v>0</v>
      </c>
      <c r="BP98" s="617">
        <v>0</v>
      </c>
      <c r="BQ98" s="617">
        <v>0</v>
      </c>
      <c r="BR98" s="617">
        <v>0</v>
      </c>
      <c r="BS98" s="617">
        <v>0</v>
      </c>
      <c r="BT98" s="617">
        <v>0</v>
      </c>
      <c r="BU98" s="617">
        <v>4</v>
      </c>
    </row>
    <row r="99" spans="1:73" s="53" customFormat="1" ht="12" x14ac:dyDescent="0.25">
      <c r="A99" s="3966"/>
      <c r="B99" s="511" t="s">
        <v>286</v>
      </c>
      <c r="C99" s="493">
        <v>0</v>
      </c>
      <c r="D99" s="493">
        <v>2</v>
      </c>
      <c r="E99" s="493">
        <v>0</v>
      </c>
      <c r="F99" s="493">
        <v>6</v>
      </c>
      <c r="G99" s="493">
        <v>12</v>
      </c>
      <c r="H99" s="493">
        <v>13</v>
      </c>
      <c r="I99" s="493">
        <v>0</v>
      </c>
      <c r="J99" s="493">
        <v>2</v>
      </c>
      <c r="K99" s="493">
        <v>11</v>
      </c>
      <c r="L99" s="493">
        <v>0</v>
      </c>
      <c r="M99" s="493">
        <v>11</v>
      </c>
      <c r="N99" s="493">
        <v>12</v>
      </c>
      <c r="O99" s="493">
        <v>2</v>
      </c>
      <c r="P99" s="493">
        <v>12</v>
      </c>
      <c r="Q99" s="493">
        <v>12</v>
      </c>
      <c r="R99" s="493">
        <v>3</v>
      </c>
      <c r="S99" s="493">
        <v>1</v>
      </c>
      <c r="T99" s="493">
        <v>1</v>
      </c>
      <c r="U99" s="493">
        <v>0</v>
      </c>
      <c r="V99" s="493">
        <v>0</v>
      </c>
      <c r="W99" s="493">
        <v>0</v>
      </c>
      <c r="X99" s="493">
        <v>12</v>
      </c>
      <c r="Y99" s="493">
        <v>0</v>
      </c>
      <c r="Z99" s="493">
        <v>1</v>
      </c>
      <c r="AA99" s="493">
        <v>1</v>
      </c>
      <c r="AB99" s="493">
        <v>13</v>
      </c>
      <c r="AC99" s="493">
        <v>0</v>
      </c>
      <c r="AD99" s="493">
        <v>10</v>
      </c>
      <c r="AE99" s="493">
        <v>0</v>
      </c>
      <c r="AF99" s="493">
        <v>9</v>
      </c>
      <c r="AG99" s="493">
        <v>9</v>
      </c>
      <c r="AH99" s="493">
        <v>6</v>
      </c>
      <c r="AI99" s="493">
        <v>1</v>
      </c>
      <c r="AJ99" s="493">
        <v>6</v>
      </c>
      <c r="AK99" s="493">
        <v>6</v>
      </c>
      <c r="AL99" s="493">
        <v>12</v>
      </c>
      <c r="AM99" s="493">
        <v>2</v>
      </c>
      <c r="AN99" s="493">
        <v>3</v>
      </c>
      <c r="AO99" s="493">
        <v>0</v>
      </c>
      <c r="AP99" s="493">
        <v>0</v>
      </c>
      <c r="AQ99" s="861">
        <v>3</v>
      </c>
      <c r="AR99" s="861">
        <v>0</v>
      </c>
      <c r="AS99" s="3695">
        <v>0</v>
      </c>
      <c r="AT99" s="493">
        <v>0</v>
      </c>
      <c r="AU99" s="493">
        <v>0</v>
      </c>
      <c r="AV99" s="493">
        <v>0</v>
      </c>
      <c r="AW99" s="493">
        <v>0</v>
      </c>
      <c r="AX99" s="493">
        <v>0</v>
      </c>
      <c r="AY99" s="493">
        <v>1</v>
      </c>
      <c r="AZ99" s="493">
        <v>0</v>
      </c>
      <c r="BA99" s="493">
        <v>0</v>
      </c>
      <c r="BB99" s="493">
        <v>0</v>
      </c>
      <c r="BC99" s="493">
        <v>0</v>
      </c>
      <c r="BD99" s="493">
        <v>0</v>
      </c>
      <c r="BE99" s="493">
        <v>0</v>
      </c>
      <c r="BF99" s="493">
        <v>0</v>
      </c>
      <c r="BG99" s="493">
        <v>0</v>
      </c>
      <c r="BH99" s="493">
        <v>0</v>
      </c>
      <c r="BI99" s="493">
        <v>0</v>
      </c>
      <c r="BJ99" s="493">
        <v>0</v>
      </c>
      <c r="BK99" s="493">
        <v>0</v>
      </c>
      <c r="BL99" s="493">
        <v>1</v>
      </c>
      <c r="BM99" s="493">
        <v>0</v>
      </c>
      <c r="BN99" s="493">
        <v>1</v>
      </c>
      <c r="BO99" s="493">
        <v>0</v>
      </c>
      <c r="BP99" s="493">
        <v>1</v>
      </c>
      <c r="BQ99" s="493">
        <v>0</v>
      </c>
      <c r="BR99" s="493">
        <v>0</v>
      </c>
      <c r="BS99" s="493">
        <v>0</v>
      </c>
      <c r="BT99" s="493">
        <v>0</v>
      </c>
      <c r="BU99" s="493">
        <v>1</v>
      </c>
    </row>
    <row r="100" spans="1:73" s="53" customFormat="1" ht="12" x14ac:dyDescent="0.25">
      <c r="A100" s="3966"/>
      <c r="B100" s="646" t="s">
        <v>303</v>
      </c>
      <c r="C100" s="651">
        <v>0</v>
      </c>
      <c r="D100" s="651">
        <v>1</v>
      </c>
      <c r="E100" s="651">
        <v>0</v>
      </c>
      <c r="F100" s="651">
        <v>0</v>
      </c>
      <c r="G100" s="651">
        <v>1</v>
      </c>
      <c r="H100" s="651">
        <v>1</v>
      </c>
      <c r="I100" s="651">
        <v>0</v>
      </c>
      <c r="J100" s="651">
        <v>0</v>
      </c>
      <c r="K100" s="651">
        <v>0</v>
      </c>
      <c r="L100" s="651">
        <v>0</v>
      </c>
      <c r="M100" s="651">
        <v>0</v>
      </c>
      <c r="N100" s="651">
        <v>3</v>
      </c>
      <c r="O100" s="651">
        <v>0</v>
      </c>
      <c r="P100" s="651">
        <v>0</v>
      </c>
      <c r="Q100" s="651">
        <v>1</v>
      </c>
      <c r="R100" s="651">
        <v>1</v>
      </c>
      <c r="S100" s="651">
        <v>0</v>
      </c>
      <c r="T100" s="651">
        <v>0</v>
      </c>
      <c r="U100" s="651">
        <v>0</v>
      </c>
      <c r="V100" s="651">
        <v>0</v>
      </c>
      <c r="W100" s="651">
        <v>0</v>
      </c>
      <c r="X100" s="651">
        <v>0</v>
      </c>
      <c r="Y100" s="651">
        <v>0</v>
      </c>
      <c r="Z100" s="651">
        <v>0</v>
      </c>
      <c r="AA100" s="651">
        <v>0</v>
      </c>
      <c r="AB100" s="651">
        <v>0</v>
      </c>
      <c r="AC100" s="651">
        <v>0</v>
      </c>
      <c r="AD100" s="651">
        <v>1</v>
      </c>
      <c r="AE100" s="651">
        <v>0</v>
      </c>
      <c r="AF100" s="651">
        <v>0</v>
      </c>
      <c r="AG100" s="651">
        <v>0</v>
      </c>
      <c r="AH100" s="651">
        <v>0</v>
      </c>
      <c r="AI100" s="651">
        <v>0</v>
      </c>
      <c r="AJ100" s="651">
        <v>0</v>
      </c>
      <c r="AK100" s="651">
        <v>1</v>
      </c>
      <c r="AL100" s="651">
        <v>3</v>
      </c>
      <c r="AM100" s="651">
        <v>0</v>
      </c>
      <c r="AN100" s="651">
        <v>0</v>
      </c>
      <c r="AO100" s="651">
        <v>0</v>
      </c>
      <c r="AP100" s="651">
        <v>0</v>
      </c>
      <c r="AQ100" s="862">
        <v>0</v>
      </c>
      <c r="AR100" s="862">
        <v>0</v>
      </c>
      <c r="AS100" s="3696">
        <v>0</v>
      </c>
      <c r="AT100" s="651">
        <v>0</v>
      </c>
      <c r="AU100" s="651">
        <v>0</v>
      </c>
      <c r="AV100" s="651">
        <v>0</v>
      </c>
      <c r="AW100" s="651">
        <v>0</v>
      </c>
      <c r="AX100" s="651">
        <v>0</v>
      </c>
      <c r="AY100" s="651">
        <v>0</v>
      </c>
      <c r="AZ100" s="651">
        <v>0</v>
      </c>
      <c r="BA100" s="651">
        <v>0</v>
      </c>
      <c r="BB100" s="651">
        <v>0</v>
      </c>
      <c r="BC100" s="651">
        <v>0</v>
      </c>
      <c r="BD100" s="651">
        <v>0</v>
      </c>
      <c r="BE100" s="651">
        <v>0</v>
      </c>
      <c r="BF100" s="651">
        <v>0</v>
      </c>
      <c r="BG100" s="651">
        <v>0</v>
      </c>
      <c r="BH100" s="651">
        <v>0</v>
      </c>
      <c r="BI100" s="651">
        <v>0</v>
      </c>
      <c r="BJ100" s="651">
        <v>0</v>
      </c>
      <c r="BK100" s="651">
        <v>0</v>
      </c>
      <c r="BL100" s="651">
        <v>0</v>
      </c>
      <c r="BM100" s="651">
        <v>0</v>
      </c>
      <c r="BN100" s="651">
        <v>0</v>
      </c>
      <c r="BO100" s="651">
        <v>0</v>
      </c>
      <c r="BP100" s="651">
        <v>0</v>
      </c>
      <c r="BQ100" s="651">
        <v>0</v>
      </c>
      <c r="BR100" s="651">
        <v>0</v>
      </c>
      <c r="BS100" s="651">
        <v>0</v>
      </c>
      <c r="BT100" s="651">
        <v>0</v>
      </c>
      <c r="BU100" s="651">
        <v>0</v>
      </c>
    </row>
    <row r="101" spans="1:73" s="53" customFormat="1" ht="12" x14ac:dyDescent="0.25">
      <c r="A101" s="3966"/>
      <c r="B101" s="512" t="s">
        <v>287</v>
      </c>
      <c r="C101" s="494" t="s">
        <v>0</v>
      </c>
      <c r="D101" s="494">
        <v>3.5</v>
      </c>
      <c r="E101" s="494" t="s">
        <v>0</v>
      </c>
      <c r="F101" s="494">
        <v>0.33333333333333331</v>
      </c>
      <c r="G101" s="494">
        <v>0.91666666666666663</v>
      </c>
      <c r="H101" s="494">
        <v>0.76923076923076927</v>
      </c>
      <c r="I101" s="494" t="s">
        <v>0</v>
      </c>
      <c r="J101" s="494">
        <v>0</v>
      </c>
      <c r="K101" s="494">
        <v>0.45454545454545453</v>
      </c>
      <c r="L101" s="494" t="s">
        <v>0</v>
      </c>
      <c r="M101" s="494">
        <v>0.45454545454545453</v>
      </c>
      <c r="N101" s="494">
        <v>2.25</v>
      </c>
      <c r="O101" s="494">
        <v>0.5</v>
      </c>
      <c r="P101" s="494">
        <v>0.41666666666666669</v>
      </c>
      <c r="Q101" s="494">
        <v>1.5</v>
      </c>
      <c r="R101" s="494">
        <v>2.3333333333333335</v>
      </c>
      <c r="S101" s="494">
        <v>0</v>
      </c>
      <c r="T101" s="494">
        <v>7</v>
      </c>
      <c r="U101" s="494" t="s">
        <v>0</v>
      </c>
      <c r="V101" s="494" t="s">
        <v>0</v>
      </c>
      <c r="W101" s="494" t="s">
        <v>0</v>
      </c>
      <c r="X101" s="494">
        <v>0.66666666666666663</v>
      </c>
      <c r="Y101" s="494" t="s">
        <v>0</v>
      </c>
      <c r="Z101" s="494">
        <v>0</v>
      </c>
      <c r="AA101" s="494">
        <v>0</v>
      </c>
      <c r="AB101" s="494">
        <v>0.23076923076923078</v>
      </c>
      <c r="AC101" s="494" t="s">
        <v>0</v>
      </c>
      <c r="AD101" s="494">
        <v>1.5</v>
      </c>
      <c r="AE101" s="494" t="s">
        <v>0</v>
      </c>
      <c r="AF101" s="494">
        <v>0.22222222222222221</v>
      </c>
      <c r="AG101" s="494">
        <v>0.55555555555555558</v>
      </c>
      <c r="AH101" s="494">
        <v>0.66666666666666663</v>
      </c>
      <c r="AI101" s="494">
        <v>0</v>
      </c>
      <c r="AJ101" s="494">
        <v>0.16666666666666666</v>
      </c>
      <c r="AK101" s="494">
        <v>2.5</v>
      </c>
      <c r="AL101" s="494">
        <v>1.5</v>
      </c>
      <c r="AM101" s="494">
        <v>2.5</v>
      </c>
      <c r="AN101" s="494">
        <v>1.3333333333333333</v>
      </c>
      <c r="AO101" s="494" t="s">
        <v>0</v>
      </c>
      <c r="AP101" s="494" t="s">
        <v>0</v>
      </c>
      <c r="AQ101" s="863">
        <v>1</v>
      </c>
      <c r="AR101" s="863" t="s">
        <v>0</v>
      </c>
      <c r="AS101" s="3697" t="s">
        <v>0</v>
      </c>
      <c r="AT101" s="494" t="s">
        <v>0</v>
      </c>
      <c r="AU101" s="494" t="s">
        <v>0</v>
      </c>
      <c r="AV101" s="494" t="s">
        <v>0</v>
      </c>
      <c r="AW101" s="494" t="s">
        <v>0</v>
      </c>
      <c r="AX101" s="494" t="s">
        <v>0</v>
      </c>
      <c r="AY101" s="494">
        <v>0</v>
      </c>
      <c r="AZ101" s="494" t="s">
        <v>0</v>
      </c>
      <c r="BA101" s="494" t="s">
        <v>0</v>
      </c>
      <c r="BB101" s="494" t="s">
        <v>0</v>
      </c>
      <c r="BC101" s="494" t="s">
        <v>0</v>
      </c>
      <c r="BD101" s="494" t="s">
        <v>0</v>
      </c>
      <c r="BE101" s="494" t="s">
        <v>0</v>
      </c>
      <c r="BF101" s="494" t="s">
        <v>0</v>
      </c>
      <c r="BG101" s="494" t="s">
        <v>0</v>
      </c>
      <c r="BH101" s="494" t="s">
        <v>0</v>
      </c>
      <c r="BI101" s="494" t="s">
        <v>0</v>
      </c>
      <c r="BJ101" s="494" t="s">
        <v>0</v>
      </c>
      <c r="BK101" s="494" t="s">
        <v>0</v>
      </c>
      <c r="BL101" s="494">
        <v>0</v>
      </c>
      <c r="BM101" s="494" t="s">
        <v>0</v>
      </c>
      <c r="BN101" s="494">
        <v>7</v>
      </c>
      <c r="BO101" s="494" t="s">
        <v>0</v>
      </c>
      <c r="BP101" s="494">
        <v>0</v>
      </c>
      <c r="BQ101" s="494" t="s">
        <v>0</v>
      </c>
      <c r="BR101" s="494" t="s">
        <v>0</v>
      </c>
      <c r="BS101" s="494" t="s">
        <v>0</v>
      </c>
      <c r="BT101" s="494" t="s">
        <v>0</v>
      </c>
      <c r="BU101" s="494">
        <v>4</v>
      </c>
    </row>
    <row r="102" spans="1:73" s="55" customFormat="1" ht="12" customHeight="1" x14ac:dyDescent="0.25">
      <c r="A102" s="3967" t="s">
        <v>291</v>
      </c>
      <c r="B102" s="614" t="s">
        <v>285</v>
      </c>
      <c r="C102" s="615">
        <v>2</v>
      </c>
      <c r="D102" s="615">
        <v>0</v>
      </c>
      <c r="E102" s="615">
        <v>1</v>
      </c>
      <c r="F102" s="615">
        <v>9</v>
      </c>
      <c r="G102" s="615">
        <v>8</v>
      </c>
      <c r="H102" s="615">
        <v>11</v>
      </c>
      <c r="I102" s="615">
        <v>0</v>
      </c>
      <c r="J102" s="615">
        <v>2</v>
      </c>
      <c r="K102" s="615">
        <v>14</v>
      </c>
      <c r="L102" s="615">
        <v>0</v>
      </c>
      <c r="M102" s="615">
        <v>5</v>
      </c>
      <c r="N102" s="615">
        <v>25</v>
      </c>
      <c r="O102" s="615">
        <v>0</v>
      </c>
      <c r="P102" s="615">
        <v>13</v>
      </c>
      <c r="Q102" s="615">
        <v>18</v>
      </c>
      <c r="R102" s="615">
        <v>0</v>
      </c>
      <c r="S102" s="615">
        <v>0</v>
      </c>
      <c r="T102" s="615">
        <v>1</v>
      </c>
      <c r="U102" s="615">
        <v>0</v>
      </c>
      <c r="V102" s="615">
        <v>0</v>
      </c>
      <c r="W102" s="615">
        <v>3</v>
      </c>
      <c r="X102" s="615">
        <v>9</v>
      </c>
      <c r="Y102" s="615">
        <v>0</v>
      </c>
      <c r="Z102" s="615">
        <v>0</v>
      </c>
      <c r="AA102" s="615">
        <v>0</v>
      </c>
      <c r="AB102" s="615">
        <v>3</v>
      </c>
      <c r="AC102" s="615">
        <v>0</v>
      </c>
      <c r="AD102" s="615">
        <v>6</v>
      </c>
      <c r="AE102" s="615">
        <v>0</v>
      </c>
      <c r="AF102" s="615">
        <v>10</v>
      </c>
      <c r="AG102" s="615">
        <v>7</v>
      </c>
      <c r="AH102" s="615">
        <v>9</v>
      </c>
      <c r="AI102" s="615">
        <v>5</v>
      </c>
      <c r="AJ102" s="615">
        <v>6</v>
      </c>
      <c r="AK102" s="615">
        <v>2</v>
      </c>
      <c r="AL102" s="615">
        <v>21</v>
      </c>
      <c r="AM102" s="615">
        <v>0</v>
      </c>
      <c r="AN102" s="615">
        <v>0</v>
      </c>
      <c r="AO102" s="615">
        <v>0</v>
      </c>
      <c r="AP102" s="615">
        <v>0</v>
      </c>
      <c r="AQ102" s="864">
        <v>0</v>
      </c>
      <c r="AR102" s="864">
        <v>0</v>
      </c>
      <c r="AS102" s="3698">
        <v>0</v>
      </c>
      <c r="AT102" s="615">
        <v>0</v>
      </c>
      <c r="AU102" s="615">
        <v>0</v>
      </c>
      <c r="AV102" s="615">
        <v>0</v>
      </c>
      <c r="AW102" s="615">
        <v>0</v>
      </c>
      <c r="AX102" s="615">
        <v>0</v>
      </c>
      <c r="AY102" s="615">
        <v>0</v>
      </c>
      <c r="AZ102" s="615">
        <v>0</v>
      </c>
      <c r="BA102" s="615">
        <v>0</v>
      </c>
      <c r="BB102" s="615">
        <v>0</v>
      </c>
      <c r="BC102" s="615">
        <v>0</v>
      </c>
      <c r="BD102" s="615">
        <v>0</v>
      </c>
      <c r="BE102" s="615">
        <v>0</v>
      </c>
      <c r="BF102" s="615">
        <v>0</v>
      </c>
      <c r="BG102" s="615">
        <v>0</v>
      </c>
      <c r="BH102" s="615">
        <v>0</v>
      </c>
      <c r="BI102" s="615">
        <v>0</v>
      </c>
      <c r="BJ102" s="615">
        <v>0</v>
      </c>
      <c r="BK102" s="615">
        <v>0</v>
      </c>
      <c r="BL102" s="615">
        <v>0</v>
      </c>
      <c r="BM102" s="615">
        <v>0</v>
      </c>
      <c r="BN102" s="615">
        <v>0</v>
      </c>
      <c r="BO102" s="615">
        <v>0</v>
      </c>
      <c r="BP102" s="615">
        <v>0</v>
      </c>
      <c r="BQ102" s="615">
        <v>0</v>
      </c>
      <c r="BR102" s="615">
        <v>0</v>
      </c>
      <c r="BS102" s="615">
        <v>0</v>
      </c>
      <c r="BT102" s="615">
        <v>0</v>
      </c>
      <c r="BU102" s="615">
        <v>0</v>
      </c>
    </row>
    <row r="103" spans="1:73" s="53" customFormat="1" ht="12" x14ac:dyDescent="0.25">
      <c r="A103" s="3967"/>
      <c r="B103" s="513" t="s">
        <v>286</v>
      </c>
      <c r="C103" s="495">
        <v>6</v>
      </c>
      <c r="D103" s="495">
        <v>2</v>
      </c>
      <c r="E103" s="495">
        <v>1</v>
      </c>
      <c r="F103" s="495">
        <v>7</v>
      </c>
      <c r="G103" s="495">
        <v>13</v>
      </c>
      <c r="H103" s="495">
        <v>14</v>
      </c>
      <c r="I103" s="495">
        <v>0</v>
      </c>
      <c r="J103" s="495">
        <v>4</v>
      </c>
      <c r="K103" s="495">
        <v>12</v>
      </c>
      <c r="L103" s="495">
        <v>0</v>
      </c>
      <c r="M103" s="495">
        <v>11</v>
      </c>
      <c r="N103" s="495">
        <v>12</v>
      </c>
      <c r="O103" s="495">
        <v>3</v>
      </c>
      <c r="P103" s="495">
        <v>14</v>
      </c>
      <c r="Q103" s="495">
        <v>11</v>
      </c>
      <c r="R103" s="495">
        <v>0</v>
      </c>
      <c r="S103" s="495">
        <v>0</v>
      </c>
      <c r="T103" s="495">
        <v>1</v>
      </c>
      <c r="U103" s="495">
        <v>0</v>
      </c>
      <c r="V103" s="495">
        <v>0</v>
      </c>
      <c r="W103" s="495">
        <v>7</v>
      </c>
      <c r="X103" s="495">
        <v>14</v>
      </c>
      <c r="Y103" s="495">
        <v>0</v>
      </c>
      <c r="Z103" s="495">
        <v>1</v>
      </c>
      <c r="AA103" s="495">
        <v>0</v>
      </c>
      <c r="AB103" s="495">
        <v>11</v>
      </c>
      <c r="AC103" s="495">
        <v>0</v>
      </c>
      <c r="AD103" s="495">
        <v>10</v>
      </c>
      <c r="AE103" s="495">
        <v>0</v>
      </c>
      <c r="AF103" s="495">
        <v>4</v>
      </c>
      <c r="AG103" s="495">
        <v>8</v>
      </c>
      <c r="AH103" s="495">
        <v>5</v>
      </c>
      <c r="AI103" s="495">
        <v>10</v>
      </c>
      <c r="AJ103" s="495">
        <v>8</v>
      </c>
      <c r="AK103" s="495">
        <v>5</v>
      </c>
      <c r="AL103" s="495">
        <v>9</v>
      </c>
      <c r="AM103" s="495">
        <v>0</v>
      </c>
      <c r="AN103" s="495">
        <v>0</v>
      </c>
      <c r="AO103" s="495">
        <v>0</v>
      </c>
      <c r="AP103" s="495">
        <v>0</v>
      </c>
      <c r="AQ103" s="865">
        <v>0</v>
      </c>
      <c r="AR103" s="865">
        <v>0</v>
      </c>
      <c r="AS103" s="3699">
        <v>0</v>
      </c>
      <c r="AT103" s="495">
        <v>0</v>
      </c>
      <c r="AU103" s="495">
        <v>0</v>
      </c>
      <c r="AV103" s="495">
        <v>0</v>
      </c>
      <c r="AW103" s="495">
        <v>0</v>
      </c>
      <c r="AX103" s="495">
        <v>0</v>
      </c>
      <c r="AY103" s="495">
        <v>0</v>
      </c>
      <c r="AZ103" s="495">
        <v>0</v>
      </c>
      <c r="BA103" s="495">
        <v>0</v>
      </c>
      <c r="BB103" s="495">
        <v>0</v>
      </c>
      <c r="BC103" s="495">
        <v>0</v>
      </c>
      <c r="BD103" s="495">
        <v>0</v>
      </c>
      <c r="BE103" s="495">
        <v>1</v>
      </c>
      <c r="BF103" s="495">
        <v>0</v>
      </c>
      <c r="BG103" s="495">
        <v>0</v>
      </c>
      <c r="BH103" s="495">
        <v>0</v>
      </c>
      <c r="BI103" s="495">
        <v>0</v>
      </c>
      <c r="BJ103" s="495">
        <v>0</v>
      </c>
      <c r="BK103" s="495">
        <v>0</v>
      </c>
      <c r="BL103" s="495">
        <v>0</v>
      </c>
      <c r="BM103" s="495">
        <v>0</v>
      </c>
      <c r="BN103" s="495">
        <v>0</v>
      </c>
      <c r="BO103" s="495">
        <v>0</v>
      </c>
      <c r="BP103" s="495">
        <v>0</v>
      </c>
      <c r="BQ103" s="495">
        <v>0</v>
      </c>
      <c r="BR103" s="495">
        <v>0</v>
      </c>
      <c r="BS103" s="495">
        <v>0</v>
      </c>
      <c r="BT103" s="495">
        <v>0</v>
      </c>
      <c r="BU103" s="495">
        <v>0</v>
      </c>
    </row>
    <row r="104" spans="1:73" s="53" customFormat="1" ht="12" x14ac:dyDescent="0.25">
      <c r="A104" s="3967"/>
      <c r="B104" s="647" t="s">
        <v>303</v>
      </c>
      <c r="C104" s="652">
        <v>0</v>
      </c>
      <c r="D104" s="652">
        <v>0</v>
      </c>
      <c r="E104" s="652">
        <v>0</v>
      </c>
      <c r="F104" s="652">
        <v>1</v>
      </c>
      <c r="G104" s="652">
        <v>1</v>
      </c>
      <c r="H104" s="652">
        <v>1</v>
      </c>
      <c r="I104" s="652">
        <v>0</v>
      </c>
      <c r="J104" s="652">
        <v>0</v>
      </c>
      <c r="K104" s="652">
        <v>2</v>
      </c>
      <c r="L104" s="652">
        <v>0</v>
      </c>
      <c r="M104" s="652">
        <v>0</v>
      </c>
      <c r="N104" s="652">
        <v>4</v>
      </c>
      <c r="O104" s="652">
        <v>0</v>
      </c>
      <c r="P104" s="652">
        <v>0</v>
      </c>
      <c r="Q104" s="652">
        <v>2</v>
      </c>
      <c r="R104" s="652">
        <v>0</v>
      </c>
      <c r="S104" s="652">
        <v>0</v>
      </c>
      <c r="T104" s="652">
        <v>0</v>
      </c>
      <c r="U104" s="652">
        <v>0</v>
      </c>
      <c r="V104" s="652">
        <v>0</v>
      </c>
      <c r="W104" s="652">
        <v>0</v>
      </c>
      <c r="X104" s="652">
        <v>0</v>
      </c>
      <c r="Y104" s="652">
        <v>0</v>
      </c>
      <c r="Z104" s="652">
        <v>0</v>
      </c>
      <c r="AA104" s="652">
        <v>0</v>
      </c>
      <c r="AB104" s="652">
        <v>0</v>
      </c>
      <c r="AC104" s="652">
        <v>0</v>
      </c>
      <c r="AD104" s="652">
        <v>0</v>
      </c>
      <c r="AE104" s="652">
        <v>0</v>
      </c>
      <c r="AF104" s="652">
        <v>1</v>
      </c>
      <c r="AG104" s="652">
        <v>0</v>
      </c>
      <c r="AH104" s="652">
        <v>0</v>
      </c>
      <c r="AI104" s="652">
        <v>0</v>
      </c>
      <c r="AJ104" s="652">
        <v>0</v>
      </c>
      <c r="AK104" s="652">
        <v>0</v>
      </c>
      <c r="AL104" s="652">
        <v>2</v>
      </c>
      <c r="AM104" s="652">
        <v>0</v>
      </c>
      <c r="AN104" s="652">
        <v>0</v>
      </c>
      <c r="AO104" s="652">
        <v>0</v>
      </c>
      <c r="AP104" s="652">
        <v>0</v>
      </c>
      <c r="AQ104" s="866">
        <v>0</v>
      </c>
      <c r="AR104" s="866">
        <v>0</v>
      </c>
      <c r="AS104" s="3700">
        <v>0</v>
      </c>
      <c r="AT104" s="652">
        <v>0</v>
      </c>
      <c r="AU104" s="652">
        <v>0</v>
      </c>
      <c r="AV104" s="652">
        <v>0</v>
      </c>
      <c r="AW104" s="652">
        <v>0</v>
      </c>
      <c r="AX104" s="652">
        <v>0</v>
      </c>
      <c r="AY104" s="652">
        <v>0</v>
      </c>
      <c r="AZ104" s="652">
        <v>0</v>
      </c>
      <c r="BA104" s="652">
        <v>0</v>
      </c>
      <c r="BB104" s="652">
        <v>0</v>
      </c>
      <c r="BC104" s="652">
        <v>0</v>
      </c>
      <c r="BD104" s="652">
        <v>0</v>
      </c>
      <c r="BE104" s="652">
        <v>0</v>
      </c>
      <c r="BF104" s="652">
        <v>0</v>
      </c>
      <c r="BG104" s="652">
        <v>0</v>
      </c>
      <c r="BH104" s="652">
        <v>0</v>
      </c>
      <c r="BI104" s="652">
        <v>0</v>
      </c>
      <c r="BJ104" s="652">
        <v>0</v>
      </c>
      <c r="BK104" s="652">
        <v>0</v>
      </c>
      <c r="BL104" s="652">
        <v>0</v>
      </c>
      <c r="BM104" s="652">
        <v>0</v>
      </c>
      <c r="BN104" s="652">
        <v>0</v>
      </c>
      <c r="BO104" s="652">
        <v>0</v>
      </c>
      <c r="BP104" s="652">
        <v>0</v>
      </c>
      <c r="BQ104" s="652">
        <v>0</v>
      </c>
      <c r="BR104" s="652">
        <v>0</v>
      </c>
      <c r="BS104" s="652">
        <v>0</v>
      </c>
      <c r="BT104" s="652">
        <v>0</v>
      </c>
      <c r="BU104" s="652">
        <v>0</v>
      </c>
    </row>
    <row r="105" spans="1:73" s="53" customFormat="1" ht="12" x14ac:dyDescent="0.25">
      <c r="A105" s="3967"/>
      <c r="B105" s="638" t="s">
        <v>287</v>
      </c>
      <c r="C105" s="633">
        <v>0.33333333333333331</v>
      </c>
      <c r="D105" s="633">
        <v>0</v>
      </c>
      <c r="E105" s="633">
        <v>1</v>
      </c>
      <c r="F105" s="633">
        <v>1.4285714285714286</v>
      </c>
      <c r="G105" s="633">
        <v>0.69230769230769229</v>
      </c>
      <c r="H105" s="633">
        <v>0.8571428571428571</v>
      </c>
      <c r="I105" s="633" t="s">
        <v>0</v>
      </c>
      <c r="J105" s="633">
        <v>0.5</v>
      </c>
      <c r="K105" s="633">
        <v>1.3333333333333333</v>
      </c>
      <c r="L105" s="633" t="s">
        <v>0</v>
      </c>
      <c r="M105" s="633">
        <v>0.45454545454545453</v>
      </c>
      <c r="N105" s="633">
        <v>2.4166666666666665</v>
      </c>
      <c r="O105" s="633">
        <v>0</v>
      </c>
      <c r="P105" s="633">
        <v>0.9285714285714286</v>
      </c>
      <c r="Q105" s="633">
        <v>1.8181818181818181</v>
      </c>
      <c r="R105" s="633" t="s">
        <v>0</v>
      </c>
      <c r="S105" s="633" t="s">
        <v>0</v>
      </c>
      <c r="T105" s="633">
        <v>1</v>
      </c>
      <c r="U105" s="633" t="s">
        <v>0</v>
      </c>
      <c r="V105" s="633" t="s">
        <v>0</v>
      </c>
      <c r="W105" s="633">
        <v>0.42857142857142855</v>
      </c>
      <c r="X105" s="633">
        <v>0.6428571428571429</v>
      </c>
      <c r="Y105" s="633" t="s">
        <v>0</v>
      </c>
      <c r="Z105" s="633">
        <v>0</v>
      </c>
      <c r="AA105" s="633" t="s">
        <v>0</v>
      </c>
      <c r="AB105" s="633">
        <v>0.27272727272727271</v>
      </c>
      <c r="AC105" s="633" t="s">
        <v>0</v>
      </c>
      <c r="AD105" s="633">
        <v>0.6</v>
      </c>
      <c r="AE105" s="633" t="s">
        <v>0</v>
      </c>
      <c r="AF105" s="633">
        <v>2.75</v>
      </c>
      <c r="AG105" s="633">
        <v>0.875</v>
      </c>
      <c r="AH105" s="633">
        <v>1.8</v>
      </c>
      <c r="AI105" s="633">
        <v>0.5</v>
      </c>
      <c r="AJ105" s="633">
        <v>0.75</v>
      </c>
      <c r="AK105" s="633">
        <v>0.4</v>
      </c>
      <c r="AL105" s="633">
        <v>2.5555555555555554</v>
      </c>
      <c r="AM105" s="633" t="s">
        <v>0</v>
      </c>
      <c r="AN105" s="633" t="s">
        <v>0</v>
      </c>
      <c r="AO105" s="633" t="s">
        <v>0</v>
      </c>
      <c r="AP105" s="633" t="s">
        <v>0</v>
      </c>
      <c r="AQ105" s="867" t="s">
        <v>0</v>
      </c>
      <c r="AR105" s="867" t="s">
        <v>0</v>
      </c>
      <c r="AS105" s="3701" t="s">
        <v>0</v>
      </c>
      <c r="AT105" s="633" t="s">
        <v>0</v>
      </c>
      <c r="AU105" s="633" t="s">
        <v>0</v>
      </c>
      <c r="AV105" s="633" t="s">
        <v>0</v>
      </c>
      <c r="AW105" s="633" t="s">
        <v>0</v>
      </c>
      <c r="AX105" s="633" t="s">
        <v>0</v>
      </c>
      <c r="AY105" s="633" t="s">
        <v>0</v>
      </c>
      <c r="AZ105" s="633" t="s">
        <v>0</v>
      </c>
      <c r="BA105" s="633" t="s">
        <v>0</v>
      </c>
      <c r="BB105" s="633" t="s">
        <v>0</v>
      </c>
      <c r="BC105" s="633" t="s">
        <v>0</v>
      </c>
      <c r="BD105" s="633" t="s">
        <v>0</v>
      </c>
      <c r="BE105" s="633">
        <v>0</v>
      </c>
      <c r="BF105" s="633" t="s">
        <v>0</v>
      </c>
      <c r="BG105" s="633" t="s">
        <v>0</v>
      </c>
      <c r="BH105" s="633" t="s">
        <v>0</v>
      </c>
      <c r="BI105" s="633" t="s">
        <v>0</v>
      </c>
      <c r="BJ105" s="633" t="s">
        <v>0</v>
      </c>
      <c r="BK105" s="633" t="s">
        <v>0</v>
      </c>
      <c r="BL105" s="633" t="s">
        <v>0</v>
      </c>
      <c r="BM105" s="633" t="s">
        <v>0</v>
      </c>
      <c r="BN105" s="633" t="s">
        <v>0</v>
      </c>
      <c r="BO105" s="633" t="s">
        <v>0</v>
      </c>
      <c r="BP105" s="633" t="s">
        <v>0</v>
      </c>
      <c r="BQ105" s="633" t="s">
        <v>0</v>
      </c>
      <c r="BR105" s="633" t="s">
        <v>0</v>
      </c>
      <c r="BS105" s="633" t="s">
        <v>0</v>
      </c>
      <c r="BT105" s="633" t="s">
        <v>0</v>
      </c>
      <c r="BU105" s="633" t="s">
        <v>0</v>
      </c>
    </row>
    <row r="106" spans="1:73" s="55" customFormat="1" ht="12" customHeight="1" x14ac:dyDescent="0.25">
      <c r="A106" s="3968" t="s">
        <v>271</v>
      </c>
      <c r="B106" s="634" t="s">
        <v>285</v>
      </c>
      <c r="C106" s="635">
        <v>3</v>
      </c>
      <c r="D106" s="635">
        <v>0</v>
      </c>
      <c r="E106" s="635">
        <v>0</v>
      </c>
      <c r="F106" s="635">
        <v>15</v>
      </c>
      <c r="G106" s="635">
        <v>14</v>
      </c>
      <c r="H106" s="635">
        <v>9</v>
      </c>
      <c r="I106" s="635">
        <v>0</v>
      </c>
      <c r="J106" s="635">
        <v>4</v>
      </c>
      <c r="K106" s="635">
        <v>9</v>
      </c>
      <c r="L106" s="635">
        <v>0</v>
      </c>
      <c r="M106" s="635">
        <v>4</v>
      </c>
      <c r="N106" s="635">
        <v>24</v>
      </c>
      <c r="O106" s="635">
        <v>0</v>
      </c>
      <c r="P106" s="635">
        <v>10</v>
      </c>
      <c r="Q106" s="635">
        <v>4</v>
      </c>
      <c r="R106" s="635">
        <v>0</v>
      </c>
      <c r="S106" s="635">
        <v>0</v>
      </c>
      <c r="T106" s="635">
        <v>1</v>
      </c>
      <c r="U106" s="635">
        <v>0</v>
      </c>
      <c r="V106" s="635">
        <v>0</v>
      </c>
      <c r="W106" s="635">
        <v>10</v>
      </c>
      <c r="X106" s="635">
        <v>12</v>
      </c>
      <c r="Y106" s="635">
        <v>0</v>
      </c>
      <c r="Z106" s="635">
        <v>3</v>
      </c>
      <c r="AA106" s="635">
        <v>0</v>
      </c>
      <c r="AB106" s="635">
        <v>3</v>
      </c>
      <c r="AC106" s="635">
        <v>0</v>
      </c>
      <c r="AD106" s="635">
        <v>4</v>
      </c>
      <c r="AE106" s="635">
        <v>0</v>
      </c>
      <c r="AF106" s="635">
        <v>4</v>
      </c>
      <c r="AG106" s="635">
        <v>5</v>
      </c>
      <c r="AH106" s="635">
        <v>0</v>
      </c>
      <c r="AI106" s="635">
        <v>3</v>
      </c>
      <c r="AJ106" s="635">
        <v>17</v>
      </c>
      <c r="AK106" s="635">
        <v>11</v>
      </c>
      <c r="AL106" s="635">
        <v>2</v>
      </c>
      <c r="AM106" s="635">
        <v>0</v>
      </c>
      <c r="AN106" s="635">
        <v>0</v>
      </c>
      <c r="AO106" s="635">
        <v>2</v>
      </c>
      <c r="AP106" s="635">
        <v>0</v>
      </c>
      <c r="AQ106" s="868">
        <v>5</v>
      </c>
      <c r="AR106" s="868">
        <v>0</v>
      </c>
      <c r="AS106" s="3702">
        <v>0</v>
      </c>
      <c r="AT106" s="635">
        <v>0</v>
      </c>
      <c r="AU106" s="635">
        <v>0</v>
      </c>
      <c r="AV106" s="635">
        <v>0</v>
      </c>
      <c r="AW106" s="635">
        <v>0</v>
      </c>
      <c r="AX106" s="635">
        <v>0</v>
      </c>
      <c r="AY106" s="635">
        <v>0</v>
      </c>
      <c r="AZ106" s="635">
        <v>0</v>
      </c>
      <c r="BA106" s="635">
        <v>0</v>
      </c>
      <c r="BB106" s="635">
        <v>0</v>
      </c>
      <c r="BC106" s="635">
        <v>0</v>
      </c>
      <c r="BD106" s="635">
        <v>0</v>
      </c>
      <c r="BE106" s="635">
        <v>0</v>
      </c>
      <c r="BF106" s="635">
        <v>0</v>
      </c>
      <c r="BG106" s="635">
        <v>0</v>
      </c>
      <c r="BH106" s="635">
        <v>1</v>
      </c>
      <c r="BI106" s="635">
        <v>0</v>
      </c>
      <c r="BJ106" s="635">
        <v>0</v>
      </c>
      <c r="BK106" s="635">
        <v>0</v>
      </c>
      <c r="BL106" s="635">
        <v>0</v>
      </c>
      <c r="BM106" s="635">
        <v>0</v>
      </c>
      <c r="BN106" s="635">
        <v>0</v>
      </c>
      <c r="BO106" s="635">
        <v>0</v>
      </c>
      <c r="BP106" s="635">
        <v>0</v>
      </c>
      <c r="BQ106" s="635">
        <v>0</v>
      </c>
      <c r="BR106" s="635">
        <v>0</v>
      </c>
      <c r="BS106" s="635">
        <v>0</v>
      </c>
      <c r="BT106" s="635">
        <v>0</v>
      </c>
      <c r="BU106" s="635">
        <v>0</v>
      </c>
    </row>
    <row r="107" spans="1:73" s="53" customFormat="1" ht="12" x14ac:dyDescent="0.25">
      <c r="A107" s="3968"/>
      <c r="B107" s="636" t="s">
        <v>286</v>
      </c>
      <c r="C107" s="637">
        <v>12</v>
      </c>
      <c r="D107" s="637">
        <v>1</v>
      </c>
      <c r="E107" s="637">
        <v>0</v>
      </c>
      <c r="F107" s="637">
        <v>8</v>
      </c>
      <c r="G107" s="637">
        <v>11</v>
      </c>
      <c r="H107" s="637">
        <v>13</v>
      </c>
      <c r="I107" s="637">
        <v>0</v>
      </c>
      <c r="J107" s="637">
        <v>2</v>
      </c>
      <c r="K107" s="637">
        <v>12</v>
      </c>
      <c r="L107" s="637">
        <v>0</v>
      </c>
      <c r="M107" s="637">
        <v>9</v>
      </c>
      <c r="N107" s="637">
        <v>12</v>
      </c>
      <c r="O107" s="637">
        <v>4</v>
      </c>
      <c r="P107" s="637">
        <v>14</v>
      </c>
      <c r="Q107" s="637">
        <v>7</v>
      </c>
      <c r="R107" s="637">
        <v>0</v>
      </c>
      <c r="S107" s="637">
        <v>0</v>
      </c>
      <c r="T107" s="637">
        <v>1</v>
      </c>
      <c r="U107" s="637">
        <v>0</v>
      </c>
      <c r="V107" s="637">
        <v>0</v>
      </c>
      <c r="W107" s="637">
        <v>5</v>
      </c>
      <c r="X107" s="637">
        <v>11</v>
      </c>
      <c r="Y107" s="637">
        <v>0</v>
      </c>
      <c r="Z107" s="637">
        <v>1</v>
      </c>
      <c r="AA107" s="637">
        <v>0</v>
      </c>
      <c r="AB107" s="637">
        <v>12</v>
      </c>
      <c r="AC107" s="637">
        <v>0</v>
      </c>
      <c r="AD107" s="637">
        <v>5</v>
      </c>
      <c r="AE107" s="637">
        <v>0</v>
      </c>
      <c r="AF107" s="637">
        <v>5</v>
      </c>
      <c r="AG107" s="637">
        <v>3</v>
      </c>
      <c r="AH107" s="637">
        <v>0</v>
      </c>
      <c r="AI107" s="637">
        <v>8</v>
      </c>
      <c r="AJ107" s="637">
        <v>11</v>
      </c>
      <c r="AK107" s="637">
        <v>8</v>
      </c>
      <c r="AL107" s="637">
        <v>6</v>
      </c>
      <c r="AM107" s="637">
        <v>0</v>
      </c>
      <c r="AN107" s="637">
        <v>0</v>
      </c>
      <c r="AO107" s="637">
        <v>3</v>
      </c>
      <c r="AP107" s="637">
        <v>0</v>
      </c>
      <c r="AQ107" s="869">
        <v>4</v>
      </c>
      <c r="AR107" s="869">
        <v>0</v>
      </c>
      <c r="AS107" s="3703">
        <v>0</v>
      </c>
      <c r="AT107" s="637">
        <v>0</v>
      </c>
      <c r="AU107" s="637">
        <v>1</v>
      </c>
      <c r="AV107" s="637">
        <v>0</v>
      </c>
      <c r="AW107" s="637">
        <v>1</v>
      </c>
      <c r="AX107" s="637">
        <v>0</v>
      </c>
      <c r="AY107" s="637">
        <v>0</v>
      </c>
      <c r="AZ107" s="637">
        <v>0</v>
      </c>
      <c r="BA107" s="637">
        <v>0</v>
      </c>
      <c r="BB107" s="637">
        <v>0</v>
      </c>
      <c r="BC107" s="637">
        <v>0</v>
      </c>
      <c r="BD107" s="637">
        <v>0</v>
      </c>
      <c r="BE107" s="637">
        <v>0</v>
      </c>
      <c r="BF107" s="637">
        <v>0</v>
      </c>
      <c r="BG107" s="637">
        <v>0</v>
      </c>
      <c r="BH107" s="637">
        <v>2</v>
      </c>
      <c r="BI107" s="637">
        <v>0</v>
      </c>
      <c r="BJ107" s="637">
        <v>0</v>
      </c>
      <c r="BK107" s="637">
        <v>0</v>
      </c>
      <c r="BL107" s="637">
        <v>0</v>
      </c>
      <c r="BM107" s="637">
        <v>0</v>
      </c>
      <c r="BN107" s="637">
        <v>0</v>
      </c>
      <c r="BO107" s="637">
        <v>1</v>
      </c>
      <c r="BP107" s="637">
        <v>0</v>
      </c>
      <c r="BQ107" s="637">
        <v>0</v>
      </c>
      <c r="BR107" s="637">
        <v>0</v>
      </c>
      <c r="BS107" s="637">
        <v>0</v>
      </c>
      <c r="BT107" s="637">
        <v>0</v>
      </c>
      <c r="BU107" s="637">
        <v>0</v>
      </c>
    </row>
    <row r="108" spans="1:73" s="53" customFormat="1" ht="12" x14ac:dyDescent="0.25">
      <c r="A108" s="3968"/>
      <c r="B108" s="648" t="s">
        <v>303</v>
      </c>
      <c r="C108" s="653">
        <v>0</v>
      </c>
      <c r="D108" s="653">
        <v>0</v>
      </c>
      <c r="E108" s="653">
        <v>0</v>
      </c>
      <c r="F108" s="653">
        <v>2</v>
      </c>
      <c r="G108" s="653">
        <v>1</v>
      </c>
      <c r="H108" s="653">
        <v>1</v>
      </c>
      <c r="I108" s="653">
        <v>0</v>
      </c>
      <c r="J108" s="653">
        <v>1</v>
      </c>
      <c r="K108" s="653">
        <v>1</v>
      </c>
      <c r="L108" s="653">
        <v>0</v>
      </c>
      <c r="M108" s="653">
        <v>0</v>
      </c>
      <c r="N108" s="653">
        <v>4</v>
      </c>
      <c r="O108" s="653">
        <v>0</v>
      </c>
      <c r="P108" s="653">
        <v>0</v>
      </c>
      <c r="Q108" s="653">
        <v>0</v>
      </c>
      <c r="R108" s="653">
        <v>0</v>
      </c>
      <c r="S108" s="653">
        <v>0</v>
      </c>
      <c r="T108" s="653">
        <v>0</v>
      </c>
      <c r="U108" s="653">
        <v>0</v>
      </c>
      <c r="V108" s="653">
        <v>0</v>
      </c>
      <c r="W108" s="653">
        <v>0</v>
      </c>
      <c r="X108" s="653">
        <v>1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1</v>
      </c>
      <c r="AK108" s="653">
        <v>2</v>
      </c>
      <c r="AL108" s="653">
        <v>0</v>
      </c>
      <c r="AM108" s="653">
        <v>0</v>
      </c>
      <c r="AN108" s="653">
        <v>0</v>
      </c>
      <c r="AO108" s="653">
        <v>0</v>
      </c>
      <c r="AP108" s="653">
        <v>0</v>
      </c>
      <c r="AQ108" s="870">
        <v>0</v>
      </c>
      <c r="AR108" s="870">
        <v>0</v>
      </c>
      <c r="AS108" s="3704">
        <v>0</v>
      </c>
      <c r="AT108" s="653">
        <v>0</v>
      </c>
      <c r="AU108" s="653">
        <v>0</v>
      </c>
      <c r="AV108" s="653">
        <v>0</v>
      </c>
      <c r="AW108" s="653">
        <v>0</v>
      </c>
      <c r="AX108" s="653">
        <v>0</v>
      </c>
      <c r="AY108" s="653">
        <v>0</v>
      </c>
      <c r="AZ108" s="653">
        <v>0</v>
      </c>
      <c r="BA108" s="653">
        <v>0</v>
      </c>
      <c r="BB108" s="653">
        <v>0</v>
      </c>
      <c r="BC108" s="653">
        <v>0</v>
      </c>
      <c r="BD108" s="653">
        <v>0</v>
      </c>
      <c r="BE108" s="653">
        <v>0</v>
      </c>
      <c r="BF108" s="653">
        <v>0</v>
      </c>
      <c r="BG108" s="653">
        <v>0</v>
      </c>
      <c r="BH108" s="653">
        <v>0</v>
      </c>
      <c r="BI108" s="653">
        <v>0</v>
      </c>
      <c r="BJ108" s="653">
        <v>0</v>
      </c>
      <c r="BK108" s="653">
        <v>0</v>
      </c>
      <c r="BL108" s="653">
        <v>0</v>
      </c>
      <c r="BM108" s="653">
        <v>0</v>
      </c>
      <c r="BN108" s="653">
        <v>0</v>
      </c>
      <c r="BO108" s="653">
        <v>0</v>
      </c>
      <c r="BP108" s="653">
        <v>0</v>
      </c>
      <c r="BQ108" s="653">
        <v>0</v>
      </c>
      <c r="BR108" s="653">
        <v>0</v>
      </c>
      <c r="BS108" s="653">
        <v>0</v>
      </c>
      <c r="BT108" s="653">
        <v>0</v>
      </c>
      <c r="BU108" s="653">
        <v>0</v>
      </c>
    </row>
    <row r="109" spans="1:73" s="53" customFormat="1" ht="12" x14ac:dyDescent="0.25">
      <c r="A109" s="3968"/>
      <c r="B109" s="775" t="s">
        <v>287</v>
      </c>
      <c r="C109" s="767">
        <v>0.25</v>
      </c>
      <c r="D109" s="767">
        <v>0</v>
      </c>
      <c r="E109" s="767" t="s">
        <v>0</v>
      </c>
      <c r="F109" s="767">
        <v>2.125</v>
      </c>
      <c r="G109" s="767">
        <v>1.3636363636363635</v>
      </c>
      <c r="H109" s="767">
        <v>0.76923076923076927</v>
      </c>
      <c r="I109" s="767" t="s">
        <v>0</v>
      </c>
      <c r="J109" s="767">
        <v>2.5</v>
      </c>
      <c r="K109" s="767">
        <v>0.83333333333333337</v>
      </c>
      <c r="L109" s="767" t="s">
        <v>0</v>
      </c>
      <c r="M109" s="767">
        <v>0.44444444444444442</v>
      </c>
      <c r="N109" s="767">
        <v>2.3333333333333335</v>
      </c>
      <c r="O109" s="767">
        <v>0</v>
      </c>
      <c r="P109" s="767">
        <v>0.7142857142857143</v>
      </c>
      <c r="Q109" s="767">
        <v>0.5714285714285714</v>
      </c>
      <c r="R109" s="767" t="s">
        <v>0</v>
      </c>
      <c r="S109" s="767" t="s">
        <v>0</v>
      </c>
      <c r="T109" s="767">
        <v>1</v>
      </c>
      <c r="U109" s="767" t="s">
        <v>0</v>
      </c>
      <c r="V109" s="767" t="s">
        <v>0</v>
      </c>
      <c r="W109" s="767">
        <v>2</v>
      </c>
      <c r="X109" s="767">
        <v>1.1818181818181819</v>
      </c>
      <c r="Y109" s="767" t="s">
        <v>0</v>
      </c>
      <c r="Z109" s="767">
        <v>3</v>
      </c>
      <c r="AA109" s="767" t="s">
        <v>0</v>
      </c>
      <c r="AB109" s="767">
        <v>0.25</v>
      </c>
      <c r="AC109" s="767" t="s">
        <v>0</v>
      </c>
      <c r="AD109" s="767">
        <v>0.8</v>
      </c>
      <c r="AE109" s="767" t="s">
        <v>0</v>
      </c>
      <c r="AF109" s="767">
        <v>0.8</v>
      </c>
      <c r="AG109" s="767">
        <v>1.6666666666666667</v>
      </c>
      <c r="AH109" s="767" t="s">
        <v>0</v>
      </c>
      <c r="AI109" s="767">
        <v>0.375</v>
      </c>
      <c r="AJ109" s="767">
        <v>1.6363636363636365</v>
      </c>
      <c r="AK109" s="767">
        <v>1.625</v>
      </c>
      <c r="AL109" s="767">
        <v>0.33333333333333331</v>
      </c>
      <c r="AM109" s="767" t="s">
        <v>0</v>
      </c>
      <c r="AN109" s="767" t="s">
        <v>0</v>
      </c>
      <c r="AO109" s="767">
        <v>0.66666666666666663</v>
      </c>
      <c r="AP109" s="767" t="s">
        <v>0</v>
      </c>
      <c r="AQ109" s="871">
        <v>1.25</v>
      </c>
      <c r="AR109" s="871" t="s">
        <v>0</v>
      </c>
      <c r="AS109" s="3705" t="s">
        <v>0</v>
      </c>
      <c r="AT109" s="767" t="s">
        <v>0</v>
      </c>
      <c r="AU109" s="767">
        <v>0</v>
      </c>
      <c r="AV109" s="767" t="s">
        <v>0</v>
      </c>
      <c r="AW109" s="767">
        <v>0</v>
      </c>
      <c r="AX109" s="767" t="s">
        <v>0</v>
      </c>
      <c r="AY109" s="767" t="s">
        <v>0</v>
      </c>
      <c r="AZ109" s="767" t="s">
        <v>0</v>
      </c>
      <c r="BA109" s="767" t="s">
        <v>0</v>
      </c>
      <c r="BB109" s="767" t="s">
        <v>0</v>
      </c>
      <c r="BC109" s="767" t="s">
        <v>0</v>
      </c>
      <c r="BD109" s="767" t="s">
        <v>0</v>
      </c>
      <c r="BE109" s="767" t="s">
        <v>0</v>
      </c>
      <c r="BF109" s="767" t="s">
        <v>0</v>
      </c>
      <c r="BG109" s="767" t="s">
        <v>0</v>
      </c>
      <c r="BH109" s="767">
        <v>0.5</v>
      </c>
      <c r="BI109" s="767" t="s">
        <v>0</v>
      </c>
      <c r="BJ109" s="767" t="s">
        <v>0</v>
      </c>
      <c r="BK109" s="767" t="s">
        <v>0</v>
      </c>
      <c r="BL109" s="767" t="s">
        <v>0</v>
      </c>
      <c r="BM109" s="767" t="s">
        <v>0</v>
      </c>
      <c r="BN109" s="767" t="s">
        <v>0</v>
      </c>
      <c r="BO109" s="767">
        <v>0</v>
      </c>
      <c r="BP109" s="767" t="s">
        <v>0</v>
      </c>
      <c r="BQ109" s="767" t="s">
        <v>0</v>
      </c>
      <c r="BR109" s="767" t="s">
        <v>0</v>
      </c>
      <c r="BS109" s="767" t="s">
        <v>0</v>
      </c>
      <c r="BT109" s="767" t="s">
        <v>0</v>
      </c>
      <c r="BU109" s="767" t="s">
        <v>0</v>
      </c>
    </row>
    <row r="110" spans="1:73" s="55" customFormat="1" ht="12" customHeight="1" x14ac:dyDescent="0.25">
      <c r="A110" s="3969" t="s">
        <v>336</v>
      </c>
      <c r="B110" s="768" t="s">
        <v>285</v>
      </c>
      <c r="C110" s="769">
        <v>7</v>
      </c>
      <c r="D110" s="769">
        <v>1</v>
      </c>
      <c r="E110" s="769">
        <v>0</v>
      </c>
      <c r="F110" s="769">
        <v>2</v>
      </c>
      <c r="G110" s="769">
        <v>10</v>
      </c>
      <c r="H110" s="769">
        <v>13</v>
      </c>
      <c r="I110" s="769">
        <v>0</v>
      </c>
      <c r="J110" s="769">
        <v>0</v>
      </c>
      <c r="K110" s="769">
        <v>10</v>
      </c>
      <c r="L110" s="769">
        <v>0</v>
      </c>
      <c r="M110" s="769">
        <v>7</v>
      </c>
      <c r="N110" s="769">
        <v>19</v>
      </c>
      <c r="O110" s="769">
        <v>1</v>
      </c>
      <c r="P110" s="769">
        <v>15</v>
      </c>
      <c r="Q110" s="769">
        <v>4</v>
      </c>
      <c r="R110" s="769">
        <v>0</v>
      </c>
      <c r="S110" s="769">
        <v>0</v>
      </c>
      <c r="T110" s="769">
        <v>0</v>
      </c>
      <c r="U110" s="769">
        <v>4</v>
      </c>
      <c r="V110" s="769">
        <v>1</v>
      </c>
      <c r="W110" s="769">
        <v>0</v>
      </c>
      <c r="X110" s="769">
        <v>7</v>
      </c>
      <c r="Y110" s="769">
        <v>0</v>
      </c>
      <c r="Z110" s="769">
        <v>0</v>
      </c>
      <c r="AA110" s="769">
        <v>0</v>
      </c>
      <c r="AB110" s="769">
        <v>5</v>
      </c>
      <c r="AC110" s="769">
        <v>0</v>
      </c>
      <c r="AD110" s="769">
        <v>12</v>
      </c>
      <c r="AE110" s="769">
        <v>0</v>
      </c>
      <c r="AF110" s="769">
        <v>28</v>
      </c>
      <c r="AG110" s="769">
        <v>1</v>
      </c>
      <c r="AH110" s="769">
        <v>3</v>
      </c>
      <c r="AI110" s="769">
        <v>3</v>
      </c>
      <c r="AJ110" s="769">
        <v>13</v>
      </c>
      <c r="AK110" s="769">
        <v>5</v>
      </c>
      <c r="AL110" s="769">
        <v>21</v>
      </c>
      <c r="AM110" s="769">
        <v>0</v>
      </c>
      <c r="AN110" s="769">
        <v>0</v>
      </c>
      <c r="AO110" s="769">
        <v>0</v>
      </c>
      <c r="AP110" s="769">
        <v>1</v>
      </c>
      <c r="AQ110" s="872">
        <v>0</v>
      </c>
      <c r="AR110" s="872">
        <v>0</v>
      </c>
      <c r="AS110" s="3706">
        <v>0</v>
      </c>
      <c r="AT110" s="769">
        <v>0</v>
      </c>
      <c r="AU110" s="769">
        <v>0</v>
      </c>
      <c r="AV110" s="769">
        <v>0</v>
      </c>
      <c r="AW110" s="769">
        <v>0</v>
      </c>
      <c r="AX110" s="769">
        <v>0</v>
      </c>
      <c r="AY110" s="769">
        <v>0</v>
      </c>
      <c r="AZ110" s="769">
        <v>0</v>
      </c>
      <c r="BA110" s="769">
        <v>0</v>
      </c>
      <c r="BB110" s="769">
        <v>0</v>
      </c>
      <c r="BC110" s="769">
        <v>0</v>
      </c>
      <c r="BD110" s="769">
        <v>0</v>
      </c>
      <c r="BE110" s="769">
        <v>0</v>
      </c>
      <c r="BF110" s="769">
        <v>0</v>
      </c>
      <c r="BG110" s="769">
        <v>1</v>
      </c>
      <c r="BH110" s="769">
        <v>2</v>
      </c>
      <c r="BI110" s="769">
        <v>0</v>
      </c>
      <c r="BJ110" s="769">
        <v>0</v>
      </c>
      <c r="BK110" s="769">
        <v>0</v>
      </c>
      <c r="BL110" s="769">
        <v>0</v>
      </c>
      <c r="BM110" s="769">
        <v>0</v>
      </c>
      <c r="BN110" s="769">
        <v>0</v>
      </c>
      <c r="BO110" s="769">
        <v>0</v>
      </c>
      <c r="BP110" s="769">
        <v>0</v>
      </c>
      <c r="BQ110" s="769">
        <v>0</v>
      </c>
      <c r="BR110" s="769">
        <v>0</v>
      </c>
      <c r="BS110" s="769">
        <v>0</v>
      </c>
      <c r="BT110" s="769">
        <v>0</v>
      </c>
      <c r="BU110" s="769">
        <v>0</v>
      </c>
    </row>
    <row r="111" spans="1:73" s="53" customFormat="1" ht="12" x14ac:dyDescent="0.25">
      <c r="A111" s="3969"/>
      <c r="B111" s="770" t="s">
        <v>286</v>
      </c>
      <c r="C111" s="771">
        <v>8</v>
      </c>
      <c r="D111" s="771">
        <v>1</v>
      </c>
      <c r="E111" s="771">
        <v>0</v>
      </c>
      <c r="F111" s="771">
        <v>6</v>
      </c>
      <c r="G111" s="771">
        <v>12</v>
      </c>
      <c r="H111" s="771">
        <v>14</v>
      </c>
      <c r="I111" s="771">
        <v>0</v>
      </c>
      <c r="J111" s="771">
        <v>0</v>
      </c>
      <c r="K111" s="771">
        <v>13</v>
      </c>
      <c r="L111" s="771">
        <v>0</v>
      </c>
      <c r="M111" s="771">
        <v>8</v>
      </c>
      <c r="N111" s="771">
        <v>14</v>
      </c>
      <c r="O111" s="771">
        <v>2</v>
      </c>
      <c r="P111" s="771">
        <v>14</v>
      </c>
      <c r="Q111" s="771">
        <v>11</v>
      </c>
      <c r="R111" s="771">
        <v>0</v>
      </c>
      <c r="S111" s="771">
        <v>0</v>
      </c>
      <c r="T111" s="771">
        <v>0</v>
      </c>
      <c r="U111" s="771">
        <v>3</v>
      </c>
      <c r="V111" s="771">
        <v>2</v>
      </c>
      <c r="W111" s="771">
        <v>1</v>
      </c>
      <c r="X111" s="771">
        <v>13</v>
      </c>
      <c r="Y111" s="771">
        <v>0</v>
      </c>
      <c r="Z111" s="771">
        <v>1</v>
      </c>
      <c r="AA111" s="771">
        <v>0</v>
      </c>
      <c r="AB111" s="771">
        <v>12</v>
      </c>
      <c r="AC111" s="771">
        <v>1</v>
      </c>
      <c r="AD111" s="771">
        <v>7</v>
      </c>
      <c r="AE111" s="771">
        <v>0</v>
      </c>
      <c r="AF111" s="771">
        <v>11</v>
      </c>
      <c r="AG111" s="771">
        <v>5</v>
      </c>
      <c r="AH111" s="771">
        <v>4</v>
      </c>
      <c r="AI111" s="771">
        <v>6</v>
      </c>
      <c r="AJ111" s="771">
        <v>11</v>
      </c>
      <c r="AK111" s="771">
        <v>11</v>
      </c>
      <c r="AL111" s="771">
        <v>12</v>
      </c>
      <c r="AM111" s="771">
        <v>0</v>
      </c>
      <c r="AN111" s="771">
        <v>0</v>
      </c>
      <c r="AO111" s="771">
        <v>0</v>
      </c>
      <c r="AP111" s="771">
        <v>1</v>
      </c>
      <c r="AQ111" s="873">
        <v>2</v>
      </c>
      <c r="AR111" s="873">
        <v>0</v>
      </c>
      <c r="AS111" s="3707">
        <v>0</v>
      </c>
      <c r="AT111" s="771">
        <v>0</v>
      </c>
      <c r="AU111" s="771">
        <v>0</v>
      </c>
      <c r="AV111" s="771">
        <v>0</v>
      </c>
      <c r="AW111" s="771">
        <v>0</v>
      </c>
      <c r="AX111" s="771">
        <v>0</v>
      </c>
      <c r="AY111" s="771">
        <v>0</v>
      </c>
      <c r="AZ111" s="771">
        <v>0</v>
      </c>
      <c r="BA111" s="771">
        <v>0</v>
      </c>
      <c r="BB111" s="771">
        <v>0</v>
      </c>
      <c r="BC111" s="771">
        <v>0</v>
      </c>
      <c r="BD111" s="771">
        <v>0</v>
      </c>
      <c r="BE111" s="771">
        <v>0</v>
      </c>
      <c r="BF111" s="771">
        <v>0</v>
      </c>
      <c r="BG111" s="771">
        <v>2</v>
      </c>
      <c r="BH111" s="771">
        <v>2</v>
      </c>
      <c r="BI111" s="771">
        <v>0</v>
      </c>
      <c r="BJ111" s="771">
        <v>0</v>
      </c>
      <c r="BK111" s="771">
        <v>0</v>
      </c>
      <c r="BL111" s="771">
        <v>0</v>
      </c>
      <c r="BM111" s="771">
        <v>0</v>
      </c>
      <c r="BN111" s="771">
        <v>0</v>
      </c>
      <c r="BO111" s="771">
        <v>0</v>
      </c>
      <c r="BP111" s="771">
        <v>0</v>
      </c>
      <c r="BQ111" s="771">
        <v>0</v>
      </c>
      <c r="BR111" s="771">
        <v>0</v>
      </c>
      <c r="BS111" s="771">
        <v>0</v>
      </c>
      <c r="BT111" s="771">
        <v>0</v>
      </c>
      <c r="BU111" s="771">
        <v>0</v>
      </c>
    </row>
    <row r="112" spans="1:73" s="53" customFormat="1" ht="12" x14ac:dyDescent="0.25">
      <c r="A112" s="3969"/>
      <c r="B112" s="772" t="s">
        <v>303</v>
      </c>
      <c r="C112" s="773">
        <v>0</v>
      </c>
      <c r="D112" s="773">
        <v>0</v>
      </c>
      <c r="E112" s="773">
        <v>0</v>
      </c>
      <c r="F112" s="773">
        <v>1</v>
      </c>
      <c r="G112" s="773">
        <v>1</v>
      </c>
      <c r="H112" s="773">
        <v>0</v>
      </c>
      <c r="I112" s="773">
        <v>0</v>
      </c>
      <c r="J112" s="773">
        <v>0</v>
      </c>
      <c r="K112" s="773">
        <v>0</v>
      </c>
      <c r="L112" s="773">
        <v>0</v>
      </c>
      <c r="M112" s="773">
        <v>0</v>
      </c>
      <c r="N112" s="773">
        <v>2</v>
      </c>
      <c r="O112" s="773">
        <v>0</v>
      </c>
      <c r="P112" s="773">
        <v>1</v>
      </c>
      <c r="Q112" s="773">
        <v>1</v>
      </c>
      <c r="R112" s="773">
        <v>0</v>
      </c>
      <c r="S112" s="773">
        <v>0</v>
      </c>
      <c r="T112" s="773">
        <v>0</v>
      </c>
      <c r="U112" s="773">
        <v>1</v>
      </c>
      <c r="V112" s="773">
        <v>0</v>
      </c>
      <c r="W112" s="773">
        <v>0</v>
      </c>
      <c r="X112" s="773">
        <v>0</v>
      </c>
      <c r="Y112" s="773">
        <v>0</v>
      </c>
      <c r="Z112" s="773">
        <v>0</v>
      </c>
      <c r="AA112" s="773">
        <v>0</v>
      </c>
      <c r="AB112" s="773">
        <v>0</v>
      </c>
      <c r="AC112" s="773">
        <v>0</v>
      </c>
      <c r="AD112" s="773">
        <v>0</v>
      </c>
      <c r="AE112" s="773">
        <v>0</v>
      </c>
      <c r="AF112" s="773">
        <v>3</v>
      </c>
      <c r="AG112" s="773">
        <v>0</v>
      </c>
      <c r="AH112" s="773">
        <v>0</v>
      </c>
      <c r="AI112" s="773">
        <v>0</v>
      </c>
      <c r="AJ112" s="773">
        <v>1</v>
      </c>
      <c r="AK112" s="773">
        <v>1</v>
      </c>
      <c r="AL112" s="773">
        <v>2</v>
      </c>
      <c r="AM112" s="773">
        <v>0</v>
      </c>
      <c r="AN112" s="773">
        <v>0</v>
      </c>
      <c r="AO112" s="773">
        <v>0</v>
      </c>
      <c r="AP112" s="773">
        <v>0</v>
      </c>
      <c r="AQ112" s="874">
        <v>0</v>
      </c>
      <c r="AR112" s="874">
        <v>0</v>
      </c>
      <c r="AS112" s="3708">
        <v>0</v>
      </c>
      <c r="AT112" s="773">
        <v>0</v>
      </c>
      <c r="AU112" s="773">
        <v>0</v>
      </c>
      <c r="AV112" s="773">
        <v>0</v>
      </c>
      <c r="AW112" s="773">
        <v>0</v>
      </c>
      <c r="AX112" s="773">
        <v>0</v>
      </c>
      <c r="AY112" s="773">
        <v>0</v>
      </c>
      <c r="AZ112" s="773">
        <v>0</v>
      </c>
      <c r="BA112" s="773">
        <v>0</v>
      </c>
      <c r="BB112" s="773">
        <v>0</v>
      </c>
      <c r="BC112" s="773">
        <v>0</v>
      </c>
      <c r="BD112" s="773">
        <v>0</v>
      </c>
      <c r="BE112" s="773">
        <v>0</v>
      </c>
      <c r="BF112" s="773">
        <v>0</v>
      </c>
      <c r="BG112" s="773">
        <v>0</v>
      </c>
      <c r="BH112" s="773">
        <v>0</v>
      </c>
      <c r="BI112" s="773">
        <v>0</v>
      </c>
      <c r="BJ112" s="773">
        <v>0</v>
      </c>
      <c r="BK112" s="773">
        <v>0</v>
      </c>
      <c r="BL112" s="773">
        <v>0</v>
      </c>
      <c r="BM112" s="773">
        <v>0</v>
      </c>
      <c r="BN112" s="773">
        <v>0</v>
      </c>
      <c r="BO112" s="773">
        <v>0</v>
      </c>
      <c r="BP112" s="773">
        <v>0</v>
      </c>
      <c r="BQ112" s="773">
        <v>0</v>
      </c>
      <c r="BR112" s="773">
        <v>0</v>
      </c>
      <c r="BS112" s="773">
        <v>0</v>
      </c>
      <c r="BT112" s="773">
        <v>0</v>
      </c>
      <c r="BU112" s="773">
        <v>0</v>
      </c>
    </row>
    <row r="113" spans="1:73" s="3486" customFormat="1" ht="12" x14ac:dyDescent="0.25">
      <c r="A113" s="3969"/>
      <c r="B113" s="3485" t="s">
        <v>287</v>
      </c>
      <c r="C113" s="3480">
        <v>0.875</v>
      </c>
      <c r="D113" s="3480">
        <v>1</v>
      </c>
      <c r="E113" s="3480" t="s">
        <v>0</v>
      </c>
      <c r="F113" s="3480">
        <v>0.5</v>
      </c>
      <c r="G113" s="3480">
        <v>0.91666666666666663</v>
      </c>
      <c r="H113" s="3480">
        <v>0.9285714285714286</v>
      </c>
      <c r="I113" s="3480" t="s">
        <v>0</v>
      </c>
      <c r="J113" s="3480" t="s">
        <v>0</v>
      </c>
      <c r="K113" s="3480">
        <v>0.76923076923076927</v>
      </c>
      <c r="L113" s="3480" t="s">
        <v>0</v>
      </c>
      <c r="M113" s="3480">
        <v>0.875</v>
      </c>
      <c r="N113" s="3480">
        <v>1.5</v>
      </c>
      <c r="O113" s="3480">
        <v>0.5</v>
      </c>
      <c r="P113" s="3480">
        <v>1.1428571428571428</v>
      </c>
      <c r="Q113" s="3480">
        <v>0.45454545454545453</v>
      </c>
      <c r="R113" s="3480" t="s">
        <v>0</v>
      </c>
      <c r="S113" s="3480" t="s">
        <v>0</v>
      </c>
      <c r="T113" s="3480" t="s">
        <v>0</v>
      </c>
      <c r="U113" s="3480">
        <v>1.6666666666666667</v>
      </c>
      <c r="V113" s="3480">
        <v>0.5</v>
      </c>
      <c r="W113" s="3480">
        <v>0</v>
      </c>
      <c r="X113" s="3480">
        <v>0.53846153846153844</v>
      </c>
      <c r="Y113" s="3480" t="s">
        <v>0</v>
      </c>
      <c r="Z113" s="3480">
        <v>0</v>
      </c>
      <c r="AA113" s="3480" t="s">
        <v>0</v>
      </c>
      <c r="AB113" s="3480">
        <v>0.41666666666666669</v>
      </c>
      <c r="AC113" s="3480">
        <v>0</v>
      </c>
      <c r="AD113" s="3480">
        <v>1.7142857142857142</v>
      </c>
      <c r="AE113" s="3480" t="s">
        <v>0</v>
      </c>
      <c r="AF113" s="3480">
        <v>2.8181818181818183</v>
      </c>
      <c r="AG113" s="3480">
        <v>0.2</v>
      </c>
      <c r="AH113" s="3480">
        <v>0.75</v>
      </c>
      <c r="AI113" s="3480">
        <v>0.5</v>
      </c>
      <c r="AJ113" s="3480">
        <v>1.2727272727272727</v>
      </c>
      <c r="AK113" s="3480">
        <v>0.54545454545454541</v>
      </c>
      <c r="AL113" s="3480">
        <v>1.9166666666666667</v>
      </c>
      <c r="AM113" s="3480" t="s">
        <v>0</v>
      </c>
      <c r="AN113" s="3480" t="s">
        <v>0</v>
      </c>
      <c r="AO113" s="3480" t="s">
        <v>0</v>
      </c>
      <c r="AP113" s="3480">
        <v>1</v>
      </c>
      <c r="AQ113" s="3481">
        <v>0</v>
      </c>
      <c r="AR113" s="3481" t="s">
        <v>0</v>
      </c>
      <c r="AS113" s="3709" t="s">
        <v>0</v>
      </c>
      <c r="AT113" s="3480" t="s">
        <v>0</v>
      </c>
      <c r="AU113" s="3480" t="s">
        <v>0</v>
      </c>
      <c r="AV113" s="3480" t="s">
        <v>0</v>
      </c>
      <c r="AW113" s="3480" t="s">
        <v>0</v>
      </c>
      <c r="AX113" s="3480" t="s">
        <v>0</v>
      </c>
      <c r="AY113" s="3480" t="s">
        <v>0</v>
      </c>
      <c r="AZ113" s="3480" t="s">
        <v>0</v>
      </c>
      <c r="BA113" s="3480" t="s">
        <v>0</v>
      </c>
      <c r="BB113" s="3480" t="s">
        <v>0</v>
      </c>
      <c r="BC113" s="3480" t="s">
        <v>0</v>
      </c>
      <c r="BD113" s="3480" t="s">
        <v>0</v>
      </c>
      <c r="BE113" s="3480" t="s">
        <v>0</v>
      </c>
      <c r="BF113" s="3480" t="s">
        <v>0</v>
      </c>
      <c r="BG113" s="3480">
        <v>0.5</v>
      </c>
      <c r="BH113" s="3480">
        <v>1</v>
      </c>
      <c r="BI113" s="3480" t="s">
        <v>0</v>
      </c>
      <c r="BJ113" s="3480" t="s">
        <v>0</v>
      </c>
      <c r="BK113" s="3480" t="s">
        <v>0</v>
      </c>
      <c r="BL113" s="3480" t="s">
        <v>0</v>
      </c>
      <c r="BM113" s="3480" t="s">
        <v>0</v>
      </c>
      <c r="BN113" s="3480" t="s">
        <v>0</v>
      </c>
      <c r="BO113" s="3480" t="s">
        <v>0</v>
      </c>
      <c r="BP113" s="3480" t="s">
        <v>0</v>
      </c>
      <c r="BQ113" s="3480" t="s">
        <v>0</v>
      </c>
      <c r="BR113" s="3480" t="s">
        <v>0</v>
      </c>
      <c r="BS113" s="3480" t="s">
        <v>0</v>
      </c>
      <c r="BT113" s="3480" t="s">
        <v>0</v>
      </c>
      <c r="BU113" s="3480" t="s">
        <v>0</v>
      </c>
    </row>
    <row r="114" spans="1:73" s="55" customFormat="1" ht="12" customHeight="1" x14ac:dyDescent="0.25">
      <c r="A114" s="3962" t="s">
        <v>828</v>
      </c>
      <c r="B114" s="3482" t="s">
        <v>285</v>
      </c>
      <c r="C114" s="3483">
        <v>2</v>
      </c>
      <c r="D114" s="3483">
        <v>1</v>
      </c>
      <c r="E114" s="3483">
        <v>0</v>
      </c>
      <c r="F114" s="3483">
        <v>3</v>
      </c>
      <c r="G114" s="3483">
        <v>9</v>
      </c>
      <c r="H114" s="3483">
        <v>21</v>
      </c>
      <c r="I114" s="3483">
        <v>0</v>
      </c>
      <c r="J114" s="3483">
        <v>0</v>
      </c>
      <c r="K114" s="3483">
        <v>6</v>
      </c>
      <c r="L114" s="3483">
        <v>6</v>
      </c>
      <c r="M114" s="3483">
        <v>3</v>
      </c>
      <c r="N114" s="3483">
        <v>10</v>
      </c>
      <c r="O114" s="3483">
        <v>1</v>
      </c>
      <c r="P114" s="3483">
        <v>24</v>
      </c>
      <c r="Q114" s="3483">
        <v>8</v>
      </c>
      <c r="R114" s="3483">
        <v>0</v>
      </c>
      <c r="S114" s="3483">
        <v>0</v>
      </c>
      <c r="T114" s="3483">
        <v>0</v>
      </c>
      <c r="U114" s="3483">
        <v>10</v>
      </c>
      <c r="V114" s="3483">
        <v>2</v>
      </c>
      <c r="W114" s="3483">
        <v>0</v>
      </c>
      <c r="X114" s="3483">
        <v>1</v>
      </c>
      <c r="Y114" s="3483">
        <v>0</v>
      </c>
      <c r="Z114" s="3483">
        <v>0</v>
      </c>
      <c r="AA114" s="3483">
        <v>0</v>
      </c>
      <c r="AB114" s="3483">
        <v>5</v>
      </c>
      <c r="AC114" s="3483">
        <v>0</v>
      </c>
      <c r="AD114" s="3483">
        <v>8</v>
      </c>
      <c r="AE114" s="3483">
        <v>4</v>
      </c>
      <c r="AF114" s="3483">
        <v>20</v>
      </c>
      <c r="AG114" s="3483">
        <v>1</v>
      </c>
      <c r="AH114" s="3483">
        <v>1</v>
      </c>
      <c r="AI114" s="3483">
        <v>7</v>
      </c>
      <c r="AJ114" s="3483">
        <v>8</v>
      </c>
      <c r="AK114" s="3483">
        <v>4</v>
      </c>
      <c r="AL114" s="3483">
        <v>11</v>
      </c>
      <c r="AM114" s="3483">
        <v>0</v>
      </c>
      <c r="AN114" s="3483">
        <v>0</v>
      </c>
      <c r="AO114" s="3483">
        <v>0</v>
      </c>
      <c r="AP114" s="3483">
        <v>0</v>
      </c>
      <c r="AQ114" s="3483">
        <v>4</v>
      </c>
      <c r="AR114" s="3484">
        <v>0</v>
      </c>
      <c r="AS114" s="3710">
        <v>0</v>
      </c>
      <c r="AT114" s="3484">
        <v>0</v>
      </c>
      <c r="AU114" s="3484">
        <v>0</v>
      </c>
      <c r="AV114" s="3484">
        <v>0</v>
      </c>
      <c r="AW114" s="3484">
        <v>0</v>
      </c>
      <c r="AX114" s="3484">
        <v>0</v>
      </c>
      <c r="AY114" s="3484">
        <v>0</v>
      </c>
      <c r="AZ114" s="3484">
        <v>0</v>
      </c>
      <c r="BA114" s="3484">
        <v>0</v>
      </c>
      <c r="BB114" s="3484">
        <v>0</v>
      </c>
      <c r="BC114" s="3484">
        <v>0</v>
      </c>
      <c r="BD114" s="3484">
        <v>0</v>
      </c>
      <c r="BE114" s="3484">
        <v>0</v>
      </c>
      <c r="BF114" s="3484">
        <v>0</v>
      </c>
      <c r="BG114" s="3484">
        <v>0</v>
      </c>
      <c r="BH114" s="3484">
        <v>0</v>
      </c>
      <c r="BI114" s="3484">
        <v>0</v>
      </c>
      <c r="BJ114" s="3484">
        <v>0</v>
      </c>
      <c r="BK114" s="3484">
        <v>0</v>
      </c>
      <c r="BL114" s="3484">
        <v>0</v>
      </c>
      <c r="BM114" s="3484">
        <v>0</v>
      </c>
      <c r="BN114" s="3484">
        <v>0</v>
      </c>
      <c r="BO114" s="3484">
        <v>0</v>
      </c>
      <c r="BP114" s="3484">
        <v>0</v>
      </c>
      <c r="BQ114" s="3484">
        <v>0</v>
      </c>
      <c r="BR114" s="3484">
        <v>0</v>
      </c>
      <c r="BS114" s="3484">
        <v>0</v>
      </c>
      <c r="BT114" s="3484">
        <v>0</v>
      </c>
      <c r="BU114" s="3483">
        <v>0</v>
      </c>
    </row>
    <row r="115" spans="1:73" s="53" customFormat="1" ht="12" x14ac:dyDescent="0.25">
      <c r="A115" s="3962"/>
      <c r="B115" s="505" t="s">
        <v>286</v>
      </c>
      <c r="C115" s="487">
        <v>7</v>
      </c>
      <c r="D115" s="487">
        <v>1</v>
      </c>
      <c r="E115" s="487">
        <v>0</v>
      </c>
      <c r="F115" s="487">
        <v>7</v>
      </c>
      <c r="G115" s="487">
        <v>10</v>
      </c>
      <c r="H115" s="487">
        <v>15</v>
      </c>
      <c r="I115" s="487">
        <v>0</v>
      </c>
      <c r="J115" s="487">
        <v>0</v>
      </c>
      <c r="K115" s="487">
        <v>13</v>
      </c>
      <c r="L115" s="487">
        <v>2</v>
      </c>
      <c r="M115" s="487">
        <v>5</v>
      </c>
      <c r="N115" s="487">
        <v>9</v>
      </c>
      <c r="O115" s="487">
        <v>4</v>
      </c>
      <c r="P115" s="487">
        <v>15</v>
      </c>
      <c r="Q115" s="487">
        <v>6</v>
      </c>
      <c r="R115" s="487">
        <v>0</v>
      </c>
      <c r="S115" s="487">
        <v>0</v>
      </c>
      <c r="T115" s="487">
        <v>0</v>
      </c>
      <c r="U115" s="487">
        <v>6</v>
      </c>
      <c r="V115" s="487">
        <v>4</v>
      </c>
      <c r="W115" s="487">
        <v>0</v>
      </c>
      <c r="X115" s="487">
        <v>14</v>
      </c>
      <c r="Y115" s="487">
        <v>0</v>
      </c>
      <c r="Z115" s="487">
        <v>0</v>
      </c>
      <c r="AA115" s="487">
        <v>3</v>
      </c>
      <c r="AB115" s="487">
        <v>13</v>
      </c>
      <c r="AC115" s="487">
        <v>0</v>
      </c>
      <c r="AD115" s="487">
        <v>6</v>
      </c>
      <c r="AE115" s="487">
        <v>6</v>
      </c>
      <c r="AF115" s="487">
        <v>11</v>
      </c>
      <c r="AG115" s="487">
        <v>2</v>
      </c>
      <c r="AH115" s="487">
        <v>2</v>
      </c>
      <c r="AI115" s="487">
        <v>8</v>
      </c>
      <c r="AJ115" s="487">
        <v>13</v>
      </c>
      <c r="AK115" s="487">
        <v>9</v>
      </c>
      <c r="AL115" s="487">
        <v>14</v>
      </c>
      <c r="AM115" s="487">
        <v>0</v>
      </c>
      <c r="AN115" s="487">
        <v>0</v>
      </c>
      <c r="AO115" s="487">
        <v>0</v>
      </c>
      <c r="AP115" s="487">
        <v>0</v>
      </c>
      <c r="AQ115" s="487">
        <v>3</v>
      </c>
      <c r="AR115" s="849">
        <v>4</v>
      </c>
      <c r="AS115" s="3683">
        <v>0</v>
      </c>
      <c r="AT115" s="849">
        <v>0</v>
      </c>
      <c r="AU115" s="849">
        <v>0</v>
      </c>
      <c r="AV115" s="849">
        <v>0</v>
      </c>
      <c r="AW115" s="849">
        <v>0</v>
      </c>
      <c r="AX115" s="849">
        <v>0</v>
      </c>
      <c r="AY115" s="849">
        <v>0</v>
      </c>
      <c r="AZ115" s="849">
        <v>0</v>
      </c>
      <c r="BA115" s="849">
        <v>0</v>
      </c>
      <c r="BB115" s="849">
        <v>0</v>
      </c>
      <c r="BC115" s="849">
        <v>0</v>
      </c>
      <c r="BD115" s="849">
        <v>0</v>
      </c>
      <c r="BE115" s="849">
        <v>0</v>
      </c>
      <c r="BF115" s="849">
        <v>0</v>
      </c>
      <c r="BG115" s="849">
        <v>0</v>
      </c>
      <c r="BH115" s="849">
        <v>0</v>
      </c>
      <c r="BI115" s="849">
        <v>0</v>
      </c>
      <c r="BJ115" s="849">
        <v>0</v>
      </c>
      <c r="BK115" s="849">
        <v>0</v>
      </c>
      <c r="BL115" s="849">
        <v>0</v>
      </c>
      <c r="BM115" s="849">
        <v>0</v>
      </c>
      <c r="BN115" s="849">
        <v>0</v>
      </c>
      <c r="BO115" s="849">
        <v>0</v>
      </c>
      <c r="BP115" s="849">
        <v>0</v>
      </c>
      <c r="BQ115" s="849">
        <v>0</v>
      </c>
      <c r="BR115" s="849">
        <v>0</v>
      </c>
      <c r="BS115" s="849">
        <v>0</v>
      </c>
      <c r="BT115" s="849">
        <v>0</v>
      </c>
      <c r="BU115" s="487">
        <v>0</v>
      </c>
    </row>
    <row r="116" spans="1:73" s="53" customFormat="1" ht="12" x14ac:dyDescent="0.25">
      <c r="A116" s="3962"/>
      <c r="B116" s="642" t="s">
        <v>303</v>
      </c>
      <c r="C116" s="643">
        <v>1</v>
      </c>
      <c r="D116" s="643">
        <v>0</v>
      </c>
      <c r="E116" s="643">
        <v>0</v>
      </c>
      <c r="F116" s="643">
        <v>0</v>
      </c>
      <c r="G116" s="643">
        <v>2</v>
      </c>
      <c r="H116" s="643">
        <v>3</v>
      </c>
      <c r="I116" s="643">
        <v>0</v>
      </c>
      <c r="J116" s="643">
        <v>0</v>
      </c>
      <c r="K116" s="643">
        <v>0</v>
      </c>
      <c r="L116" s="643">
        <v>0</v>
      </c>
      <c r="M116" s="643">
        <v>0</v>
      </c>
      <c r="N116" s="643">
        <v>1</v>
      </c>
      <c r="O116" s="643">
        <v>0</v>
      </c>
      <c r="P116" s="643">
        <v>2</v>
      </c>
      <c r="Q116" s="643">
        <v>1</v>
      </c>
      <c r="R116" s="643">
        <v>0</v>
      </c>
      <c r="S116" s="643">
        <v>0</v>
      </c>
      <c r="T116" s="643">
        <v>0</v>
      </c>
      <c r="U116" s="643">
        <v>1</v>
      </c>
      <c r="V116" s="643">
        <v>0</v>
      </c>
      <c r="W116" s="643">
        <v>0</v>
      </c>
      <c r="X116" s="643">
        <v>0</v>
      </c>
      <c r="Y116" s="643">
        <v>0</v>
      </c>
      <c r="Z116" s="643">
        <v>0</v>
      </c>
      <c r="AA116" s="643">
        <v>0</v>
      </c>
      <c r="AB116" s="643">
        <v>0</v>
      </c>
      <c r="AC116" s="643">
        <v>0</v>
      </c>
      <c r="AD116" s="643">
        <v>1</v>
      </c>
      <c r="AE116" s="643">
        <v>0</v>
      </c>
      <c r="AF116" s="643">
        <v>2</v>
      </c>
      <c r="AG116" s="643">
        <v>0</v>
      </c>
      <c r="AH116" s="643">
        <v>0</v>
      </c>
      <c r="AI116" s="643">
        <v>1</v>
      </c>
      <c r="AJ116" s="643">
        <v>0</v>
      </c>
      <c r="AK116" s="643">
        <v>0</v>
      </c>
      <c r="AL116" s="643">
        <v>0</v>
      </c>
      <c r="AM116" s="643">
        <v>0</v>
      </c>
      <c r="AN116" s="643">
        <v>0</v>
      </c>
      <c r="AO116" s="643">
        <v>0</v>
      </c>
      <c r="AP116" s="643">
        <v>0</v>
      </c>
      <c r="AQ116" s="643">
        <v>0</v>
      </c>
      <c r="AR116" s="850">
        <v>0</v>
      </c>
      <c r="AS116" s="3684">
        <v>0</v>
      </c>
      <c r="AT116" s="850">
        <v>0</v>
      </c>
      <c r="AU116" s="850">
        <v>0</v>
      </c>
      <c r="AV116" s="850">
        <v>0</v>
      </c>
      <c r="AW116" s="850">
        <v>0</v>
      </c>
      <c r="AX116" s="850">
        <v>0</v>
      </c>
      <c r="AY116" s="850">
        <v>0</v>
      </c>
      <c r="AZ116" s="850">
        <v>0</v>
      </c>
      <c r="BA116" s="850">
        <v>0</v>
      </c>
      <c r="BB116" s="850">
        <v>0</v>
      </c>
      <c r="BC116" s="850">
        <v>0</v>
      </c>
      <c r="BD116" s="850">
        <v>0</v>
      </c>
      <c r="BE116" s="850">
        <v>0</v>
      </c>
      <c r="BF116" s="850">
        <v>0</v>
      </c>
      <c r="BG116" s="850">
        <v>0</v>
      </c>
      <c r="BH116" s="850">
        <v>0</v>
      </c>
      <c r="BI116" s="850">
        <v>0</v>
      </c>
      <c r="BJ116" s="850">
        <v>0</v>
      </c>
      <c r="BK116" s="850">
        <v>0</v>
      </c>
      <c r="BL116" s="850">
        <v>0</v>
      </c>
      <c r="BM116" s="850">
        <v>0</v>
      </c>
      <c r="BN116" s="850">
        <v>0</v>
      </c>
      <c r="BO116" s="850">
        <v>0</v>
      </c>
      <c r="BP116" s="850">
        <v>0</v>
      </c>
      <c r="BQ116" s="850">
        <v>0</v>
      </c>
      <c r="BR116" s="850">
        <v>0</v>
      </c>
      <c r="BS116" s="850">
        <v>0</v>
      </c>
      <c r="BT116" s="850">
        <v>0</v>
      </c>
      <c r="BU116" s="643">
        <v>0</v>
      </c>
    </row>
    <row r="117" spans="1:73" s="53" customFormat="1" ht="12" x14ac:dyDescent="0.25">
      <c r="A117" s="3962"/>
      <c r="B117" s="506" t="s">
        <v>287</v>
      </c>
      <c r="C117" s="488">
        <v>0.42857142857142855</v>
      </c>
      <c r="D117" s="488">
        <v>1</v>
      </c>
      <c r="E117" s="488" t="s">
        <v>0</v>
      </c>
      <c r="F117" s="488">
        <v>0.42857142857142855</v>
      </c>
      <c r="G117" s="488">
        <v>1.1000000000000001</v>
      </c>
      <c r="H117" s="488">
        <v>1.6</v>
      </c>
      <c r="I117" s="488" t="s">
        <v>0</v>
      </c>
      <c r="J117" s="488" t="s">
        <v>0</v>
      </c>
      <c r="K117" s="488">
        <v>0.46153846153846156</v>
      </c>
      <c r="L117" s="488">
        <v>3</v>
      </c>
      <c r="M117" s="488">
        <v>0.6</v>
      </c>
      <c r="N117" s="488">
        <v>1.2222222222222223</v>
      </c>
      <c r="O117" s="488">
        <v>0.25</v>
      </c>
      <c r="P117" s="488">
        <v>1.7333333333333334</v>
      </c>
      <c r="Q117" s="488">
        <v>1.5</v>
      </c>
      <c r="R117" s="488" t="s">
        <v>0</v>
      </c>
      <c r="S117" s="488" t="s">
        <v>0</v>
      </c>
      <c r="T117" s="488" t="s">
        <v>0</v>
      </c>
      <c r="U117" s="488">
        <v>1.8333333333333333</v>
      </c>
      <c r="V117" s="488">
        <v>0.5</v>
      </c>
      <c r="W117" s="488" t="s">
        <v>0</v>
      </c>
      <c r="X117" s="488">
        <v>7.1428571428571425E-2</v>
      </c>
      <c r="Y117" s="488" t="s">
        <v>0</v>
      </c>
      <c r="Z117" s="488" t="s">
        <v>0</v>
      </c>
      <c r="AA117" s="488">
        <v>0</v>
      </c>
      <c r="AB117" s="488">
        <v>0.38461538461538464</v>
      </c>
      <c r="AC117" s="488" t="s">
        <v>0</v>
      </c>
      <c r="AD117" s="488">
        <v>1.5</v>
      </c>
      <c r="AE117" s="488">
        <v>0.66666666666666663</v>
      </c>
      <c r="AF117" s="488">
        <v>2</v>
      </c>
      <c r="AG117" s="488">
        <v>0.5</v>
      </c>
      <c r="AH117" s="488">
        <v>0.5</v>
      </c>
      <c r="AI117" s="488">
        <v>1</v>
      </c>
      <c r="AJ117" s="488">
        <v>0.61538461538461542</v>
      </c>
      <c r="AK117" s="488">
        <v>0.44444444444444442</v>
      </c>
      <c r="AL117" s="488">
        <v>0.7857142857142857</v>
      </c>
      <c r="AM117" s="488" t="s">
        <v>0</v>
      </c>
      <c r="AN117" s="488" t="s">
        <v>0</v>
      </c>
      <c r="AO117" s="488" t="s">
        <v>0</v>
      </c>
      <c r="AP117" s="488" t="s">
        <v>0</v>
      </c>
      <c r="AQ117" s="488">
        <v>1.3333333333333333</v>
      </c>
      <c r="AR117" s="851">
        <v>0</v>
      </c>
      <c r="AS117" s="3685" t="s">
        <v>0</v>
      </c>
      <c r="AT117" s="851" t="s">
        <v>0</v>
      </c>
      <c r="AU117" s="851" t="s">
        <v>0</v>
      </c>
      <c r="AV117" s="851" t="s">
        <v>0</v>
      </c>
      <c r="AW117" s="851" t="s">
        <v>0</v>
      </c>
      <c r="AX117" s="851" t="s">
        <v>0</v>
      </c>
      <c r="AY117" s="851" t="s">
        <v>0</v>
      </c>
      <c r="AZ117" s="851" t="s">
        <v>0</v>
      </c>
      <c r="BA117" s="851" t="s">
        <v>0</v>
      </c>
      <c r="BB117" s="851" t="s">
        <v>0</v>
      </c>
      <c r="BC117" s="851" t="s">
        <v>0</v>
      </c>
      <c r="BD117" s="851" t="s">
        <v>0</v>
      </c>
      <c r="BE117" s="851" t="s">
        <v>0</v>
      </c>
      <c r="BF117" s="851" t="s">
        <v>0</v>
      </c>
      <c r="BG117" s="851" t="s">
        <v>0</v>
      </c>
      <c r="BH117" s="851" t="s">
        <v>0</v>
      </c>
      <c r="BI117" s="851" t="s">
        <v>0</v>
      </c>
      <c r="BJ117" s="851" t="s">
        <v>0</v>
      </c>
      <c r="BK117" s="851" t="s">
        <v>0</v>
      </c>
      <c r="BL117" s="851" t="s">
        <v>0</v>
      </c>
      <c r="BM117" s="851" t="s">
        <v>0</v>
      </c>
      <c r="BN117" s="851" t="s">
        <v>0</v>
      </c>
      <c r="BO117" s="851" t="s">
        <v>0</v>
      </c>
      <c r="BP117" s="851" t="s">
        <v>0</v>
      </c>
      <c r="BQ117" s="851" t="s">
        <v>0</v>
      </c>
      <c r="BR117" s="851" t="s">
        <v>0</v>
      </c>
      <c r="BS117" s="851" t="s">
        <v>0</v>
      </c>
      <c r="BT117" s="851" t="s">
        <v>0</v>
      </c>
      <c r="BU117" s="488" t="s">
        <v>0</v>
      </c>
    </row>
    <row r="118" spans="1:73" s="55" customFormat="1" ht="12" customHeight="1" x14ac:dyDescent="0.25">
      <c r="A118" s="3963" t="s">
        <v>874</v>
      </c>
      <c r="B118" s="620" t="s">
        <v>285</v>
      </c>
      <c r="C118" s="621">
        <v>4</v>
      </c>
      <c r="D118" s="621">
        <v>0</v>
      </c>
      <c r="E118" s="621">
        <v>0</v>
      </c>
      <c r="F118" s="621">
        <v>3</v>
      </c>
      <c r="G118" s="621">
        <v>6</v>
      </c>
      <c r="H118" s="621">
        <v>22</v>
      </c>
      <c r="I118" s="621">
        <v>0</v>
      </c>
      <c r="J118" s="621">
        <v>1</v>
      </c>
      <c r="K118" s="621">
        <v>2</v>
      </c>
      <c r="L118" s="621">
        <v>0</v>
      </c>
      <c r="M118" s="621">
        <v>9</v>
      </c>
      <c r="N118" s="621">
        <v>17</v>
      </c>
      <c r="O118" s="621">
        <v>0</v>
      </c>
      <c r="P118" s="621">
        <v>12</v>
      </c>
      <c r="Q118" s="621">
        <v>6</v>
      </c>
      <c r="R118" s="621">
        <v>0</v>
      </c>
      <c r="S118" s="621">
        <v>0</v>
      </c>
      <c r="T118" s="621">
        <v>0</v>
      </c>
      <c r="U118" s="621">
        <v>2</v>
      </c>
      <c r="V118" s="621">
        <v>4</v>
      </c>
      <c r="W118" s="621">
        <v>0</v>
      </c>
      <c r="X118" s="621">
        <v>8</v>
      </c>
      <c r="Y118" s="621">
        <v>0</v>
      </c>
      <c r="Z118" s="621">
        <v>3</v>
      </c>
      <c r="AA118" s="621">
        <v>0</v>
      </c>
      <c r="AB118" s="621">
        <v>4</v>
      </c>
      <c r="AC118" s="621">
        <v>0</v>
      </c>
      <c r="AD118" s="621">
        <v>8</v>
      </c>
      <c r="AE118" s="621">
        <v>8</v>
      </c>
      <c r="AF118" s="621">
        <v>13</v>
      </c>
      <c r="AG118" s="621">
        <v>1</v>
      </c>
      <c r="AH118" s="621">
        <v>4</v>
      </c>
      <c r="AI118" s="621">
        <v>9</v>
      </c>
      <c r="AJ118" s="621">
        <v>10</v>
      </c>
      <c r="AK118" s="621">
        <v>3</v>
      </c>
      <c r="AL118" s="621">
        <v>9</v>
      </c>
      <c r="AM118" s="621">
        <v>0</v>
      </c>
      <c r="AN118" s="621">
        <v>0</v>
      </c>
      <c r="AO118" s="621">
        <v>0</v>
      </c>
      <c r="AP118" s="621">
        <v>0</v>
      </c>
      <c r="AQ118" s="621">
        <v>0</v>
      </c>
      <c r="AR118" s="852">
        <v>0</v>
      </c>
      <c r="AS118" s="3686">
        <v>0</v>
      </c>
      <c r="AT118" s="621">
        <v>0</v>
      </c>
      <c r="AU118" s="621">
        <v>0</v>
      </c>
      <c r="AV118" s="621">
        <v>0</v>
      </c>
      <c r="AW118" s="621">
        <v>0</v>
      </c>
      <c r="AX118" s="621">
        <v>0</v>
      </c>
      <c r="AY118" s="621">
        <v>0</v>
      </c>
      <c r="AZ118" s="621">
        <v>0</v>
      </c>
      <c r="BA118" s="621">
        <v>0</v>
      </c>
      <c r="BB118" s="621">
        <v>0</v>
      </c>
      <c r="BC118" s="621">
        <v>0</v>
      </c>
      <c r="BD118" s="621">
        <v>0</v>
      </c>
      <c r="BE118" s="621">
        <v>0</v>
      </c>
      <c r="BF118" s="621">
        <v>0</v>
      </c>
      <c r="BG118" s="621">
        <v>0</v>
      </c>
      <c r="BH118" s="621">
        <v>0</v>
      </c>
      <c r="BI118" s="621">
        <v>0</v>
      </c>
      <c r="BJ118" s="621">
        <v>0</v>
      </c>
      <c r="BK118" s="621">
        <v>0</v>
      </c>
      <c r="BL118" s="621">
        <v>0</v>
      </c>
      <c r="BM118" s="621">
        <v>0</v>
      </c>
      <c r="BN118" s="621">
        <v>0</v>
      </c>
      <c r="BO118" s="621">
        <v>0</v>
      </c>
      <c r="BP118" s="621">
        <v>0</v>
      </c>
      <c r="BQ118" s="621">
        <v>0</v>
      </c>
      <c r="BR118" s="621">
        <v>0</v>
      </c>
      <c r="BS118" s="621">
        <v>0</v>
      </c>
      <c r="BT118" s="621">
        <v>0</v>
      </c>
      <c r="BU118" s="621">
        <v>0</v>
      </c>
    </row>
    <row r="119" spans="1:73" s="53" customFormat="1" ht="12" x14ac:dyDescent="0.25">
      <c r="A119" s="3963"/>
      <c r="B119" s="507" t="s">
        <v>286</v>
      </c>
      <c r="C119" s="489">
        <v>7</v>
      </c>
      <c r="D119" s="489">
        <v>0</v>
      </c>
      <c r="E119" s="489">
        <v>0</v>
      </c>
      <c r="F119" s="489">
        <v>7</v>
      </c>
      <c r="G119" s="489">
        <v>8</v>
      </c>
      <c r="H119" s="489">
        <v>11</v>
      </c>
      <c r="I119" s="489">
        <v>0</v>
      </c>
      <c r="J119" s="489">
        <v>1</v>
      </c>
      <c r="K119" s="489">
        <v>10</v>
      </c>
      <c r="L119" s="489">
        <v>0</v>
      </c>
      <c r="M119" s="489">
        <v>5</v>
      </c>
      <c r="N119" s="489">
        <v>8</v>
      </c>
      <c r="O119" s="489">
        <v>1</v>
      </c>
      <c r="P119" s="489">
        <v>11</v>
      </c>
      <c r="Q119" s="489">
        <v>5</v>
      </c>
      <c r="R119" s="489">
        <v>0</v>
      </c>
      <c r="S119" s="489">
        <v>2</v>
      </c>
      <c r="T119" s="489">
        <v>0</v>
      </c>
      <c r="U119" s="489">
        <v>6</v>
      </c>
      <c r="V119" s="489">
        <v>3</v>
      </c>
      <c r="W119" s="489">
        <v>0</v>
      </c>
      <c r="X119" s="489">
        <v>10</v>
      </c>
      <c r="Y119" s="489">
        <v>0</v>
      </c>
      <c r="Z119" s="489">
        <v>1</v>
      </c>
      <c r="AA119" s="489">
        <v>1</v>
      </c>
      <c r="AB119" s="489">
        <v>10</v>
      </c>
      <c r="AC119" s="489">
        <v>0</v>
      </c>
      <c r="AD119" s="489">
        <v>5</v>
      </c>
      <c r="AE119" s="489">
        <v>10</v>
      </c>
      <c r="AF119" s="489">
        <v>9</v>
      </c>
      <c r="AG119" s="489">
        <v>2</v>
      </c>
      <c r="AH119" s="489">
        <v>7</v>
      </c>
      <c r="AI119" s="489">
        <v>8</v>
      </c>
      <c r="AJ119" s="489">
        <v>9</v>
      </c>
      <c r="AK119" s="489">
        <v>9</v>
      </c>
      <c r="AL119" s="489">
        <v>8</v>
      </c>
      <c r="AM119" s="489">
        <v>0</v>
      </c>
      <c r="AN119" s="489">
        <v>0</v>
      </c>
      <c r="AO119" s="489">
        <v>0</v>
      </c>
      <c r="AP119" s="489">
        <v>0</v>
      </c>
      <c r="AQ119" s="489">
        <v>0</v>
      </c>
      <c r="AR119" s="853">
        <v>5</v>
      </c>
      <c r="AS119" s="3687">
        <v>0</v>
      </c>
      <c r="AT119" s="489">
        <v>0</v>
      </c>
      <c r="AU119" s="489">
        <v>0</v>
      </c>
      <c r="AV119" s="489">
        <v>0</v>
      </c>
      <c r="AW119" s="489">
        <v>0</v>
      </c>
      <c r="AX119" s="489">
        <v>0</v>
      </c>
      <c r="AY119" s="489">
        <v>0</v>
      </c>
      <c r="AZ119" s="489">
        <v>0</v>
      </c>
      <c r="BA119" s="489">
        <v>0</v>
      </c>
      <c r="BB119" s="489">
        <v>0</v>
      </c>
      <c r="BC119" s="489">
        <v>0</v>
      </c>
      <c r="BD119" s="489">
        <v>0</v>
      </c>
      <c r="BE119" s="489">
        <v>0</v>
      </c>
      <c r="BF119" s="489">
        <v>0</v>
      </c>
      <c r="BG119" s="489">
        <v>0</v>
      </c>
      <c r="BH119" s="489">
        <v>0</v>
      </c>
      <c r="BI119" s="489">
        <v>0</v>
      </c>
      <c r="BJ119" s="489">
        <v>0</v>
      </c>
      <c r="BK119" s="489">
        <v>0</v>
      </c>
      <c r="BL119" s="489">
        <v>0</v>
      </c>
      <c r="BM119" s="489">
        <v>0</v>
      </c>
      <c r="BN119" s="489">
        <v>0</v>
      </c>
      <c r="BO119" s="489">
        <v>0</v>
      </c>
      <c r="BP119" s="489">
        <v>0</v>
      </c>
      <c r="BQ119" s="489">
        <v>0</v>
      </c>
      <c r="BR119" s="489">
        <v>0</v>
      </c>
      <c r="BS119" s="489">
        <v>0</v>
      </c>
      <c r="BT119" s="489">
        <v>0</v>
      </c>
      <c r="BU119" s="489">
        <v>0</v>
      </c>
    </row>
    <row r="120" spans="1:73" s="53" customFormat="1" ht="12" x14ac:dyDescent="0.25">
      <c r="A120" s="3963"/>
      <c r="B120" s="644" t="s">
        <v>303</v>
      </c>
      <c r="C120" s="649">
        <v>1</v>
      </c>
      <c r="D120" s="649">
        <v>0</v>
      </c>
      <c r="E120" s="649">
        <v>0</v>
      </c>
      <c r="F120" s="649">
        <v>0</v>
      </c>
      <c r="G120" s="649">
        <v>0</v>
      </c>
      <c r="H120" s="649">
        <v>4</v>
      </c>
      <c r="I120" s="649">
        <v>0</v>
      </c>
      <c r="J120" s="649">
        <v>0</v>
      </c>
      <c r="K120" s="649">
        <v>0</v>
      </c>
      <c r="L120" s="649">
        <v>0</v>
      </c>
      <c r="M120" s="649">
        <v>0</v>
      </c>
      <c r="N120" s="649">
        <v>3</v>
      </c>
      <c r="O120" s="649">
        <v>0</v>
      </c>
      <c r="P120" s="649">
        <v>0</v>
      </c>
      <c r="Q120" s="649">
        <v>0</v>
      </c>
      <c r="R120" s="649">
        <v>0</v>
      </c>
      <c r="S120" s="649">
        <v>0</v>
      </c>
      <c r="T120" s="649">
        <v>0</v>
      </c>
      <c r="U120" s="649">
        <v>0</v>
      </c>
      <c r="V120" s="649">
        <v>0</v>
      </c>
      <c r="W120" s="649">
        <v>0</v>
      </c>
      <c r="X120" s="649">
        <v>0</v>
      </c>
      <c r="Y120" s="649">
        <v>0</v>
      </c>
      <c r="Z120" s="649">
        <v>0</v>
      </c>
      <c r="AA120" s="649">
        <v>0</v>
      </c>
      <c r="AB120" s="649">
        <v>0</v>
      </c>
      <c r="AC120" s="649">
        <v>0</v>
      </c>
      <c r="AD120" s="649">
        <v>0</v>
      </c>
      <c r="AE120" s="649">
        <v>1</v>
      </c>
      <c r="AF120" s="649">
        <v>0</v>
      </c>
      <c r="AG120" s="649">
        <v>0</v>
      </c>
      <c r="AH120" s="649">
        <v>0</v>
      </c>
      <c r="AI120" s="649">
        <v>0</v>
      </c>
      <c r="AJ120" s="649">
        <v>1</v>
      </c>
      <c r="AK120" s="649">
        <v>0</v>
      </c>
      <c r="AL120" s="649">
        <v>1</v>
      </c>
      <c r="AM120" s="649">
        <v>0</v>
      </c>
      <c r="AN120" s="649">
        <v>0</v>
      </c>
      <c r="AO120" s="649">
        <v>0</v>
      </c>
      <c r="AP120" s="649">
        <v>0</v>
      </c>
      <c r="AQ120" s="649">
        <v>0</v>
      </c>
      <c r="AR120" s="854">
        <v>0</v>
      </c>
      <c r="AS120" s="3688">
        <v>0</v>
      </c>
      <c r="AT120" s="649">
        <v>0</v>
      </c>
      <c r="AU120" s="649">
        <v>0</v>
      </c>
      <c r="AV120" s="649">
        <v>0</v>
      </c>
      <c r="AW120" s="649">
        <v>0</v>
      </c>
      <c r="AX120" s="649">
        <v>0</v>
      </c>
      <c r="AY120" s="649">
        <v>0</v>
      </c>
      <c r="AZ120" s="649">
        <v>0</v>
      </c>
      <c r="BA120" s="649">
        <v>0</v>
      </c>
      <c r="BB120" s="649">
        <v>0</v>
      </c>
      <c r="BC120" s="649">
        <v>0</v>
      </c>
      <c r="BD120" s="649">
        <v>0</v>
      </c>
      <c r="BE120" s="649">
        <v>0</v>
      </c>
      <c r="BF120" s="649">
        <v>0</v>
      </c>
      <c r="BG120" s="649">
        <v>0</v>
      </c>
      <c r="BH120" s="649">
        <v>0</v>
      </c>
      <c r="BI120" s="649">
        <v>0</v>
      </c>
      <c r="BJ120" s="649">
        <v>0</v>
      </c>
      <c r="BK120" s="649">
        <v>0</v>
      </c>
      <c r="BL120" s="649">
        <v>0</v>
      </c>
      <c r="BM120" s="649">
        <v>0</v>
      </c>
      <c r="BN120" s="649">
        <v>0</v>
      </c>
      <c r="BO120" s="649">
        <v>0</v>
      </c>
      <c r="BP120" s="649">
        <v>0</v>
      </c>
      <c r="BQ120" s="649">
        <v>0</v>
      </c>
      <c r="BR120" s="649">
        <v>0</v>
      </c>
      <c r="BS120" s="649">
        <v>0</v>
      </c>
      <c r="BT120" s="649">
        <v>0</v>
      </c>
      <c r="BU120" s="649">
        <v>0</v>
      </c>
    </row>
    <row r="121" spans="1:73" s="53" customFormat="1" ht="12" x14ac:dyDescent="0.25">
      <c r="A121" s="3963"/>
      <c r="B121" s="508" t="s">
        <v>287</v>
      </c>
      <c r="C121" s="490">
        <v>0.7142857142857143</v>
      </c>
      <c r="D121" s="490" t="s">
        <v>0</v>
      </c>
      <c r="E121" s="490" t="s">
        <v>0</v>
      </c>
      <c r="F121" s="490">
        <v>0.42857142857142855</v>
      </c>
      <c r="G121" s="490">
        <v>0.75</v>
      </c>
      <c r="H121" s="490">
        <v>2.3636363636363638</v>
      </c>
      <c r="I121" s="490" t="s">
        <v>0</v>
      </c>
      <c r="J121" s="490">
        <v>1</v>
      </c>
      <c r="K121" s="490">
        <v>0.2</v>
      </c>
      <c r="L121" s="490" t="s">
        <v>0</v>
      </c>
      <c r="M121" s="490">
        <v>1.8</v>
      </c>
      <c r="N121" s="490">
        <v>2.5</v>
      </c>
      <c r="O121" s="490">
        <v>0</v>
      </c>
      <c r="P121" s="490">
        <v>1.0909090909090908</v>
      </c>
      <c r="Q121" s="490">
        <v>1.2</v>
      </c>
      <c r="R121" s="490" t="s">
        <v>0</v>
      </c>
      <c r="S121" s="490">
        <v>0</v>
      </c>
      <c r="T121" s="490" t="s">
        <v>0</v>
      </c>
      <c r="U121" s="490">
        <v>0.33333333333333331</v>
      </c>
      <c r="V121" s="490">
        <v>1.3333333333333333</v>
      </c>
      <c r="W121" s="490" t="s">
        <v>0</v>
      </c>
      <c r="X121" s="490">
        <v>0.8</v>
      </c>
      <c r="Y121" s="490" t="s">
        <v>0</v>
      </c>
      <c r="Z121" s="490">
        <v>3</v>
      </c>
      <c r="AA121" s="490">
        <v>0</v>
      </c>
      <c r="AB121" s="490">
        <v>0.4</v>
      </c>
      <c r="AC121" s="490" t="s">
        <v>0</v>
      </c>
      <c r="AD121" s="490">
        <v>1.6</v>
      </c>
      <c r="AE121" s="490">
        <v>0.9</v>
      </c>
      <c r="AF121" s="490">
        <v>1.4444444444444444</v>
      </c>
      <c r="AG121" s="490">
        <v>0.5</v>
      </c>
      <c r="AH121" s="490">
        <v>0.5714285714285714</v>
      </c>
      <c r="AI121" s="490">
        <v>1.125</v>
      </c>
      <c r="AJ121" s="490">
        <v>1.2222222222222223</v>
      </c>
      <c r="AK121" s="490">
        <v>0.33333333333333331</v>
      </c>
      <c r="AL121" s="490">
        <v>1.25</v>
      </c>
      <c r="AM121" s="490" t="s">
        <v>0</v>
      </c>
      <c r="AN121" s="490" t="s">
        <v>0</v>
      </c>
      <c r="AO121" s="490" t="s">
        <v>0</v>
      </c>
      <c r="AP121" s="490" t="s">
        <v>0</v>
      </c>
      <c r="AQ121" s="490" t="s">
        <v>0</v>
      </c>
      <c r="AR121" s="855">
        <v>0</v>
      </c>
      <c r="AS121" s="3689" t="s">
        <v>0</v>
      </c>
      <c r="AT121" s="490" t="s">
        <v>0</v>
      </c>
      <c r="AU121" s="490" t="s">
        <v>0</v>
      </c>
      <c r="AV121" s="490" t="s">
        <v>0</v>
      </c>
      <c r="AW121" s="490" t="s">
        <v>0</v>
      </c>
      <c r="AX121" s="490" t="s">
        <v>0</v>
      </c>
      <c r="AY121" s="490" t="s">
        <v>0</v>
      </c>
      <c r="AZ121" s="490" t="s">
        <v>0</v>
      </c>
      <c r="BA121" s="490" t="s">
        <v>0</v>
      </c>
      <c r="BB121" s="490" t="s">
        <v>0</v>
      </c>
      <c r="BC121" s="490" t="s">
        <v>0</v>
      </c>
      <c r="BD121" s="490" t="s">
        <v>0</v>
      </c>
      <c r="BE121" s="490" t="s">
        <v>0</v>
      </c>
      <c r="BF121" s="490" t="s">
        <v>0</v>
      </c>
      <c r="BG121" s="490" t="s">
        <v>0</v>
      </c>
      <c r="BH121" s="490" t="s">
        <v>0</v>
      </c>
      <c r="BI121" s="490" t="s">
        <v>0</v>
      </c>
      <c r="BJ121" s="490" t="s">
        <v>0</v>
      </c>
      <c r="BK121" s="490" t="s">
        <v>0</v>
      </c>
      <c r="BL121" s="490" t="s">
        <v>0</v>
      </c>
      <c r="BM121" s="490" t="s">
        <v>0</v>
      </c>
      <c r="BN121" s="490" t="s">
        <v>0</v>
      </c>
      <c r="BO121" s="490" t="s">
        <v>0</v>
      </c>
      <c r="BP121" s="490" t="s">
        <v>0</v>
      </c>
      <c r="BQ121" s="490" t="s">
        <v>0</v>
      </c>
      <c r="BR121" s="490" t="s">
        <v>0</v>
      </c>
      <c r="BS121" s="490" t="s">
        <v>0</v>
      </c>
      <c r="BT121" s="490" t="s">
        <v>0</v>
      </c>
      <c r="BU121" s="490" t="s">
        <v>0</v>
      </c>
    </row>
    <row r="122" spans="1:73" s="4437" customFormat="1" ht="12" customHeight="1" x14ac:dyDescent="0.25">
      <c r="A122" s="3947" t="s">
        <v>982</v>
      </c>
      <c r="B122" s="618" t="s">
        <v>285</v>
      </c>
      <c r="C122" s="619">
        <v>0</v>
      </c>
      <c r="D122" s="619">
        <v>0</v>
      </c>
      <c r="E122" s="619">
        <v>0</v>
      </c>
      <c r="F122" s="619">
        <v>0</v>
      </c>
      <c r="G122" s="619">
        <v>0</v>
      </c>
      <c r="H122" s="619">
        <v>4</v>
      </c>
      <c r="I122" s="619">
        <v>0</v>
      </c>
      <c r="J122" s="619">
        <v>0</v>
      </c>
      <c r="K122" s="619">
        <v>0</v>
      </c>
      <c r="L122" s="619">
        <v>0</v>
      </c>
      <c r="M122" s="619">
        <v>0</v>
      </c>
      <c r="N122" s="619">
        <v>3</v>
      </c>
      <c r="O122" s="619">
        <v>0</v>
      </c>
      <c r="P122" s="619">
        <v>0</v>
      </c>
      <c r="Q122" s="619">
        <v>0</v>
      </c>
      <c r="R122" s="619">
        <v>0</v>
      </c>
      <c r="S122" s="619">
        <v>0</v>
      </c>
      <c r="T122" s="619">
        <v>0</v>
      </c>
      <c r="U122" s="619">
        <v>0</v>
      </c>
      <c r="V122" s="619">
        <v>0</v>
      </c>
      <c r="W122" s="619">
        <v>0</v>
      </c>
      <c r="X122" s="619">
        <v>0</v>
      </c>
      <c r="Y122" s="619">
        <v>0</v>
      </c>
      <c r="Z122" s="619">
        <v>0</v>
      </c>
      <c r="AA122" s="619">
        <v>0</v>
      </c>
      <c r="AB122" s="619">
        <v>0</v>
      </c>
      <c r="AC122" s="619">
        <v>0</v>
      </c>
      <c r="AD122" s="619">
        <v>0</v>
      </c>
      <c r="AE122" s="619">
        <v>0</v>
      </c>
      <c r="AF122" s="619">
        <v>0</v>
      </c>
      <c r="AG122" s="619">
        <v>0</v>
      </c>
      <c r="AH122" s="619">
        <v>0</v>
      </c>
      <c r="AI122" s="619">
        <v>0</v>
      </c>
      <c r="AJ122" s="619">
        <v>0</v>
      </c>
      <c r="AK122" s="619">
        <v>0</v>
      </c>
      <c r="AL122" s="619">
        <v>2</v>
      </c>
      <c r="AM122" s="619">
        <v>0</v>
      </c>
      <c r="AN122" s="619">
        <v>0</v>
      </c>
      <c r="AO122" s="619">
        <v>0</v>
      </c>
      <c r="AP122" s="619">
        <v>0</v>
      </c>
      <c r="AQ122" s="619">
        <v>0</v>
      </c>
      <c r="AR122" s="856">
        <v>0</v>
      </c>
      <c r="AS122" s="3690">
        <v>0</v>
      </c>
      <c r="AT122" s="619">
        <v>0</v>
      </c>
      <c r="AU122" s="619">
        <v>0</v>
      </c>
      <c r="AV122" s="619">
        <v>0</v>
      </c>
      <c r="AW122" s="619">
        <v>0</v>
      </c>
      <c r="AX122" s="619">
        <v>0</v>
      </c>
      <c r="AY122" s="619">
        <v>0</v>
      </c>
      <c r="AZ122" s="619">
        <v>0</v>
      </c>
      <c r="BA122" s="619">
        <v>0</v>
      </c>
      <c r="BB122" s="619">
        <v>0</v>
      </c>
      <c r="BC122" s="619">
        <v>0</v>
      </c>
      <c r="BD122" s="619">
        <v>0</v>
      </c>
      <c r="BE122" s="619">
        <v>0</v>
      </c>
      <c r="BF122" s="619">
        <v>0</v>
      </c>
      <c r="BG122" s="619">
        <v>0</v>
      </c>
      <c r="BH122" s="619">
        <v>0</v>
      </c>
      <c r="BI122" s="619">
        <v>0</v>
      </c>
      <c r="BJ122" s="619">
        <v>0</v>
      </c>
      <c r="BK122" s="619">
        <v>0</v>
      </c>
      <c r="BL122" s="619">
        <v>0</v>
      </c>
      <c r="BM122" s="619">
        <v>0</v>
      </c>
      <c r="BN122" s="619">
        <v>0</v>
      </c>
      <c r="BO122" s="619">
        <v>0</v>
      </c>
      <c r="BP122" s="619">
        <v>0</v>
      </c>
      <c r="BQ122" s="619">
        <v>0</v>
      </c>
      <c r="BR122" s="619">
        <v>0</v>
      </c>
      <c r="BS122" s="619">
        <v>0</v>
      </c>
      <c r="BT122" s="619">
        <v>0</v>
      </c>
      <c r="BU122" s="619">
        <v>0</v>
      </c>
    </row>
    <row r="123" spans="1:73" s="53" customFormat="1" ht="12" x14ac:dyDescent="0.25">
      <c r="A123" s="3947"/>
      <c r="B123" s="509" t="s">
        <v>286</v>
      </c>
      <c r="C123" s="491">
        <v>0</v>
      </c>
      <c r="D123" s="491">
        <v>0</v>
      </c>
      <c r="E123" s="491">
        <v>0</v>
      </c>
      <c r="F123" s="491">
        <v>0</v>
      </c>
      <c r="G123" s="491">
        <v>0</v>
      </c>
      <c r="H123" s="491">
        <v>1</v>
      </c>
      <c r="I123" s="491">
        <v>0</v>
      </c>
      <c r="J123" s="491">
        <v>0</v>
      </c>
      <c r="K123" s="491">
        <v>0</v>
      </c>
      <c r="L123" s="491">
        <v>0</v>
      </c>
      <c r="M123" s="491">
        <v>0</v>
      </c>
      <c r="N123" s="491">
        <v>1</v>
      </c>
      <c r="O123" s="491">
        <v>0</v>
      </c>
      <c r="P123" s="491">
        <v>1</v>
      </c>
      <c r="Q123" s="491">
        <v>0</v>
      </c>
      <c r="R123" s="491">
        <v>0</v>
      </c>
      <c r="S123" s="491">
        <v>0</v>
      </c>
      <c r="T123" s="491">
        <v>0</v>
      </c>
      <c r="U123" s="491">
        <v>1</v>
      </c>
      <c r="V123" s="491">
        <v>0</v>
      </c>
      <c r="W123" s="491">
        <v>0</v>
      </c>
      <c r="X123" s="491">
        <v>1</v>
      </c>
      <c r="Y123" s="491">
        <v>0</v>
      </c>
      <c r="Z123" s="491">
        <v>0</v>
      </c>
      <c r="AA123" s="491">
        <v>0</v>
      </c>
      <c r="AB123" s="491">
        <v>1</v>
      </c>
      <c r="AC123" s="491">
        <v>0</v>
      </c>
      <c r="AD123" s="491">
        <v>0</v>
      </c>
      <c r="AE123" s="491">
        <v>1</v>
      </c>
      <c r="AF123" s="491">
        <v>0</v>
      </c>
      <c r="AG123" s="491">
        <v>0</v>
      </c>
      <c r="AH123" s="491">
        <v>0</v>
      </c>
      <c r="AI123" s="491">
        <v>0</v>
      </c>
      <c r="AJ123" s="491">
        <v>0</v>
      </c>
      <c r="AK123" s="491">
        <v>1</v>
      </c>
      <c r="AL123" s="491">
        <v>1</v>
      </c>
      <c r="AM123" s="491">
        <v>0</v>
      </c>
      <c r="AN123" s="491">
        <v>0</v>
      </c>
      <c r="AO123" s="491">
        <v>0</v>
      </c>
      <c r="AP123" s="491">
        <v>0</v>
      </c>
      <c r="AQ123" s="491">
        <v>0</v>
      </c>
      <c r="AR123" s="857">
        <v>1</v>
      </c>
      <c r="AS123" s="3691">
        <v>0</v>
      </c>
      <c r="AT123" s="491">
        <v>0</v>
      </c>
      <c r="AU123" s="491">
        <v>0</v>
      </c>
      <c r="AV123" s="491">
        <v>0</v>
      </c>
      <c r="AW123" s="491">
        <v>0</v>
      </c>
      <c r="AX123" s="491">
        <v>0</v>
      </c>
      <c r="AY123" s="491">
        <v>0</v>
      </c>
      <c r="AZ123" s="491">
        <v>0</v>
      </c>
      <c r="BA123" s="491">
        <v>0</v>
      </c>
      <c r="BB123" s="491">
        <v>0</v>
      </c>
      <c r="BC123" s="491">
        <v>0</v>
      </c>
      <c r="BD123" s="491">
        <v>0</v>
      </c>
      <c r="BE123" s="491">
        <v>0</v>
      </c>
      <c r="BF123" s="491">
        <v>0</v>
      </c>
      <c r="BG123" s="491">
        <v>0</v>
      </c>
      <c r="BH123" s="491">
        <v>0</v>
      </c>
      <c r="BI123" s="491">
        <v>0</v>
      </c>
      <c r="BJ123" s="491">
        <v>0</v>
      </c>
      <c r="BK123" s="491">
        <v>0</v>
      </c>
      <c r="BL123" s="491">
        <v>0</v>
      </c>
      <c r="BM123" s="491">
        <v>0</v>
      </c>
      <c r="BN123" s="491">
        <v>0</v>
      </c>
      <c r="BO123" s="491">
        <v>0</v>
      </c>
      <c r="BP123" s="491">
        <v>0</v>
      </c>
      <c r="BQ123" s="491">
        <v>0</v>
      </c>
      <c r="BR123" s="491">
        <v>0</v>
      </c>
      <c r="BS123" s="491">
        <v>0</v>
      </c>
      <c r="BT123" s="491">
        <v>0</v>
      </c>
      <c r="BU123" s="491">
        <v>0</v>
      </c>
    </row>
    <row r="124" spans="1:73" s="53" customFormat="1" ht="12" x14ac:dyDescent="0.25">
      <c r="A124" s="3947"/>
      <c r="B124" s="645" t="s">
        <v>303</v>
      </c>
      <c r="C124" s="650">
        <v>0</v>
      </c>
      <c r="D124" s="650">
        <v>0</v>
      </c>
      <c r="E124" s="650">
        <v>0</v>
      </c>
      <c r="F124" s="650">
        <v>0</v>
      </c>
      <c r="G124" s="650">
        <v>0</v>
      </c>
      <c r="H124" s="650">
        <v>1</v>
      </c>
      <c r="I124" s="650">
        <v>0</v>
      </c>
      <c r="J124" s="650">
        <v>0</v>
      </c>
      <c r="K124" s="650">
        <v>0</v>
      </c>
      <c r="L124" s="650">
        <v>0</v>
      </c>
      <c r="M124" s="650">
        <v>0</v>
      </c>
      <c r="N124" s="650">
        <v>0</v>
      </c>
      <c r="O124" s="650">
        <v>0</v>
      </c>
      <c r="P124" s="650">
        <v>0</v>
      </c>
      <c r="Q124" s="650">
        <v>0</v>
      </c>
      <c r="R124" s="650">
        <v>0</v>
      </c>
      <c r="S124" s="650">
        <v>0</v>
      </c>
      <c r="T124" s="650">
        <v>0</v>
      </c>
      <c r="U124" s="650">
        <v>0</v>
      </c>
      <c r="V124" s="650">
        <v>0</v>
      </c>
      <c r="W124" s="650">
        <v>0</v>
      </c>
      <c r="X124" s="650">
        <v>0</v>
      </c>
      <c r="Y124" s="650">
        <v>0</v>
      </c>
      <c r="Z124" s="650">
        <v>0</v>
      </c>
      <c r="AA124" s="650">
        <v>0</v>
      </c>
      <c r="AB124" s="650">
        <v>0</v>
      </c>
      <c r="AC124" s="650">
        <v>0</v>
      </c>
      <c r="AD124" s="650">
        <v>0</v>
      </c>
      <c r="AE124" s="650">
        <v>0</v>
      </c>
      <c r="AF124" s="650">
        <v>0</v>
      </c>
      <c r="AG124" s="650">
        <v>0</v>
      </c>
      <c r="AH124" s="650">
        <v>0</v>
      </c>
      <c r="AI124" s="650">
        <v>0</v>
      </c>
      <c r="AJ124" s="650">
        <v>0</v>
      </c>
      <c r="AK124" s="650">
        <v>0</v>
      </c>
      <c r="AL124" s="650">
        <v>0</v>
      </c>
      <c r="AM124" s="650">
        <v>0</v>
      </c>
      <c r="AN124" s="650">
        <v>0</v>
      </c>
      <c r="AO124" s="650">
        <v>0</v>
      </c>
      <c r="AP124" s="650">
        <v>0</v>
      </c>
      <c r="AQ124" s="650">
        <v>0</v>
      </c>
      <c r="AR124" s="858">
        <v>0</v>
      </c>
      <c r="AS124" s="3692">
        <v>0</v>
      </c>
      <c r="AT124" s="650">
        <v>0</v>
      </c>
      <c r="AU124" s="650">
        <v>0</v>
      </c>
      <c r="AV124" s="650">
        <v>0</v>
      </c>
      <c r="AW124" s="650">
        <v>0</v>
      </c>
      <c r="AX124" s="650">
        <v>0</v>
      </c>
      <c r="AY124" s="650">
        <v>0</v>
      </c>
      <c r="AZ124" s="650">
        <v>0</v>
      </c>
      <c r="BA124" s="650">
        <v>0</v>
      </c>
      <c r="BB124" s="650">
        <v>0</v>
      </c>
      <c r="BC124" s="650">
        <v>0</v>
      </c>
      <c r="BD124" s="650">
        <v>0</v>
      </c>
      <c r="BE124" s="650">
        <v>0</v>
      </c>
      <c r="BF124" s="650">
        <v>0</v>
      </c>
      <c r="BG124" s="650">
        <v>0</v>
      </c>
      <c r="BH124" s="650">
        <v>0</v>
      </c>
      <c r="BI124" s="650">
        <v>0</v>
      </c>
      <c r="BJ124" s="650">
        <v>0</v>
      </c>
      <c r="BK124" s="650">
        <v>0</v>
      </c>
      <c r="BL124" s="650">
        <v>0</v>
      </c>
      <c r="BM124" s="650">
        <v>0</v>
      </c>
      <c r="BN124" s="650">
        <v>0</v>
      </c>
      <c r="BO124" s="650">
        <v>0</v>
      </c>
      <c r="BP124" s="650">
        <v>0</v>
      </c>
      <c r="BQ124" s="650">
        <v>0</v>
      </c>
      <c r="BR124" s="650">
        <v>0</v>
      </c>
      <c r="BS124" s="650">
        <v>0</v>
      </c>
      <c r="BT124" s="650">
        <v>0</v>
      </c>
      <c r="BU124" s="650">
        <v>0</v>
      </c>
    </row>
    <row r="125" spans="1:73" s="53" customFormat="1" ht="12" x14ac:dyDescent="0.25">
      <c r="A125" s="4432"/>
      <c r="B125" s="4433" t="s">
        <v>287</v>
      </c>
      <c r="C125" s="4434" t="s">
        <v>0</v>
      </c>
      <c r="D125" s="4434" t="s">
        <v>0</v>
      </c>
      <c r="E125" s="4434" t="s">
        <v>0</v>
      </c>
      <c r="F125" s="4434" t="s">
        <v>0</v>
      </c>
      <c r="G125" s="4434" t="s">
        <v>0</v>
      </c>
      <c r="H125" s="4434">
        <v>5</v>
      </c>
      <c r="I125" s="4434" t="s">
        <v>0</v>
      </c>
      <c r="J125" s="4434" t="s">
        <v>0</v>
      </c>
      <c r="K125" s="4434" t="s">
        <v>0</v>
      </c>
      <c r="L125" s="4434" t="s">
        <v>0</v>
      </c>
      <c r="M125" s="4434" t="s">
        <v>0</v>
      </c>
      <c r="N125" s="4434">
        <v>3</v>
      </c>
      <c r="O125" s="4434" t="s">
        <v>0</v>
      </c>
      <c r="P125" s="4434">
        <v>0</v>
      </c>
      <c r="Q125" s="4434" t="s">
        <v>0</v>
      </c>
      <c r="R125" s="4434" t="s">
        <v>0</v>
      </c>
      <c r="S125" s="4434" t="s">
        <v>0</v>
      </c>
      <c r="T125" s="4434" t="s">
        <v>0</v>
      </c>
      <c r="U125" s="4434">
        <v>0</v>
      </c>
      <c r="V125" s="4434" t="s">
        <v>0</v>
      </c>
      <c r="W125" s="4434" t="s">
        <v>0</v>
      </c>
      <c r="X125" s="4434">
        <v>0</v>
      </c>
      <c r="Y125" s="4434" t="s">
        <v>0</v>
      </c>
      <c r="Z125" s="4434" t="s">
        <v>0</v>
      </c>
      <c r="AA125" s="4434" t="s">
        <v>0</v>
      </c>
      <c r="AB125" s="4434">
        <v>0</v>
      </c>
      <c r="AC125" s="4434" t="s">
        <v>0</v>
      </c>
      <c r="AD125" s="4434" t="s">
        <v>0</v>
      </c>
      <c r="AE125" s="4434">
        <v>0</v>
      </c>
      <c r="AF125" s="4434" t="s">
        <v>0</v>
      </c>
      <c r="AG125" s="4434" t="s">
        <v>0</v>
      </c>
      <c r="AH125" s="4434" t="s">
        <v>0</v>
      </c>
      <c r="AI125" s="4434" t="s">
        <v>0</v>
      </c>
      <c r="AJ125" s="4434" t="s">
        <v>0</v>
      </c>
      <c r="AK125" s="4434">
        <v>0</v>
      </c>
      <c r="AL125" s="4434">
        <v>2</v>
      </c>
      <c r="AM125" s="4434" t="s">
        <v>0</v>
      </c>
      <c r="AN125" s="4434" t="s">
        <v>0</v>
      </c>
      <c r="AO125" s="4434" t="s">
        <v>0</v>
      </c>
      <c r="AP125" s="4434" t="s">
        <v>0</v>
      </c>
      <c r="AQ125" s="4434" t="s">
        <v>0</v>
      </c>
      <c r="AR125" s="4435">
        <v>0</v>
      </c>
      <c r="AS125" s="4436" t="s">
        <v>0</v>
      </c>
      <c r="AT125" s="4434" t="s">
        <v>0</v>
      </c>
      <c r="AU125" s="4434" t="s">
        <v>0</v>
      </c>
      <c r="AV125" s="4434" t="s">
        <v>0</v>
      </c>
      <c r="AW125" s="4434" t="s">
        <v>0</v>
      </c>
      <c r="AX125" s="4434" t="s">
        <v>0</v>
      </c>
      <c r="AY125" s="4434" t="s">
        <v>0</v>
      </c>
      <c r="AZ125" s="4434" t="s">
        <v>0</v>
      </c>
      <c r="BA125" s="4434" t="s">
        <v>0</v>
      </c>
      <c r="BB125" s="4434" t="s">
        <v>0</v>
      </c>
      <c r="BC125" s="4434" t="s">
        <v>0</v>
      </c>
      <c r="BD125" s="4434" t="s">
        <v>0</v>
      </c>
      <c r="BE125" s="4434" t="s">
        <v>0</v>
      </c>
      <c r="BF125" s="4434" t="s">
        <v>0</v>
      </c>
      <c r="BG125" s="4434" t="s">
        <v>0</v>
      </c>
      <c r="BH125" s="4434" t="s">
        <v>0</v>
      </c>
      <c r="BI125" s="4434" t="s">
        <v>0</v>
      </c>
      <c r="BJ125" s="4434" t="s">
        <v>0</v>
      </c>
      <c r="BK125" s="4434" t="s">
        <v>0</v>
      </c>
      <c r="BL125" s="4434" t="s">
        <v>0</v>
      </c>
      <c r="BM125" s="4434" t="s">
        <v>0</v>
      </c>
      <c r="BN125" s="4434" t="s">
        <v>0</v>
      </c>
      <c r="BO125" s="4434" t="s">
        <v>0</v>
      </c>
      <c r="BP125" s="4434" t="s">
        <v>0</v>
      </c>
      <c r="BQ125" s="4434" t="s">
        <v>0</v>
      </c>
      <c r="BR125" s="4434" t="s">
        <v>0</v>
      </c>
      <c r="BS125" s="4434" t="s">
        <v>0</v>
      </c>
      <c r="BT125" s="4434" t="s">
        <v>0</v>
      </c>
      <c r="BU125" s="4434" t="s">
        <v>0</v>
      </c>
    </row>
    <row r="126" spans="1:73" s="486" customFormat="1" ht="12" x14ac:dyDescent="0.25">
      <c r="B126" s="502" t="s">
        <v>305</v>
      </c>
      <c r="C126" s="496">
        <v>18</v>
      </c>
      <c r="D126" s="496">
        <v>32</v>
      </c>
      <c r="E126" s="496">
        <v>3</v>
      </c>
      <c r="F126" s="496">
        <v>34</v>
      </c>
      <c r="G126" s="496">
        <v>77</v>
      </c>
      <c r="H126" s="496">
        <v>117</v>
      </c>
      <c r="I126" s="496">
        <v>13</v>
      </c>
      <c r="J126" s="496">
        <v>7</v>
      </c>
      <c r="K126" s="496">
        <v>57</v>
      </c>
      <c r="L126" s="496">
        <v>6</v>
      </c>
      <c r="M126" s="496">
        <v>46</v>
      </c>
      <c r="N126" s="496">
        <v>179</v>
      </c>
      <c r="O126" s="496">
        <v>11</v>
      </c>
      <c r="P126" s="496">
        <v>98</v>
      </c>
      <c r="Q126" s="496">
        <v>77</v>
      </c>
      <c r="R126" s="496">
        <v>12</v>
      </c>
      <c r="S126" s="496">
        <v>11</v>
      </c>
      <c r="T126" s="496">
        <v>9</v>
      </c>
      <c r="U126" s="496">
        <v>16</v>
      </c>
      <c r="V126" s="496">
        <v>7</v>
      </c>
      <c r="W126" s="496">
        <v>13</v>
      </c>
      <c r="X126" s="496">
        <v>58</v>
      </c>
      <c r="Y126" s="496">
        <v>4</v>
      </c>
      <c r="Z126" s="496">
        <v>12</v>
      </c>
      <c r="AA126" s="496">
        <v>3</v>
      </c>
      <c r="AB126" s="496">
        <v>36</v>
      </c>
      <c r="AC126" s="496">
        <v>0</v>
      </c>
      <c r="AD126" s="496">
        <v>56</v>
      </c>
      <c r="AE126" s="496">
        <v>12</v>
      </c>
      <c r="AF126" s="496">
        <v>85</v>
      </c>
      <c r="AG126" s="496">
        <v>22</v>
      </c>
      <c r="AH126" s="496">
        <v>30</v>
      </c>
      <c r="AI126" s="496">
        <v>27</v>
      </c>
      <c r="AJ126" s="496">
        <v>70</v>
      </c>
      <c r="AK126" s="496">
        <v>55</v>
      </c>
      <c r="AL126" s="496">
        <v>99</v>
      </c>
      <c r="AM126" s="496">
        <v>16</v>
      </c>
      <c r="AN126" s="496">
        <v>9</v>
      </c>
      <c r="AO126" s="496">
        <v>2</v>
      </c>
      <c r="AP126" s="496">
        <v>1</v>
      </c>
      <c r="AQ126" s="496">
        <v>21</v>
      </c>
      <c r="AR126" s="875">
        <v>0</v>
      </c>
      <c r="AS126" s="3711">
        <v>0</v>
      </c>
      <c r="AT126" s="496">
        <v>1</v>
      </c>
      <c r="AU126" s="496">
        <v>0</v>
      </c>
      <c r="AV126" s="496">
        <v>0</v>
      </c>
      <c r="AW126" s="496">
        <v>0</v>
      </c>
      <c r="AX126" s="496">
        <v>0</v>
      </c>
      <c r="AY126" s="496">
        <v>0</v>
      </c>
      <c r="AZ126" s="496">
        <v>0</v>
      </c>
      <c r="BA126" s="496">
        <v>1</v>
      </c>
      <c r="BB126" s="496">
        <v>1</v>
      </c>
      <c r="BC126" s="496">
        <v>3</v>
      </c>
      <c r="BD126" s="496">
        <v>0</v>
      </c>
      <c r="BE126" s="496">
        <v>0</v>
      </c>
      <c r="BF126" s="496">
        <v>0</v>
      </c>
      <c r="BG126" s="496">
        <v>1</v>
      </c>
      <c r="BH126" s="496">
        <v>3</v>
      </c>
      <c r="BI126" s="496">
        <v>0</v>
      </c>
      <c r="BJ126" s="496">
        <v>0</v>
      </c>
      <c r="BK126" s="496">
        <v>0</v>
      </c>
      <c r="BL126" s="496">
        <v>0</v>
      </c>
      <c r="BM126" s="496">
        <v>1</v>
      </c>
      <c r="BN126" s="496">
        <v>7</v>
      </c>
      <c r="BO126" s="496">
        <v>0</v>
      </c>
      <c r="BP126" s="496">
        <v>0</v>
      </c>
      <c r="BQ126" s="496">
        <v>0</v>
      </c>
      <c r="BR126" s="496">
        <v>0</v>
      </c>
      <c r="BS126" s="496">
        <v>4</v>
      </c>
      <c r="BT126" s="496">
        <v>0</v>
      </c>
      <c r="BU126" s="496">
        <v>4</v>
      </c>
    </row>
    <row r="127" spans="1:73" s="486" customFormat="1" ht="12" x14ac:dyDescent="0.25">
      <c r="B127" s="654" t="s">
        <v>306</v>
      </c>
      <c r="C127" s="655">
        <v>2</v>
      </c>
      <c r="D127" s="655">
        <v>3</v>
      </c>
      <c r="E127" s="655">
        <v>0</v>
      </c>
      <c r="F127" s="655">
        <v>4</v>
      </c>
      <c r="G127" s="655">
        <v>9</v>
      </c>
      <c r="H127" s="655">
        <v>14</v>
      </c>
      <c r="I127" s="655">
        <v>2</v>
      </c>
      <c r="J127" s="655">
        <v>1</v>
      </c>
      <c r="K127" s="655">
        <v>5</v>
      </c>
      <c r="L127" s="655">
        <v>0</v>
      </c>
      <c r="M127" s="655">
        <v>1</v>
      </c>
      <c r="N127" s="655">
        <v>22</v>
      </c>
      <c r="O127" s="655">
        <v>0</v>
      </c>
      <c r="P127" s="655">
        <v>3</v>
      </c>
      <c r="Q127" s="655">
        <v>6</v>
      </c>
      <c r="R127" s="655">
        <v>1</v>
      </c>
      <c r="S127" s="655">
        <v>2</v>
      </c>
      <c r="T127" s="655">
        <v>0</v>
      </c>
      <c r="U127" s="655">
        <v>2</v>
      </c>
      <c r="V127" s="655">
        <v>0</v>
      </c>
      <c r="W127" s="655">
        <v>0</v>
      </c>
      <c r="X127" s="655">
        <v>2</v>
      </c>
      <c r="Y127" s="655">
        <v>0</v>
      </c>
      <c r="Z127" s="655">
        <v>2</v>
      </c>
      <c r="AA127" s="655">
        <v>0</v>
      </c>
      <c r="AB127" s="655">
        <v>0</v>
      </c>
      <c r="AC127" s="655">
        <v>0</v>
      </c>
      <c r="AD127" s="655">
        <v>2</v>
      </c>
      <c r="AE127" s="655">
        <v>1</v>
      </c>
      <c r="AF127" s="655">
        <v>7</v>
      </c>
      <c r="AG127" s="655">
        <v>0</v>
      </c>
      <c r="AH127" s="655">
        <v>1</v>
      </c>
      <c r="AI127" s="655">
        <v>1</v>
      </c>
      <c r="AJ127" s="655">
        <v>3</v>
      </c>
      <c r="AK127" s="655">
        <v>6</v>
      </c>
      <c r="AL127" s="655">
        <v>10</v>
      </c>
      <c r="AM127" s="655">
        <v>2</v>
      </c>
      <c r="AN127" s="655">
        <v>0</v>
      </c>
      <c r="AO127" s="655">
        <v>0</v>
      </c>
      <c r="AP127" s="655">
        <v>0</v>
      </c>
      <c r="AQ127" s="655">
        <v>1</v>
      </c>
      <c r="AR127" s="876">
        <v>0</v>
      </c>
      <c r="AS127" s="3712">
        <v>0</v>
      </c>
      <c r="AT127" s="655">
        <v>0</v>
      </c>
      <c r="AU127" s="655">
        <v>0</v>
      </c>
      <c r="AV127" s="655">
        <v>0</v>
      </c>
      <c r="AW127" s="655">
        <v>0</v>
      </c>
      <c r="AX127" s="655">
        <v>0</v>
      </c>
      <c r="AY127" s="655">
        <v>0</v>
      </c>
      <c r="AZ127" s="655">
        <v>0</v>
      </c>
      <c r="BA127" s="655">
        <v>0</v>
      </c>
      <c r="BB127" s="655">
        <v>0</v>
      </c>
      <c r="BC127" s="655">
        <v>1</v>
      </c>
      <c r="BD127" s="655">
        <v>0</v>
      </c>
      <c r="BE127" s="655">
        <v>0</v>
      </c>
      <c r="BF127" s="655">
        <v>0</v>
      </c>
      <c r="BG127" s="655">
        <v>0</v>
      </c>
      <c r="BH127" s="655">
        <v>0</v>
      </c>
      <c r="BI127" s="655">
        <v>0</v>
      </c>
      <c r="BJ127" s="655">
        <v>0</v>
      </c>
      <c r="BK127" s="655">
        <v>0</v>
      </c>
      <c r="BL127" s="655">
        <v>0</v>
      </c>
      <c r="BM127" s="655">
        <v>0</v>
      </c>
      <c r="BN127" s="655">
        <v>0</v>
      </c>
      <c r="BO127" s="655">
        <v>0</v>
      </c>
      <c r="BP127" s="655">
        <v>0</v>
      </c>
      <c r="BQ127" s="655">
        <v>0</v>
      </c>
      <c r="BR127" s="655">
        <v>0</v>
      </c>
      <c r="BS127" s="655">
        <v>1</v>
      </c>
      <c r="BT127" s="655">
        <v>0</v>
      </c>
      <c r="BU127" s="655">
        <v>0</v>
      </c>
    </row>
    <row r="128" spans="1:73" s="486" customFormat="1" ht="12" x14ac:dyDescent="0.25">
      <c r="B128" s="503" t="s">
        <v>286</v>
      </c>
      <c r="C128" s="497">
        <v>40</v>
      </c>
      <c r="D128" s="497">
        <v>20</v>
      </c>
      <c r="E128" s="497">
        <v>5</v>
      </c>
      <c r="F128" s="497">
        <v>48</v>
      </c>
      <c r="G128" s="497">
        <v>97</v>
      </c>
      <c r="H128" s="497">
        <v>116</v>
      </c>
      <c r="I128" s="497">
        <v>8</v>
      </c>
      <c r="J128" s="497">
        <v>10</v>
      </c>
      <c r="K128" s="497">
        <v>83</v>
      </c>
      <c r="L128" s="497">
        <v>2</v>
      </c>
      <c r="M128" s="497">
        <v>78</v>
      </c>
      <c r="N128" s="497">
        <v>89</v>
      </c>
      <c r="O128" s="497">
        <v>24</v>
      </c>
      <c r="P128" s="497">
        <v>111</v>
      </c>
      <c r="Q128" s="497">
        <v>67</v>
      </c>
      <c r="R128" s="497">
        <v>15</v>
      </c>
      <c r="S128" s="497">
        <v>9</v>
      </c>
      <c r="T128" s="497">
        <v>6</v>
      </c>
      <c r="U128" s="497">
        <v>16</v>
      </c>
      <c r="V128" s="497">
        <v>9</v>
      </c>
      <c r="W128" s="497">
        <v>13</v>
      </c>
      <c r="X128" s="497">
        <v>92</v>
      </c>
      <c r="Y128" s="497">
        <v>6</v>
      </c>
      <c r="Z128" s="497">
        <v>7</v>
      </c>
      <c r="AA128" s="497">
        <v>15</v>
      </c>
      <c r="AB128" s="497">
        <v>83</v>
      </c>
      <c r="AC128" s="497">
        <v>1</v>
      </c>
      <c r="AD128" s="497">
        <v>44</v>
      </c>
      <c r="AE128" s="497">
        <v>17</v>
      </c>
      <c r="AF128" s="497">
        <v>52</v>
      </c>
      <c r="AG128" s="497">
        <v>34</v>
      </c>
      <c r="AH128" s="497">
        <v>39</v>
      </c>
      <c r="AI128" s="497">
        <v>42</v>
      </c>
      <c r="AJ128" s="497">
        <v>78</v>
      </c>
      <c r="AK128" s="497">
        <v>67</v>
      </c>
      <c r="AL128" s="497">
        <v>89</v>
      </c>
      <c r="AM128" s="497">
        <v>9</v>
      </c>
      <c r="AN128" s="497">
        <v>8</v>
      </c>
      <c r="AO128" s="497">
        <v>3</v>
      </c>
      <c r="AP128" s="497">
        <v>2</v>
      </c>
      <c r="AQ128" s="497">
        <v>20</v>
      </c>
      <c r="AR128" s="877">
        <v>10</v>
      </c>
      <c r="AS128" s="3713">
        <v>2</v>
      </c>
      <c r="AT128" s="497">
        <v>2</v>
      </c>
      <c r="AU128" s="497">
        <v>1</v>
      </c>
      <c r="AV128" s="497">
        <v>1</v>
      </c>
      <c r="AW128" s="497">
        <v>1</v>
      </c>
      <c r="AX128" s="497">
        <v>1</v>
      </c>
      <c r="AY128" s="497">
        <v>1</v>
      </c>
      <c r="AZ128" s="497">
        <v>1</v>
      </c>
      <c r="BA128" s="497">
        <v>1</v>
      </c>
      <c r="BB128" s="497">
        <v>1</v>
      </c>
      <c r="BC128" s="497">
        <v>2</v>
      </c>
      <c r="BD128" s="497">
        <v>1</v>
      </c>
      <c r="BE128" s="497">
        <v>1</v>
      </c>
      <c r="BF128" s="497">
        <v>1</v>
      </c>
      <c r="BG128" s="497">
        <v>2</v>
      </c>
      <c r="BH128" s="497">
        <v>4</v>
      </c>
      <c r="BI128" s="497">
        <v>1</v>
      </c>
      <c r="BJ128" s="497">
        <v>2</v>
      </c>
      <c r="BK128" s="497">
        <v>1</v>
      </c>
      <c r="BL128" s="497">
        <v>1</v>
      </c>
      <c r="BM128" s="497">
        <v>1</v>
      </c>
      <c r="BN128" s="497">
        <v>1</v>
      </c>
      <c r="BO128" s="497">
        <v>1</v>
      </c>
      <c r="BP128" s="497">
        <v>1</v>
      </c>
      <c r="BQ128" s="497">
        <v>1</v>
      </c>
      <c r="BR128" s="497">
        <v>1</v>
      </c>
      <c r="BS128" s="497">
        <v>1</v>
      </c>
      <c r="BT128" s="497">
        <v>1</v>
      </c>
      <c r="BU128" s="497">
        <v>1</v>
      </c>
    </row>
    <row r="129" spans="1:73" s="486" customFormat="1" ht="12" x14ac:dyDescent="0.25">
      <c r="B129" s="504" t="s">
        <v>287</v>
      </c>
      <c r="C129" s="498">
        <v>0.5</v>
      </c>
      <c r="D129" s="498">
        <v>1.75</v>
      </c>
      <c r="E129" s="498">
        <v>0.6</v>
      </c>
      <c r="F129" s="498">
        <v>0.79166666666666663</v>
      </c>
      <c r="G129" s="498">
        <v>0.88659793814432986</v>
      </c>
      <c r="H129" s="498">
        <v>1.1293103448275863</v>
      </c>
      <c r="I129" s="498">
        <v>1.875</v>
      </c>
      <c r="J129" s="498">
        <v>0.8</v>
      </c>
      <c r="K129" s="498">
        <v>0.74698795180722888</v>
      </c>
      <c r="L129" s="498">
        <v>3</v>
      </c>
      <c r="M129" s="498">
        <v>0.60256410256410253</v>
      </c>
      <c r="N129" s="498">
        <v>2.2584269662921348</v>
      </c>
      <c r="O129" s="498">
        <v>0.45833333333333331</v>
      </c>
      <c r="P129" s="498">
        <v>0.90990990990990994</v>
      </c>
      <c r="Q129" s="498">
        <v>1.2388059701492538</v>
      </c>
      <c r="R129" s="498">
        <v>0.8666666666666667</v>
      </c>
      <c r="S129" s="498">
        <v>1.4444444444444444</v>
      </c>
      <c r="T129" s="498">
        <v>1.5</v>
      </c>
      <c r="U129" s="498">
        <v>1.125</v>
      </c>
      <c r="V129" s="498">
        <v>0.77777777777777779</v>
      </c>
      <c r="W129" s="498">
        <v>1</v>
      </c>
      <c r="X129" s="498">
        <v>0.65217391304347827</v>
      </c>
      <c r="Y129" s="498">
        <v>0.66666666666666663</v>
      </c>
      <c r="Z129" s="498">
        <v>2</v>
      </c>
      <c r="AA129" s="498">
        <v>0.2</v>
      </c>
      <c r="AB129" s="498">
        <v>0.43373493975903615</v>
      </c>
      <c r="AC129" s="498">
        <v>0</v>
      </c>
      <c r="AD129" s="498">
        <v>1.3181818181818181</v>
      </c>
      <c r="AE129" s="498">
        <v>0.76470588235294112</v>
      </c>
      <c r="AF129" s="498">
        <v>1.7692307692307692</v>
      </c>
      <c r="AG129" s="498">
        <v>0.6470588235294118</v>
      </c>
      <c r="AH129" s="498">
        <v>0.79487179487179482</v>
      </c>
      <c r="AI129" s="498">
        <v>0.66666666666666663</v>
      </c>
      <c r="AJ129" s="498">
        <v>0.9358974358974359</v>
      </c>
      <c r="AK129" s="498">
        <v>0.91044776119402981</v>
      </c>
      <c r="AL129" s="498">
        <v>1.2247191011235956</v>
      </c>
      <c r="AM129" s="498">
        <v>2</v>
      </c>
      <c r="AN129" s="498">
        <v>1.125</v>
      </c>
      <c r="AO129" s="498">
        <v>0.66666666666666663</v>
      </c>
      <c r="AP129" s="498">
        <v>0.5</v>
      </c>
      <c r="AQ129" s="498">
        <v>1.1000000000000001</v>
      </c>
      <c r="AR129" s="878">
        <v>0</v>
      </c>
      <c r="AS129" s="3714">
        <v>0</v>
      </c>
      <c r="AT129" s="498">
        <v>0.5</v>
      </c>
      <c r="AU129" s="498">
        <v>0</v>
      </c>
      <c r="AV129" s="498">
        <v>0</v>
      </c>
      <c r="AW129" s="498">
        <v>0</v>
      </c>
      <c r="AX129" s="498">
        <v>0</v>
      </c>
      <c r="AY129" s="498">
        <v>0</v>
      </c>
      <c r="AZ129" s="498">
        <v>0</v>
      </c>
      <c r="BA129" s="498">
        <v>1</v>
      </c>
      <c r="BB129" s="498">
        <v>1</v>
      </c>
      <c r="BC129" s="498">
        <v>2</v>
      </c>
      <c r="BD129" s="498">
        <v>0</v>
      </c>
      <c r="BE129" s="498">
        <v>0</v>
      </c>
      <c r="BF129" s="498">
        <v>0</v>
      </c>
      <c r="BG129" s="498">
        <v>0.5</v>
      </c>
      <c r="BH129" s="498">
        <v>0.75</v>
      </c>
      <c r="BI129" s="498">
        <v>0</v>
      </c>
      <c r="BJ129" s="498">
        <v>0</v>
      </c>
      <c r="BK129" s="498">
        <v>0</v>
      </c>
      <c r="BL129" s="498">
        <v>0</v>
      </c>
      <c r="BM129" s="498">
        <v>1</v>
      </c>
      <c r="BN129" s="498">
        <v>7</v>
      </c>
      <c r="BO129" s="498">
        <v>0</v>
      </c>
      <c r="BP129" s="498">
        <v>0</v>
      </c>
      <c r="BQ129" s="498">
        <v>0</v>
      </c>
      <c r="BR129" s="498">
        <v>0</v>
      </c>
      <c r="BS129" s="498">
        <v>5</v>
      </c>
      <c r="BT129" s="498">
        <v>0</v>
      </c>
      <c r="BU129" s="498">
        <v>4</v>
      </c>
    </row>
    <row r="130" spans="1:73" s="53" customFormat="1" ht="3.95" customHeight="1" x14ac:dyDescent="0.25">
      <c r="B130" s="52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</row>
    <row r="131" spans="1:73" s="516" customFormat="1" ht="15" customHeight="1" x14ac:dyDescent="0.25">
      <c r="A131" s="3964" t="s">
        <v>188</v>
      </c>
      <c r="B131" s="3964"/>
      <c r="C131" s="515">
        <v>4</v>
      </c>
      <c r="D131" s="515">
        <v>4</v>
      </c>
      <c r="E131" s="515">
        <v>4</v>
      </c>
      <c r="F131" s="515">
        <v>4</v>
      </c>
      <c r="G131" s="515">
        <v>4</v>
      </c>
      <c r="H131" s="515">
        <v>1</v>
      </c>
      <c r="I131" s="515">
        <v>4</v>
      </c>
      <c r="J131" s="515">
        <v>4</v>
      </c>
      <c r="K131" s="515">
        <v>4</v>
      </c>
      <c r="L131" s="515">
        <v>4</v>
      </c>
      <c r="M131" s="515">
        <v>4</v>
      </c>
      <c r="N131" s="515">
        <v>2</v>
      </c>
      <c r="O131" s="515">
        <v>4</v>
      </c>
      <c r="P131" s="515">
        <v>4</v>
      </c>
      <c r="Q131" s="515">
        <v>4</v>
      </c>
      <c r="R131" s="515">
        <v>4</v>
      </c>
      <c r="S131" s="515">
        <v>4</v>
      </c>
      <c r="T131" s="515">
        <v>4</v>
      </c>
      <c r="U131" s="515">
        <v>4</v>
      </c>
      <c r="V131" s="515">
        <v>4</v>
      </c>
      <c r="W131" s="515">
        <v>4</v>
      </c>
      <c r="X131" s="515">
        <v>4</v>
      </c>
      <c r="Y131" s="515">
        <v>4</v>
      </c>
      <c r="Z131" s="515">
        <v>4</v>
      </c>
      <c r="AA131" s="515">
        <v>4</v>
      </c>
      <c r="AB131" s="515">
        <v>4</v>
      </c>
      <c r="AC131" s="515">
        <v>4</v>
      </c>
      <c r="AD131" s="515">
        <v>4</v>
      </c>
      <c r="AE131" s="515">
        <v>4</v>
      </c>
      <c r="AF131" s="515">
        <v>4</v>
      </c>
      <c r="AG131" s="515">
        <v>4</v>
      </c>
      <c r="AH131" s="515">
        <v>4</v>
      </c>
      <c r="AI131" s="515">
        <v>4</v>
      </c>
      <c r="AJ131" s="515">
        <v>4</v>
      </c>
      <c r="AK131" s="515">
        <v>4</v>
      </c>
      <c r="AL131" s="515">
        <v>3</v>
      </c>
      <c r="AM131" s="515">
        <v>4</v>
      </c>
      <c r="AN131" s="515">
        <v>4</v>
      </c>
      <c r="AO131" s="515">
        <v>4</v>
      </c>
      <c r="AP131" s="515">
        <v>4</v>
      </c>
      <c r="AQ131" s="515">
        <v>4</v>
      </c>
      <c r="AR131" s="879">
        <v>4</v>
      </c>
      <c r="AS131" s="3715">
        <v>4</v>
      </c>
      <c r="AT131" s="515">
        <v>4</v>
      </c>
      <c r="AU131" s="515">
        <v>4</v>
      </c>
      <c r="AV131" s="515">
        <v>4</v>
      </c>
      <c r="AW131" s="515">
        <v>4</v>
      </c>
      <c r="AX131" s="515">
        <v>4</v>
      </c>
      <c r="AY131" s="515">
        <v>4</v>
      </c>
      <c r="AZ131" s="515">
        <v>4</v>
      </c>
      <c r="BA131" s="515">
        <v>4</v>
      </c>
      <c r="BB131" s="515">
        <v>4</v>
      </c>
      <c r="BC131" s="515">
        <v>4</v>
      </c>
      <c r="BD131" s="515">
        <v>4</v>
      </c>
      <c r="BE131" s="515">
        <v>4</v>
      </c>
      <c r="BF131" s="515">
        <v>4</v>
      </c>
      <c r="BG131" s="515">
        <v>4</v>
      </c>
      <c r="BH131" s="515">
        <v>4</v>
      </c>
      <c r="BI131" s="515">
        <v>4</v>
      </c>
      <c r="BJ131" s="515">
        <v>4</v>
      </c>
      <c r="BK131" s="515">
        <v>4</v>
      </c>
      <c r="BL131" s="515">
        <v>4</v>
      </c>
      <c r="BM131" s="515">
        <v>4</v>
      </c>
      <c r="BN131" s="515">
        <v>4</v>
      </c>
      <c r="BO131" s="515">
        <v>4</v>
      </c>
      <c r="BP131" s="515">
        <v>4</v>
      </c>
      <c r="BQ131" s="515">
        <v>4</v>
      </c>
      <c r="BR131" s="515">
        <v>4</v>
      </c>
      <c r="BS131" s="515">
        <v>4</v>
      </c>
      <c r="BT131" s="515">
        <v>4</v>
      </c>
      <c r="BU131" s="515">
        <v>4</v>
      </c>
    </row>
    <row r="132" spans="1:73" s="485" customFormat="1" ht="15" customHeight="1" x14ac:dyDescent="0.25">
      <c r="A132" s="3965" t="s">
        <v>187</v>
      </c>
      <c r="B132" s="3965"/>
      <c r="C132" s="514">
        <v>21</v>
      </c>
      <c r="D132" s="514">
        <v>16</v>
      </c>
      <c r="E132" s="514">
        <v>40</v>
      </c>
      <c r="F132" s="514">
        <v>15</v>
      </c>
      <c r="G132" s="514">
        <v>6</v>
      </c>
      <c r="H132" s="514">
        <v>2</v>
      </c>
      <c r="I132" s="514">
        <v>24</v>
      </c>
      <c r="J132" s="514">
        <v>33</v>
      </c>
      <c r="K132" s="514">
        <v>10</v>
      </c>
      <c r="L132" s="514">
        <v>36</v>
      </c>
      <c r="M132" s="514">
        <v>13</v>
      </c>
      <c r="N132" s="514">
        <v>1</v>
      </c>
      <c r="O132" s="514">
        <v>29</v>
      </c>
      <c r="P132" s="514">
        <v>4</v>
      </c>
      <c r="Q132" s="514">
        <v>6</v>
      </c>
      <c r="R132" s="514">
        <v>26</v>
      </c>
      <c r="S132" s="514">
        <v>29</v>
      </c>
      <c r="T132" s="514">
        <v>31</v>
      </c>
      <c r="U132" s="514">
        <v>22</v>
      </c>
      <c r="V132" s="514">
        <v>33</v>
      </c>
      <c r="W132" s="514">
        <v>24</v>
      </c>
      <c r="X132" s="514">
        <v>9</v>
      </c>
      <c r="Y132" s="514">
        <v>37</v>
      </c>
      <c r="Z132" s="514">
        <v>26</v>
      </c>
      <c r="AA132" s="514">
        <v>40</v>
      </c>
      <c r="AB132" s="514">
        <v>14</v>
      </c>
      <c r="AC132" s="514">
        <v>51</v>
      </c>
      <c r="AD132" s="514">
        <v>11</v>
      </c>
      <c r="AE132" s="514">
        <v>26</v>
      </c>
      <c r="AF132" s="514">
        <v>5</v>
      </c>
      <c r="AG132" s="514">
        <v>19</v>
      </c>
      <c r="AH132" s="514">
        <v>17</v>
      </c>
      <c r="AI132" s="514">
        <v>18</v>
      </c>
      <c r="AJ132" s="514">
        <v>8</v>
      </c>
      <c r="AK132" s="514">
        <v>12</v>
      </c>
      <c r="AL132" s="514">
        <v>3</v>
      </c>
      <c r="AM132" s="514">
        <v>22</v>
      </c>
      <c r="AN132" s="514">
        <v>31</v>
      </c>
      <c r="AO132" s="514">
        <v>44</v>
      </c>
      <c r="AP132" s="514">
        <v>45</v>
      </c>
      <c r="AQ132" s="880">
        <v>20</v>
      </c>
      <c r="AR132" s="880">
        <v>51</v>
      </c>
      <c r="AS132" s="3716">
        <v>51</v>
      </c>
      <c r="AT132" s="514">
        <v>45</v>
      </c>
      <c r="AU132" s="514">
        <v>51</v>
      </c>
      <c r="AV132" s="514">
        <v>51</v>
      </c>
      <c r="AW132" s="514">
        <v>51</v>
      </c>
      <c r="AX132" s="514">
        <v>51</v>
      </c>
      <c r="AY132" s="514">
        <v>51</v>
      </c>
      <c r="AZ132" s="514">
        <v>51</v>
      </c>
      <c r="BA132" s="514">
        <v>45</v>
      </c>
      <c r="BB132" s="514">
        <v>45</v>
      </c>
      <c r="BC132" s="514">
        <v>40</v>
      </c>
      <c r="BD132" s="514">
        <v>51</v>
      </c>
      <c r="BE132" s="514">
        <v>51</v>
      </c>
      <c r="BF132" s="514">
        <v>51</v>
      </c>
      <c r="BG132" s="514">
        <v>45</v>
      </c>
      <c r="BH132" s="514">
        <v>40</v>
      </c>
      <c r="BI132" s="514">
        <v>51</v>
      </c>
      <c r="BJ132" s="514">
        <v>51</v>
      </c>
      <c r="BK132" s="514">
        <v>51</v>
      </c>
      <c r="BL132" s="514">
        <v>51</v>
      </c>
      <c r="BM132" s="514">
        <v>45</v>
      </c>
      <c r="BN132" s="514">
        <v>33</v>
      </c>
      <c r="BO132" s="514">
        <v>51</v>
      </c>
      <c r="BP132" s="514">
        <v>51</v>
      </c>
      <c r="BQ132" s="514">
        <v>51</v>
      </c>
      <c r="BR132" s="514">
        <v>51</v>
      </c>
      <c r="BS132" s="514">
        <v>37</v>
      </c>
      <c r="BT132" s="514">
        <v>51</v>
      </c>
      <c r="BU132" s="514">
        <v>37</v>
      </c>
    </row>
  </sheetData>
  <sheetProtection algorithmName="SHA-512" hashValue="Di4Cu3bbA/pUtapMdiQGierHpKdvPzkMvdRJFswim867LbkcsPoIU2L72auXmHP6rrq4lvgdjtex906lwkvIsw==" saltValue="A8DgZF4ayhchpCkx4hmCjQ==" spinCount="100000" sheet="1" objects="1" scenarios="1"/>
  <mergeCells count="15">
    <mergeCell ref="A122:A125"/>
    <mergeCell ref="A131:B131"/>
    <mergeCell ref="A132:B132"/>
    <mergeCell ref="A98:A101"/>
    <mergeCell ref="A102:A105"/>
    <mergeCell ref="A106:A109"/>
    <mergeCell ref="A110:A113"/>
    <mergeCell ref="A114:A117"/>
    <mergeCell ref="A118:A121"/>
    <mergeCell ref="C2:BU2"/>
    <mergeCell ref="C4:BU5"/>
    <mergeCell ref="C82:BU83"/>
    <mergeCell ref="A86:A89"/>
    <mergeCell ref="A90:A93"/>
    <mergeCell ref="A94:A97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71" priority="30">
      <formula>(C$8)=$B9</formula>
    </cfRule>
    <cfRule type="expression" dxfId="270" priority="32">
      <formula>SUM((G=C$8)*(P=$B9))&lt;SUM((G=$B9)*(P=C$8))</formula>
    </cfRule>
    <cfRule type="expression" dxfId="269" priority="33">
      <formula>SUM((G=C$8)*(P=$B9))&gt;SUM((G=$B9)*(P=C$8))</formula>
    </cfRule>
    <cfRule type="containsText" dxfId="268" priority="34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67" priority="31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66" priority="26">
      <formula>(C$8)=$B9</formula>
    </cfRule>
    <cfRule type="expression" dxfId="265" priority="27">
      <formula>SUM((G=C$8)*(P=$B9))&lt;SUM((G=$B9)*(P=C$8))</formula>
    </cfRule>
    <cfRule type="expression" dxfId="264" priority="28">
      <formula>SUM((G=C$8)*(P=$B9))&gt;SUM((G=$B9)*(P=C$8))</formula>
    </cfRule>
    <cfRule type="containsText" dxfId="263" priority="29" operator="containsText" text="0 - 0">
      <formula>NOT(ISERROR(SEARCH("0 - 0",C9)))</formula>
    </cfRule>
  </conditionalFormatting>
  <conditionalFormatting sqref="C9:C11 C53 C56:C65 C67:C69 C79 C71:C77 C13:C33 C38:C51">
    <cfRule type="expression" dxfId="262" priority="22">
      <formula>(C$8)=$B9</formula>
    </cfRule>
    <cfRule type="expression" dxfId="261" priority="23">
      <formula>SUM((G=C$8)*(P=$B9))&lt;SUM((G=$B9)*(P=C$8))</formula>
    </cfRule>
    <cfRule type="expression" dxfId="260" priority="24">
      <formula>SUM((G=C$8)*(P=$B9))&gt;SUM((G=$B9)*(P=C$8))</formula>
    </cfRule>
    <cfRule type="containsText" dxfId="259" priority="25" operator="containsText" text="0 - 0">
      <formula>NOT(ISERROR(SEARCH("0 - 0",C9)))</formula>
    </cfRule>
  </conditionalFormatting>
  <conditionalFormatting sqref="C52">
    <cfRule type="expression" dxfId="258" priority="18">
      <formula>(C$8)=$B52</formula>
    </cfRule>
    <cfRule type="expression" dxfId="257" priority="19">
      <formula>SUM((G=C$8)*(P=$B52))&lt;SUM((G=$B52)*(P=C$8))</formula>
    </cfRule>
    <cfRule type="expression" dxfId="256" priority="20">
      <formula>SUM((G=C$8)*(P=$B52))&gt;SUM((G=$B52)*(P=C$8))</formula>
    </cfRule>
    <cfRule type="containsText" dxfId="255" priority="21" operator="containsText" text="0 - 0">
      <formula>NOT(ISERROR(SEARCH("0 - 0",C52)))</formula>
    </cfRule>
  </conditionalFormatting>
  <conditionalFormatting sqref="C78">
    <cfRule type="expression" dxfId="254" priority="14">
      <formula>(C$8)=$B78</formula>
    </cfRule>
    <cfRule type="expression" dxfId="253" priority="15">
      <formula>SUM((G=C$8)*(P=$B78))&lt;SUM((G=$B78)*(P=C$8))</formula>
    </cfRule>
    <cfRule type="expression" dxfId="252" priority="16">
      <formula>SUM((G=C$8)*(P=$B78))&gt;SUM((G=$B78)*(P=C$8))</formula>
    </cfRule>
    <cfRule type="containsText" dxfId="251" priority="17" operator="containsText" text="0 - 0">
      <formula>NOT(ISERROR(SEARCH("0 - 0",C78)))</formula>
    </cfRule>
  </conditionalFormatting>
  <conditionalFormatting sqref="BT79">
    <cfRule type="expression" dxfId="250" priority="13">
      <formula>MOD(ROW(),2)</formula>
    </cfRule>
  </conditionalFormatting>
  <conditionalFormatting sqref="BT78">
    <cfRule type="expression" dxfId="249" priority="12">
      <formula>MOD(ROW(),2)</formula>
    </cfRule>
  </conditionalFormatting>
  <conditionalFormatting sqref="BT70">
    <cfRule type="expression" dxfId="248" priority="11">
      <formula>MOD(ROW(),2)</formula>
    </cfRule>
  </conditionalFormatting>
  <conditionalFormatting sqref="BL79">
    <cfRule type="expression" dxfId="247" priority="10">
      <formula>MOD(ROW(),2)</formula>
    </cfRule>
  </conditionalFormatting>
  <conditionalFormatting sqref="BL52">
    <cfRule type="expression" dxfId="246" priority="9">
      <formula>MOD(ROW(),2)</formula>
    </cfRule>
  </conditionalFormatting>
  <conditionalFormatting sqref="BL78">
    <cfRule type="expression" dxfId="245" priority="8">
      <formula>MOD(ROW(),2)</formula>
    </cfRule>
  </conditionalFormatting>
  <conditionalFormatting sqref="BL70">
    <cfRule type="expression" dxfId="244" priority="7">
      <formula>MOD(ROW(),2)</formula>
    </cfRule>
  </conditionalFormatting>
  <conditionalFormatting sqref="C109:BU109 C105:BU105 C101:BU101 C97:BU97 C93:BU93 C89:BU89 C113:BU113 C117:BU117">
    <cfRule type="cellIs" dxfId="243" priority="5" operator="lessThan">
      <formula>1</formula>
    </cfRule>
    <cfRule type="cellIs" dxfId="242" priority="6" operator="greaterThanOrEqual">
      <formula>1</formula>
    </cfRule>
  </conditionalFormatting>
  <conditionalFormatting sqref="AU7:BU7 C7:AS7">
    <cfRule type="top10" dxfId="241" priority="35" rank="1"/>
    <cfRule type="colorScale" priority="36">
      <colorScale>
        <cfvo type="min"/>
        <cfvo type="max"/>
        <color theme="9" tint="0.59999389629810485"/>
        <color theme="9" tint="-0.249977111117893"/>
      </colorScale>
    </cfRule>
  </conditionalFormatting>
  <conditionalFormatting sqref="C132:BU132">
    <cfRule type="colorScale" priority="37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1:BU131">
    <cfRule type="colorScale" priority="38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9:BU129">
    <cfRule type="colorScale" priority="39">
      <colorScale>
        <cfvo type="min"/>
        <cfvo type="max"/>
        <color theme="0" tint="-0.499984740745262"/>
        <color theme="1"/>
      </colorScale>
    </cfRule>
  </conditionalFormatting>
  <conditionalFormatting sqref="C126:BU127">
    <cfRule type="colorScale" priority="40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240" priority="3" operator="lessThan">
      <formula>1</formula>
    </cfRule>
    <cfRule type="cellIs" dxfId="239" priority="4" operator="greaterThanOrEqual">
      <formula>1</formula>
    </cfRule>
  </conditionalFormatting>
  <conditionalFormatting sqref="C125:BU125">
    <cfRule type="cellIs" dxfId="238" priority="1" operator="lessThan">
      <formula>1</formula>
    </cfRule>
    <cfRule type="cellIs" dxfId="237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P45"/>
  <sheetViews>
    <sheetView workbookViewId="0">
      <selection activeCell="E5" sqref="E5:J5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44" customWidth="1"/>
    <col min="4" max="11" width="8.7109375" customWidth="1"/>
    <col min="12" max="12" width="8.7109375" style="943" customWidth="1"/>
    <col min="13" max="13" width="8.7109375" style="160" customWidth="1"/>
    <col min="14" max="14" width="8.7109375" style="942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429" t="s">
        <v>404</v>
      </c>
      <c r="F5" s="4430"/>
      <c r="G5" s="4430"/>
      <c r="H5" s="4430"/>
      <c r="I5" s="4430"/>
      <c r="J5" s="4431"/>
      <c r="K5" s="991"/>
      <c r="L5" s="961"/>
    </row>
    <row r="6" spans="1:16" ht="15" customHeight="1" thickTop="1" x14ac:dyDescent="0.25">
      <c r="A6" s="160"/>
      <c r="B6" s="160"/>
      <c r="C6" s="990"/>
      <c r="D6" s="989">
        <v>39219</v>
      </c>
      <c r="E6" s="987">
        <v>39219</v>
      </c>
      <c r="F6" s="988">
        <v>39227</v>
      </c>
      <c r="G6" s="987">
        <v>39241</v>
      </c>
      <c r="H6" s="986">
        <v>39241</v>
      </c>
      <c r="I6" s="986">
        <v>39248</v>
      </c>
      <c r="J6" s="986">
        <v>39248</v>
      </c>
      <c r="K6" s="985">
        <v>39263</v>
      </c>
      <c r="L6" s="984">
        <v>39308</v>
      </c>
      <c r="M6" s="983" t="s">
        <v>3</v>
      </c>
      <c r="N6" s="982" t="s">
        <v>50</v>
      </c>
      <c r="O6" s="981" t="s">
        <v>228</v>
      </c>
    </row>
    <row r="7" spans="1:16" ht="15" customHeight="1" x14ac:dyDescent="0.25">
      <c r="A7" t="s">
        <v>4</v>
      </c>
      <c r="C7" s="971" t="s">
        <v>135</v>
      </c>
      <c r="D7" s="969"/>
      <c r="E7" s="969"/>
      <c r="F7" s="970">
        <v>11</v>
      </c>
      <c r="G7" s="969"/>
      <c r="H7" s="968"/>
      <c r="I7" s="972">
        <v>2</v>
      </c>
      <c r="J7" s="976">
        <v>12</v>
      </c>
      <c r="K7" s="967"/>
      <c r="L7" s="980">
        <v>13</v>
      </c>
      <c r="M7" s="965">
        <f t="shared" ref="M7:M31" si="0">SUM(D7:L7)</f>
        <v>38</v>
      </c>
      <c r="N7" s="964">
        <f t="shared" ref="N7:N31" si="1">AVERAGE(D7:L7)</f>
        <v>9.5</v>
      </c>
      <c r="O7" s="963" t="s">
        <v>403</v>
      </c>
      <c r="P7" s="958"/>
    </row>
    <row r="8" spans="1:16" x14ac:dyDescent="0.25">
      <c r="A8" t="s">
        <v>402</v>
      </c>
      <c r="C8" s="971" t="s">
        <v>401</v>
      </c>
      <c r="D8" s="969"/>
      <c r="E8" s="969"/>
      <c r="F8" s="979">
        <v>15</v>
      </c>
      <c r="G8" s="973">
        <v>0</v>
      </c>
      <c r="H8" s="972">
        <v>4</v>
      </c>
      <c r="I8" s="968"/>
      <c r="J8" s="968"/>
      <c r="K8" s="974">
        <v>9</v>
      </c>
      <c r="L8" s="966"/>
      <c r="M8" s="965">
        <f t="shared" si="0"/>
        <v>28</v>
      </c>
      <c r="N8" s="964">
        <f t="shared" si="1"/>
        <v>7</v>
      </c>
      <c r="O8" s="963" t="s">
        <v>396</v>
      </c>
      <c r="P8" s="958"/>
    </row>
    <row r="9" spans="1:16" x14ac:dyDescent="0.25">
      <c r="A9" t="s">
        <v>229</v>
      </c>
      <c r="C9" s="971" t="s">
        <v>136</v>
      </c>
      <c r="D9" s="973">
        <v>0</v>
      </c>
      <c r="E9" s="977">
        <v>10</v>
      </c>
      <c r="F9" s="970">
        <v>7</v>
      </c>
      <c r="G9" s="969"/>
      <c r="H9" s="968"/>
      <c r="I9" s="968"/>
      <c r="J9" s="968"/>
      <c r="K9" s="974">
        <v>11</v>
      </c>
      <c r="L9" s="966"/>
      <c r="M9" s="965">
        <f t="shared" si="0"/>
        <v>28</v>
      </c>
      <c r="N9" s="964">
        <f t="shared" si="1"/>
        <v>7</v>
      </c>
      <c r="O9" s="963" t="s">
        <v>396</v>
      </c>
      <c r="P9" s="958"/>
    </row>
    <row r="10" spans="1:16" x14ac:dyDescent="0.25">
      <c r="A10" t="s">
        <v>400</v>
      </c>
      <c r="C10" s="971" t="s">
        <v>5</v>
      </c>
      <c r="D10" s="969"/>
      <c r="E10" s="969"/>
      <c r="F10" s="26"/>
      <c r="G10" s="969"/>
      <c r="H10" s="968"/>
      <c r="I10" s="968"/>
      <c r="J10" s="968"/>
      <c r="K10" s="974">
        <v>6</v>
      </c>
      <c r="L10" s="966"/>
      <c r="M10" s="965">
        <f t="shared" si="0"/>
        <v>6</v>
      </c>
      <c r="N10" s="964">
        <f t="shared" si="1"/>
        <v>6</v>
      </c>
      <c r="O10" s="963" t="s">
        <v>364</v>
      </c>
      <c r="P10" s="958"/>
    </row>
    <row r="11" spans="1:16" x14ac:dyDescent="0.25">
      <c r="A11" t="s">
        <v>399</v>
      </c>
      <c r="C11" s="971" t="s">
        <v>398</v>
      </c>
      <c r="D11" s="973">
        <v>6</v>
      </c>
      <c r="E11" s="973">
        <v>0</v>
      </c>
      <c r="F11" s="970">
        <v>6</v>
      </c>
      <c r="G11" s="969"/>
      <c r="H11" s="968"/>
      <c r="I11" s="968"/>
      <c r="J11" s="972">
        <v>8</v>
      </c>
      <c r="K11" s="974">
        <v>5</v>
      </c>
      <c r="L11" s="966">
        <v>9</v>
      </c>
      <c r="M11" s="965">
        <f t="shared" si="0"/>
        <v>34</v>
      </c>
      <c r="N11" s="964">
        <f t="shared" si="1"/>
        <v>5.666666666666667</v>
      </c>
      <c r="O11" s="963" t="s">
        <v>378</v>
      </c>
      <c r="P11" s="958"/>
    </row>
    <row r="12" spans="1:16" x14ac:dyDescent="0.25">
      <c r="A12" t="s">
        <v>397</v>
      </c>
      <c r="C12" s="971" t="s">
        <v>142</v>
      </c>
      <c r="D12" s="973">
        <v>2</v>
      </c>
      <c r="E12" s="973">
        <v>1</v>
      </c>
      <c r="F12" s="26"/>
      <c r="G12" s="969"/>
      <c r="H12" s="968"/>
      <c r="I12" s="968"/>
      <c r="J12" s="968"/>
      <c r="K12" s="978">
        <v>15</v>
      </c>
      <c r="L12" s="966">
        <v>4</v>
      </c>
      <c r="M12" s="965">
        <f t="shared" si="0"/>
        <v>22</v>
      </c>
      <c r="N12" s="964">
        <f t="shared" si="1"/>
        <v>5.5</v>
      </c>
      <c r="O12" s="963" t="s">
        <v>396</v>
      </c>
      <c r="P12" s="958"/>
    </row>
    <row r="13" spans="1:16" x14ac:dyDescent="0.25">
      <c r="A13" t="s">
        <v>395</v>
      </c>
      <c r="C13" s="971" t="s">
        <v>394</v>
      </c>
      <c r="D13" s="973">
        <v>1</v>
      </c>
      <c r="E13" s="973">
        <v>6</v>
      </c>
      <c r="F13" s="970">
        <v>9</v>
      </c>
      <c r="G13" s="969"/>
      <c r="H13" s="968"/>
      <c r="I13" s="968"/>
      <c r="J13" s="968"/>
      <c r="K13" s="967"/>
      <c r="L13" s="966"/>
      <c r="M13" s="965">
        <f t="shared" si="0"/>
        <v>16</v>
      </c>
      <c r="N13" s="964">
        <f t="shared" si="1"/>
        <v>5.333333333333333</v>
      </c>
      <c r="O13" s="963" t="s">
        <v>370</v>
      </c>
      <c r="P13" s="958"/>
    </row>
    <row r="14" spans="1:16" x14ac:dyDescent="0.25">
      <c r="A14" t="s">
        <v>393</v>
      </c>
      <c r="C14" s="971" t="s">
        <v>139</v>
      </c>
      <c r="D14" s="969"/>
      <c r="E14" s="969"/>
      <c r="F14" s="970"/>
      <c r="G14" s="969"/>
      <c r="H14" s="968"/>
      <c r="I14" s="968"/>
      <c r="J14" s="968"/>
      <c r="K14" s="967"/>
      <c r="L14" s="966">
        <v>5</v>
      </c>
      <c r="M14" s="965">
        <f t="shared" si="0"/>
        <v>5</v>
      </c>
      <c r="N14" s="964">
        <f t="shared" si="1"/>
        <v>5</v>
      </c>
      <c r="O14" s="963" t="s">
        <v>364</v>
      </c>
      <c r="P14" s="958"/>
    </row>
    <row r="15" spans="1:16" x14ac:dyDescent="0.25">
      <c r="A15" t="s">
        <v>392</v>
      </c>
      <c r="C15" s="971" t="s">
        <v>133</v>
      </c>
      <c r="D15" s="977">
        <v>10</v>
      </c>
      <c r="E15" s="973">
        <v>4</v>
      </c>
      <c r="F15" s="970">
        <v>3</v>
      </c>
      <c r="G15" s="977">
        <v>10</v>
      </c>
      <c r="H15" s="972">
        <v>6</v>
      </c>
      <c r="I15" s="972">
        <v>1</v>
      </c>
      <c r="J15" s="972">
        <v>3</v>
      </c>
      <c r="K15" s="974">
        <v>7</v>
      </c>
      <c r="L15" s="966">
        <v>0</v>
      </c>
      <c r="M15" s="965">
        <f t="shared" si="0"/>
        <v>44</v>
      </c>
      <c r="N15" s="964">
        <f t="shared" si="1"/>
        <v>4.8888888888888893</v>
      </c>
      <c r="O15" s="963" t="s">
        <v>391</v>
      </c>
      <c r="P15" s="958"/>
    </row>
    <row r="16" spans="1:16" x14ac:dyDescent="0.25">
      <c r="A16" t="s">
        <v>390</v>
      </c>
      <c r="C16" s="971" t="s">
        <v>1</v>
      </c>
      <c r="D16" s="973">
        <v>0</v>
      </c>
      <c r="E16" s="969"/>
      <c r="F16" s="970">
        <v>5</v>
      </c>
      <c r="G16" s="973">
        <v>1</v>
      </c>
      <c r="H16" s="976">
        <v>10</v>
      </c>
      <c r="I16" s="976">
        <v>10</v>
      </c>
      <c r="J16" s="972">
        <v>1</v>
      </c>
      <c r="K16" s="967"/>
      <c r="L16" s="966">
        <v>1</v>
      </c>
      <c r="M16" s="965">
        <f t="shared" si="0"/>
        <v>28</v>
      </c>
      <c r="N16" s="964">
        <f t="shared" si="1"/>
        <v>4</v>
      </c>
      <c r="O16" s="963" t="s">
        <v>389</v>
      </c>
      <c r="P16" s="958"/>
    </row>
    <row r="17" spans="1:16" x14ac:dyDescent="0.25">
      <c r="A17" t="s">
        <v>388</v>
      </c>
      <c r="C17" s="971" t="s">
        <v>141</v>
      </c>
      <c r="D17" s="969"/>
      <c r="E17" s="969"/>
      <c r="F17" s="26"/>
      <c r="G17" s="969"/>
      <c r="H17" s="968"/>
      <c r="I17" s="972">
        <v>4</v>
      </c>
      <c r="J17" s="972">
        <v>4</v>
      </c>
      <c r="K17" s="967"/>
      <c r="L17" s="966"/>
      <c r="M17" s="965">
        <f t="shared" si="0"/>
        <v>8</v>
      </c>
      <c r="N17" s="964">
        <f t="shared" si="1"/>
        <v>4</v>
      </c>
      <c r="O17" s="963" t="s">
        <v>374</v>
      </c>
      <c r="P17" s="958"/>
    </row>
    <row r="18" spans="1:16" x14ac:dyDescent="0.25">
      <c r="A18" t="s">
        <v>387</v>
      </c>
      <c r="C18" s="971" t="s">
        <v>53</v>
      </c>
      <c r="D18" s="969"/>
      <c r="E18" s="969"/>
      <c r="F18" s="26"/>
      <c r="G18" s="969"/>
      <c r="H18" s="968"/>
      <c r="I18" s="968"/>
      <c r="J18" s="968"/>
      <c r="K18" s="974">
        <v>4</v>
      </c>
      <c r="L18" s="966"/>
      <c r="M18" s="965">
        <f t="shared" si="0"/>
        <v>4</v>
      </c>
      <c r="N18" s="964">
        <f t="shared" si="1"/>
        <v>4</v>
      </c>
      <c r="O18" s="963" t="s">
        <v>364</v>
      </c>
      <c r="P18" s="975"/>
    </row>
    <row r="19" spans="1:16" x14ac:dyDescent="0.25">
      <c r="A19" t="s">
        <v>386</v>
      </c>
      <c r="C19" s="971" t="s">
        <v>385</v>
      </c>
      <c r="D19" s="973">
        <v>4</v>
      </c>
      <c r="E19" s="973">
        <v>2</v>
      </c>
      <c r="F19" s="26"/>
      <c r="G19" s="969"/>
      <c r="H19" s="968"/>
      <c r="I19" s="968"/>
      <c r="J19" s="968"/>
      <c r="K19" s="967"/>
      <c r="L19" s="966"/>
      <c r="M19" s="965">
        <f t="shared" si="0"/>
        <v>6</v>
      </c>
      <c r="N19" s="964">
        <f t="shared" si="1"/>
        <v>3</v>
      </c>
      <c r="O19" s="963" t="s">
        <v>374</v>
      </c>
    </row>
    <row r="20" spans="1:16" s="160" customFormat="1" x14ac:dyDescent="0.25">
      <c r="A20" t="s">
        <v>384</v>
      </c>
      <c r="B20"/>
      <c r="C20" s="971" t="s">
        <v>191</v>
      </c>
      <c r="D20" s="969"/>
      <c r="E20" s="969"/>
      <c r="F20" s="26"/>
      <c r="G20" s="969"/>
      <c r="H20" s="968"/>
      <c r="I20" s="968"/>
      <c r="J20" s="972">
        <v>6</v>
      </c>
      <c r="K20" s="974">
        <v>0</v>
      </c>
      <c r="L20" s="966"/>
      <c r="M20" s="965">
        <f t="shared" si="0"/>
        <v>6</v>
      </c>
      <c r="N20" s="964">
        <f t="shared" si="1"/>
        <v>3</v>
      </c>
      <c r="O20" s="963" t="s">
        <v>374</v>
      </c>
    </row>
    <row r="21" spans="1:16" x14ac:dyDescent="0.25">
      <c r="A21" t="s">
        <v>383</v>
      </c>
      <c r="C21" s="971" t="s">
        <v>197</v>
      </c>
      <c r="D21" s="969"/>
      <c r="E21" s="969"/>
      <c r="F21" s="970">
        <v>4</v>
      </c>
      <c r="G21" s="969"/>
      <c r="H21" s="968"/>
      <c r="I21" s="968"/>
      <c r="J21" s="968"/>
      <c r="K21" s="974">
        <v>0</v>
      </c>
      <c r="L21" s="966">
        <v>3</v>
      </c>
      <c r="M21" s="965">
        <f t="shared" si="0"/>
        <v>7</v>
      </c>
      <c r="N21" s="964">
        <f t="shared" si="1"/>
        <v>2.3333333333333335</v>
      </c>
      <c r="O21" s="963" t="s">
        <v>370</v>
      </c>
    </row>
    <row r="22" spans="1:16" x14ac:dyDescent="0.25">
      <c r="A22" t="s">
        <v>382</v>
      </c>
      <c r="C22" s="971" t="s">
        <v>381</v>
      </c>
      <c r="D22" s="969"/>
      <c r="E22" s="969"/>
      <c r="F22" s="970">
        <v>2</v>
      </c>
      <c r="G22" s="969"/>
      <c r="H22" s="968"/>
      <c r="I22" s="972">
        <v>0</v>
      </c>
      <c r="J22" s="972">
        <v>0</v>
      </c>
      <c r="K22" s="974">
        <v>2</v>
      </c>
      <c r="L22" s="966">
        <v>7</v>
      </c>
      <c r="M22" s="965">
        <f t="shared" si="0"/>
        <v>11</v>
      </c>
      <c r="N22" s="964">
        <f t="shared" si="1"/>
        <v>2.2000000000000002</v>
      </c>
      <c r="O22" s="963" t="s">
        <v>380</v>
      </c>
    </row>
    <row r="23" spans="1:16" x14ac:dyDescent="0.25">
      <c r="A23" t="s">
        <v>379</v>
      </c>
      <c r="C23" s="971" t="s">
        <v>2</v>
      </c>
      <c r="D23" s="969"/>
      <c r="E23" s="969"/>
      <c r="F23" s="970">
        <v>0</v>
      </c>
      <c r="G23" s="973">
        <v>6</v>
      </c>
      <c r="H23" s="972">
        <v>1</v>
      </c>
      <c r="I23" s="972">
        <v>6</v>
      </c>
      <c r="J23" s="972">
        <v>0</v>
      </c>
      <c r="K23" s="974">
        <v>0</v>
      </c>
      <c r="L23" s="966"/>
      <c r="M23" s="965">
        <f t="shared" si="0"/>
        <v>13</v>
      </c>
      <c r="N23" s="964">
        <f t="shared" si="1"/>
        <v>2.1666666666666665</v>
      </c>
      <c r="O23" s="963" t="s">
        <v>378</v>
      </c>
    </row>
    <row r="24" spans="1:16" x14ac:dyDescent="0.25">
      <c r="A24" t="s">
        <v>377</v>
      </c>
      <c r="C24" s="971" t="s">
        <v>376</v>
      </c>
      <c r="D24" s="969"/>
      <c r="E24" s="969"/>
      <c r="F24" s="26"/>
      <c r="G24" s="973">
        <v>2</v>
      </c>
      <c r="H24" s="972">
        <v>2</v>
      </c>
      <c r="I24" s="968"/>
      <c r="J24" s="968"/>
      <c r="K24" s="967"/>
      <c r="L24" s="966"/>
      <c r="M24" s="965">
        <f t="shared" si="0"/>
        <v>4</v>
      </c>
      <c r="N24" s="964">
        <f t="shared" si="1"/>
        <v>2</v>
      </c>
      <c r="O24" s="963" t="s">
        <v>374</v>
      </c>
    </row>
    <row r="25" spans="1:16" x14ac:dyDescent="0.25">
      <c r="A25" t="s">
        <v>375</v>
      </c>
      <c r="C25" s="971" t="s">
        <v>51</v>
      </c>
      <c r="D25" s="969"/>
      <c r="E25" s="969"/>
      <c r="F25" s="970">
        <v>1</v>
      </c>
      <c r="G25" s="969"/>
      <c r="H25" s="969"/>
      <c r="I25" s="968"/>
      <c r="J25" s="968"/>
      <c r="K25" s="974">
        <v>3</v>
      </c>
      <c r="L25" s="966"/>
      <c r="M25" s="965">
        <f t="shared" si="0"/>
        <v>4</v>
      </c>
      <c r="N25" s="964">
        <f t="shared" si="1"/>
        <v>2</v>
      </c>
      <c r="O25" s="963" t="s">
        <v>374</v>
      </c>
    </row>
    <row r="26" spans="1:16" x14ac:dyDescent="0.25">
      <c r="A26" t="s">
        <v>373</v>
      </c>
      <c r="C26" s="971" t="s">
        <v>54</v>
      </c>
      <c r="D26" s="969"/>
      <c r="E26" s="969"/>
      <c r="F26" s="970"/>
      <c r="G26" s="969"/>
      <c r="H26" s="969"/>
      <c r="I26" s="968"/>
      <c r="J26" s="968"/>
      <c r="K26" s="967"/>
      <c r="L26" s="966">
        <v>2</v>
      </c>
      <c r="M26" s="965">
        <f t="shared" si="0"/>
        <v>2</v>
      </c>
      <c r="N26" s="964">
        <f t="shared" si="1"/>
        <v>2</v>
      </c>
      <c r="O26" s="963" t="s">
        <v>364</v>
      </c>
    </row>
    <row r="27" spans="1:16" x14ac:dyDescent="0.25">
      <c r="A27" t="s">
        <v>372</v>
      </c>
      <c r="C27" s="971" t="s">
        <v>371</v>
      </c>
      <c r="D27" s="969"/>
      <c r="E27" s="969"/>
      <c r="F27" s="26"/>
      <c r="G27" s="973">
        <v>4</v>
      </c>
      <c r="H27" s="973">
        <v>0</v>
      </c>
      <c r="I27" s="968"/>
      <c r="J27" s="968"/>
      <c r="K27" s="974">
        <v>1</v>
      </c>
      <c r="L27" s="966"/>
      <c r="M27" s="965">
        <f t="shared" si="0"/>
        <v>5</v>
      </c>
      <c r="N27" s="964">
        <f t="shared" si="1"/>
        <v>1.6666666666666667</v>
      </c>
      <c r="O27" s="963" t="s">
        <v>370</v>
      </c>
    </row>
    <row r="28" spans="1:16" x14ac:dyDescent="0.25">
      <c r="A28" t="s">
        <v>369</v>
      </c>
      <c r="C28" s="971" t="s">
        <v>218</v>
      </c>
      <c r="D28" s="969"/>
      <c r="E28" s="969"/>
      <c r="F28" s="26"/>
      <c r="G28" s="973">
        <v>0</v>
      </c>
      <c r="H28" s="973">
        <v>0</v>
      </c>
      <c r="I28" s="972">
        <v>0</v>
      </c>
      <c r="J28" s="972">
        <v>2</v>
      </c>
      <c r="K28" s="967"/>
      <c r="L28" s="966"/>
      <c r="M28" s="965">
        <f t="shared" si="0"/>
        <v>2</v>
      </c>
      <c r="N28" s="964">
        <f t="shared" si="1"/>
        <v>0.5</v>
      </c>
      <c r="O28" s="963" t="s">
        <v>368</v>
      </c>
    </row>
    <row r="29" spans="1:16" x14ac:dyDescent="0.25">
      <c r="A29" t="s">
        <v>367</v>
      </c>
      <c r="C29" s="971" t="s">
        <v>226</v>
      </c>
      <c r="D29" s="969"/>
      <c r="E29" s="969"/>
      <c r="F29" s="970">
        <v>0</v>
      </c>
      <c r="G29" s="969"/>
      <c r="H29" s="969"/>
      <c r="I29" s="968"/>
      <c r="J29" s="968"/>
      <c r="K29" s="967"/>
      <c r="L29" s="966"/>
      <c r="M29" s="965">
        <f t="shared" si="0"/>
        <v>0</v>
      </c>
      <c r="N29" s="964">
        <f t="shared" si="1"/>
        <v>0</v>
      </c>
      <c r="O29" s="963" t="s">
        <v>364</v>
      </c>
    </row>
    <row r="30" spans="1:16" x14ac:dyDescent="0.25">
      <c r="A30" t="s">
        <v>366</v>
      </c>
      <c r="C30" s="971" t="s">
        <v>52</v>
      </c>
      <c r="D30" s="969"/>
      <c r="E30" s="969"/>
      <c r="F30" s="970">
        <v>0</v>
      </c>
      <c r="G30" s="969"/>
      <c r="H30" s="969"/>
      <c r="I30" s="968"/>
      <c r="J30" s="968"/>
      <c r="K30" s="967"/>
      <c r="L30" s="966"/>
      <c r="M30" s="965">
        <f t="shared" si="0"/>
        <v>0</v>
      </c>
      <c r="N30" s="964">
        <f t="shared" si="1"/>
        <v>0</v>
      </c>
      <c r="O30" s="963" t="s">
        <v>364</v>
      </c>
    </row>
    <row r="31" spans="1:16" x14ac:dyDescent="0.25">
      <c r="A31" t="s">
        <v>365</v>
      </c>
      <c r="C31" s="971" t="s">
        <v>199</v>
      </c>
      <c r="D31" s="969"/>
      <c r="E31" s="969"/>
      <c r="F31" s="970"/>
      <c r="G31" s="969"/>
      <c r="H31" s="969"/>
      <c r="I31" s="968"/>
      <c r="J31" s="968"/>
      <c r="K31" s="967"/>
      <c r="L31" s="966">
        <v>0</v>
      </c>
      <c r="M31" s="965">
        <f t="shared" si="0"/>
        <v>0</v>
      </c>
      <c r="N31" s="964">
        <f t="shared" si="1"/>
        <v>0</v>
      </c>
      <c r="O31" s="963" t="s">
        <v>364</v>
      </c>
    </row>
    <row r="32" spans="1:16" x14ac:dyDescent="0.25">
      <c r="C32" s="962"/>
      <c r="D32" s="960"/>
      <c r="E32" s="960"/>
      <c r="F32" s="961"/>
      <c r="G32" s="960"/>
      <c r="H32" s="960"/>
      <c r="I32" s="960"/>
      <c r="J32" s="960"/>
      <c r="K32" s="960"/>
      <c r="L32" s="959"/>
      <c r="M32" s="958"/>
      <c r="N32" s="957"/>
      <c r="O32" s="956"/>
    </row>
    <row r="33" spans="3:16" s="945" customFormat="1" ht="12" customHeight="1" x14ac:dyDescent="0.25">
      <c r="C33" s="955"/>
      <c r="D33" s="4426" t="s">
        <v>363</v>
      </c>
      <c r="E33" s="4427"/>
      <c r="F33" s="4427"/>
      <c r="G33" s="4427"/>
      <c r="H33" s="4428"/>
      <c r="I33" s="946"/>
      <c r="L33" s="943"/>
      <c r="M33" s="946"/>
      <c r="N33" s="947"/>
      <c r="O33" s="951"/>
      <c r="P33" s="946"/>
    </row>
    <row r="34" spans="3:16" s="945" customFormat="1" ht="12" customHeight="1" x14ac:dyDescent="0.25">
      <c r="C34" s="954" t="s">
        <v>362</v>
      </c>
      <c r="D34" s="952" t="s">
        <v>361</v>
      </c>
      <c r="E34" s="952">
        <v>8</v>
      </c>
      <c r="F34" s="952">
        <v>9</v>
      </c>
      <c r="G34" s="952">
        <v>10</v>
      </c>
      <c r="H34" s="953">
        <v>11</v>
      </c>
      <c r="I34" s="952" t="s">
        <v>360</v>
      </c>
      <c r="L34" s="943"/>
      <c r="M34" s="946"/>
      <c r="N34" s="947"/>
      <c r="O34" s="951"/>
      <c r="P34" s="946"/>
    </row>
    <row r="35" spans="3:16" s="945" customFormat="1" ht="12" customHeight="1" x14ac:dyDescent="0.25">
      <c r="C35" s="949">
        <v>1</v>
      </c>
      <c r="D35" s="948">
        <v>10</v>
      </c>
      <c r="E35" s="948">
        <v>11</v>
      </c>
      <c r="F35" s="948">
        <v>12</v>
      </c>
      <c r="G35" s="948">
        <v>13</v>
      </c>
      <c r="H35" s="948">
        <v>14</v>
      </c>
      <c r="I35" s="950">
        <v>15</v>
      </c>
      <c r="L35" s="943"/>
      <c r="M35" s="946"/>
      <c r="N35" s="947"/>
      <c r="O35" s="951"/>
      <c r="P35" s="946"/>
    </row>
    <row r="36" spans="3:16" s="945" customFormat="1" ht="12" customHeight="1" x14ac:dyDescent="0.25">
      <c r="C36" s="949">
        <v>2</v>
      </c>
      <c r="D36" s="948">
        <v>6</v>
      </c>
      <c r="E36" s="948">
        <v>7</v>
      </c>
      <c r="F36" s="948">
        <v>8</v>
      </c>
      <c r="G36" s="948">
        <v>9</v>
      </c>
      <c r="H36" s="948">
        <v>10</v>
      </c>
      <c r="I36" s="950">
        <v>11</v>
      </c>
      <c r="L36" s="943"/>
      <c r="M36" s="946"/>
      <c r="N36" s="947"/>
      <c r="O36" s="951"/>
      <c r="P36" s="946"/>
    </row>
    <row r="37" spans="3:16" s="945" customFormat="1" ht="12" customHeight="1" x14ac:dyDescent="0.25">
      <c r="C37" s="949">
        <v>3</v>
      </c>
      <c r="D37" s="948">
        <v>4</v>
      </c>
      <c r="E37" s="948">
        <v>5</v>
      </c>
      <c r="F37" s="948">
        <v>6</v>
      </c>
      <c r="G37" s="948">
        <v>7</v>
      </c>
      <c r="H37" s="948">
        <v>8</v>
      </c>
      <c r="I37" s="950">
        <v>9</v>
      </c>
      <c r="L37" s="943"/>
      <c r="M37" s="946"/>
      <c r="N37" s="947"/>
      <c r="O37" s="951"/>
      <c r="P37" s="946"/>
    </row>
    <row r="38" spans="3:16" s="945" customFormat="1" ht="12" customHeight="1" x14ac:dyDescent="0.25">
      <c r="C38" s="949">
        <v>4</v>
      </c>
      <c r="D38" s="948">
        <v>2</v>
      </c>
      <c r="E38" s="948">
        <v>3</v>
      </c>
      <c r="F38" s="948">
        <v>4</v>
      </c>
      <c r="G38" s="948">
        <v>5</v>
      </c>
      <c r="H38" s="948">
        <v>6</v>
      </c>
      <c r="I38" s="950">
        <v>7</v>
      </c>
      <c r="L38" s="943"/>
      <c r="M38" s="946"/>
      <c r="N38" s="947"/>
      <c r="O38" s="951"/>
      <c r="P38" s="946"/>
    </row>
    <row r="39" spans="3:16" s="945" customFormat="1" ht="12" customHeight="1" x14ac:dyDescent="0.25">
      <c r="C39" s="949">
        <v>5</v>
      </c>
      <c r="D39" s="948">
        <v>1</v>
      </c>
      <c r="E39" s="948">
        <v>2</v>
      </c>
      <c r="F39" s="948">
        <v>3</v>
      </c>
      <c r="G39" s="948">
        <v>4</v>
      </c>
      <c r="H39" s="948">
        <v>5</v>
      </c>
      <c r="I39" s="950">
        <v>6</v>
      </c>
      <c r="L39" s="943"/>
      <c r="M39" s="946"/>
      <c r="N39" s="947"/>
      <c r="O39" s="951"/>
      <c r="P39" s="946"/>
    </row>
    <row r="40" spans="3:16" s="945" customFormat="1" ht="12" customHeight="1" x14ac:dyDescent="0.25">
      <c r="C40" s="949">
        <v>6</v>
      </c>
      <c r="D40" s="948">
        <v>0</v>
      </c>
      <c r="E40" s="948">
        <v>1</v>
      </c>
      <c r="F40" s="948">
        <v>2</v>
      </c>
      <c r="G40" s="948">
        <v>3</v>
      </c>
      <c r="H40" s="948">
        <v>4</v>
      </c>
      <c r="I40" s="950">
        <v>5</v>
      </c>
      <c r="L40" s="943"/>
      <c r="M40" s="946"/>
      <c r="N40" s="947"/>
      <c r="O40" s="951"/>
      <c r="P40" s="946"/>
    </row>
    <row r="41" spans="3:16" s="945" customFormat="1" ht="12" customHeight="1" x14ac:dyDescent="0.25">
      <c r="C41" s="949">
        <v>7</v>
      </c>
      <c r="D41" s="948">
        <v>0</v>
      </c>
      <c r="E41" s="948">
        <v>0</v>
      </c>
      <c r="F41" s="948">
        <v>1</v>
      </c>
      <c r="G41" s="948">
        <v>2</v>
      </c>
      <c r="H41" s="948">
        <v>3</v>
      </c>
      <c r="I41" s="950">
        <v>4</v>
      </c>
      <c r="L41" s="943"/>
      <c r="M41" s="946"/>
      <c r="N41" s="947"/>
      <c r="O41" s="951"/>
      <c r="P41" s="946"/>
    </row>
    <row r="42" spans="3:16" s="945" customFormat="1" ht="12" customHeight="1" x14ac:dyDescent="0.25">
      <c r="C42" s="949">
        <v>8</v>
      </c>
      <c r="D42" s="948" t="s">
        <v>0</v>
      </c>
      <c r="E42" s="948">
        <v>0</v>
      </c>
      <c r="F42" s="948">
        <v>0</v>
      </c>
      <c r="G42" s="948">
        <v>1</v>
      </c>
      <c r="H42" s="948">
        <v>2</v>
      </c>
      <c r="I42" s="950">
        <v>3</v>
      </c>
      <c r="L42" s="943"/>
      <c r="M42" s="946"/>
      <c r="N42" s="947"/>
      <c r="O42" s="951"/>
      <c r="P42" s="946"/>
    </row>
    <row r="43" spans="3:16" s="945" customFormat="1" ht="12" customHeight="1" x14ac:dyDescent="0.25">
      <c r="C43" s="949">
        <v>9</v>
      </c>
      <c r="D43" s="948" t="s">
        <v>0</v>
      </c>
      <c r="E43" s="948" t="s">
        <v>0</v>
      </c>
      <c r="F43" s="948">
        <v>0</v>
      </c>
      <c r="G43" s="948">
        <v>0</v>
      </c>
      <c r="H43" s="948">
        <v>1</v>
      </c>
      <c r="I43" s="950">
        <v>2</v>
      </c>
      <c r="L43" s="943"/>
      <c r="M43" s="946"/>
      <c r="N43" s="947"/>
      <c r="P43" s="946"/>
    </row>
    <row r="44" spans="3:16" s="945" customFormat="1" ht="12" customHeight="1" x14ac:dyDescent="0.25">
      <c r="C44" s="949">
        <v>10</v>
      </c>
      <c r="D44" s="948" t="s">
        <v>0</v>
      </c>
      <c r="E44" s="948" t="s">
        <v>0</v>
      </c>
      <c r="F44" s="948" t="s">
        <v>0</v>
      </c>
      <c r="G44" s="948">
        <v>0</v>
      </c>
      <c r="H44" s="948">
        <v>0</v>
      </c>
      <c r="I44" s="950">
        <v>1</v>
      </c>
      <c r="L44" s="943"/>
      <c r="M44" s="946"/>
      <c r="N44" s="947"/>
      <c r="P44" s="946"/>
    </row>
    <row r="45" spans="3:16" s="945" customFormat="1" ht="12" customHeight="1" x14ac:dyDescent="0.25">
      <c r="C45" s="949" t="s">
        <v>359</v>
      </c>
      <c r="D45" s="948" t="s">
        <v>0</v>
      </c>
      <c r="E45" s="948" t="s">
        <v>0</v>
      </c>
      <c r="F45" s="948" t="s">
        <v>0</v>
      </c>
      <c r="G45" s="948" t="s">
        <v>0</v>
      </c>
      <c r="H45" s="948">
        <v>0</v>
      </c>
      <c r="I45" s="948">
        <v>0</v>
      </c>
      <c r="L45" s="943"/>
      <c r="M45" s="946"/>
      <c r="N45" s="947"/>
      <c r="P45" s="946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pageSetUpPr fitToPage="1"/>
  </sheetPr>
  <dimension ref="A2:BW132"/>
  <sheetViews>
    <sheetView showGridLines="0" zoomScale="115" zoomScaleNormal="115" workbookViewId="0">
      <pane ySplit="8" topLeftCell="A9" activePane="bottomLeft" state="frozen"/>
      <selection pane="bottomLeft" activeCell="B115" sqref="B115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3" width="4.7109375" style="18" customWidth="1"/>
    <col min="74" max="74" width="12.140625" style="17" customWidth="1"/>
    <col min="75" max="75" width="3.85546875" style="18" customWidth="1"/>
    <col min="76" max="76" width="7.7109375" style="18" customWidth="1"/>
    <col min="77" max="16384" width="11.42578125" style="18"/>
  </cols>
  <sheetData>
    <row r="2" spans="2:75" s="34" customFormat="1" ht="20.100000000000001" customHeight="1" x14ac:dyDescent="0.35">
      <c r="B2" s="33"/>
      <c r="C2" s="3948" t="s">
        <v>154</v>
      </c>
      <c r="D2" s="3949"/>
      <c r="E2" s="3949"/>
      <c r="F2" s="3949"/>
      <c r="G2" s="3949"/>
      <c r="H2" s="3949"/>
      <c r="I2" s="3949"/>
      <c r="J2" s="3949"/>
      <c r="K2" s="3949"/>
      <c r="L2" s="3949"/>
      <c r="M2" s="3949"/>
      <c r="N2" s="3949"/>
      <c r="O2" s="3949"/>
      <c r="P2" s="3949"/>
      <c r="Q2" s="3949"/>
      <c r="R2" s="3949"/>
      <c r="S2" s="3949"/>
      <c r="T2" s="3949"/>
      <c r="U2" s="3949"/>
      <c r="V2" s="3949"/>
      <c r="W2" s="3949"/>
      <c r="X2" s="3949"/>
      <c r="Y2" s="3949"/>
      <c r="Z2" s="3949"/>
      <c r="AA2" s="3949"/>
      <c r="AB2" s="3949"/>
      <c r="AC2" s="3949"/>
      <c r="AD2" s="3949"/>
      <c r="AE2" s="3949"/>
      <c r="AF2" s="3949"/>
      <c r="AG2" s="3949"/>
      <c r="AH2" s="3949"/>
      <c r="AI2" s="3949"/>
      <c r="AJ2" s="3949"/>
      <c r="AK2" s="3949"/>
      <c r="AL2" s="3949"/>
      <c r="AM2" s="3949"/>
      <c r="AN2" s="3949"/>
      <c r="AO2" s="3949"/>
      <c r="AP2" s="3949"/>
      <c r="AQ2" s="3949"/>
      <c r="AR2" s="3949"/>
      <c r="AS2" s="3949"/>
      <c r="AT2" s="3949"/>
      <c r="AU2" s="3949"/>
      <c r="AV2" s="3949"/>
      <c r="AW2" s="3949"/>
      <c r="AX2" s="3949"/>
      <c r="AY2" s="3949"/>
      <c r="AZ2" s="3949"/>
      <c r="BA2" s="3949"/>
      <c r="BB2" s="3949"/>
      <c r="BC2" s="3949"/>
      <c r="BD2" s="3949"/>
      <c r="BE2" s="3949"/>
      <c r="BF2" s="3949"/>
      <c r="BG2" s="3949"/>
      <c r="BH2" s="3949"/>
      <c r="BI2" s="3949"/>
      <c r="BJ2" s="3949"/>
      <c r="BK2" s="3949"/>
      <c r="BL2" s="3949"/>
      <c r="BM2" s="3949"/>
      <c r="BN2" s="3949"/>
      <c r="BO2" s="3949"/>
      <c r="BP2" s="3949"/>
      <c r="BQ2" s="3949"/>
      <c r="BR2" s="3949"/>
      <c r="BS2" s="3949"/>
      <c r="BT2" s="3949"/>
      <c r="BU2" s="3950"/>
      <c r="BV2" s="33"/>
    </row>
    <row r="3" spans="2:75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14"/>
      <c r="AM3" s="14"/>
      <c r="AN3" s="14"/>
      <c r="AO3" s="14"/>
      <c r="AP3" s="14"/>
      <c r="AQ3" s="14"/>
      <c r="AR3" s="14"/>
      <c r="AS3" s="1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14"/>
      <c r="BS3" s="14"/>
      <c r="BT3" s="14"/>
      <c r="BU3" s="14"/>
      <c r="BV3" s="2"/>
      <c r="BW3" s="14"/>
    </row>
    <row r="4" spans="2:75" ht="11.1" customHeight="1" x14ac:dyDescent="0.2">
      <c r="B4" s="3"/>
      <c r="C4" s="3951" t="s">
        <v>186</v>
      </c>
      <c r="D4" s="3952"/>
      <c r="E4" s="3952"/>
      <c r="F4" s="3952"/>
      <c r="G4" s="3952"/>
      <c r="H4" s="3952"/>
      <c r="I4" s="3952"/>
      <c r="J4" s="3952"/>
      <c r="K4" s="3952"/>
      <c r="L4" s="3952"/>
      <c r="M4" s="3952"/>
      <c r="N4" s="3952"/>
      <c r="O4" s="3952"/>
      <c r="P4" s="3952"/>
      <c r="Q4" s="3952"/>
      <c r="R4" s="3952"/>
      <c r="S4" s="3952"/>
      <c r="T4" s="3952"/>
      <c r="U4" s="3952"/>
      <c r="V4" s="3952"/>
      <c r="W4" s="3952"/>
      <c r="X4" s="3952"/>
      <c r="Y4" s="3952"/>
      <c r="Z4" s="3952"/>
      <c r="AA4" s="3952"/>
      <c r="AB4" s="3952"/>
      <c r="AC4" s="3952"/>
      <c r="AD4" s="3952"/>
      <c r="AE4" s="3952"/>
      <c r="AF4" s="3952"/>
      <c r="AG4" s="3952"/>
      <c r="AH4" s="3952"/>
      <c r="AI4" s="3952"/>
      <c r="AJ4" s="3952"/>
      <c r="AK4" s="3952"/>
      <c r="AL4" s="3952"/>
      <c r="AM4" s="3952"/>
      <c r="AN4" s="3952"/>
      <c r="AO4" s="3952"/>
      <c r="AP4" s="3952"/>
      <c r="AQ4" s="3952"/>
      <c r="AR4" s="3952"/>
      <c r="AS4" s="3952"/>
      <c r="AT4" s="3952"/>
      <c r="AU4" s="3952"/>
      <c r="AV4" s="3952"/>
      <c r="AW4" s="3952"/>
      <c r="AX4" s="3952"/>
      <c r="AY4" s="3952"/>
      <c r="AZ4" s="3952"/>
      <c r="BA4" s="3952"/>
      <c r="BB4" s="3952"/>
      <c r="BC4" s="3952"/>
      <c r="BD4" s="3952"/>
      <c r="BE4" s="3952"/>
      <c r="BF4" s="3952"/>
      <c r="BG4" s="3952"/>
      <c r="BH4" s="3952"/>
      <c r="BI4" s="3952"/>
      <c r="BJ4" s="3952"/>
      <c r="BK4" s="3952"/>
      <c r="BL4" s="3952"/>
      <c r="BM4" s="3952"/>
      <c r="BN4" s="3952"/>
      <c r="BO4" s="3952"/>
      <c r="BP4" s="3952"/>
      <c r="BQ4" s="3952"/>
      <c r="BR4" s="3952"/>
      <c r="BS4" s="3952"/>
      <c r="BT4" s="3952"/>
      <c r="BU4" s="3953"/>
      <c r="BV4" s="2"/>
      <c r="BW4" s="14"/>
    </row>
    <row r="5" spans="2:75" ht="11.1" customHeight="1" x14ac:dyDescent="0.2">
      <c r="B5" s="3"/>
      <c r="C5" s="3954"/>
      <c r="D5" s="3955"/>
      <c r="E5" s="3955"/>
      <c r="F5" s="3955"/>
      <c r="G5" s="3955"/>
      <c r="H5" s="3955"/>
      <c r="I5" s="3955"/>
      <c r="J5" s="3955"/>
      <c r="K5" s="3955"/>
      <c r="L5" s="3955"/>
      <c r="M5" s="3955"/>
      <c r="N5" s="3955"/>
      <c r="O5" s="3955"/>
      <c r="P5" s="3955"/>
      <c r="Q5" s="3955"/>
      <c r="R5" s="3955"/>
      <c r="S5" s="3955"/>
      <c r="T5" s="3955"/>
      <c r="U5" s="3955"/>
      <c r="V5" s="3955"/>
      <c r="W5" s="3955"/>
      <c r="X5" s="3955"/>
      <c r="Y5" s="3955"/>
      <c r="Z5" s="3955"/>
      <c r="AA5" s="3955"/>
      <c r="AB5" s="3955"/>
      <c r="AC5" s="3955"/>
      <c r="AD5" s="3955"/>
      <c r="AE5" s="3955"/>
      <c r="AF5" s="3955"/>
      <c r="AG5" s="3955"/>
      <c r="AH5" s="3955"/>
      <c r="AI5" s="3955"/>
      <c r="AJ5" s="3955"/>
      <c r="AK5" s="3955"/>
      <c r="AL5" s="3955"/>
      <c r="AM5" s="3955"/>
      <c r="AN5" s="3955"/>
      <c r="AO5" s="3955"/>
      <c r="AP5" s="3955"/>
      <c r="AQ5" s="3955"/>
      <c r="AR5" s="3955"/>
      <c r="AS5" s="3955"/>
      <c r="AT5" s="3955"/>
      <c r="AU5" s="3955"/>
      <c r="AV5" s="3955"/>
      <c r="AW5" s="3955"/>
      <c r="AX5" s="3955"/>
      <c r="AY5" s="3955"/>
      <c r="AZ5" s="3955"/>
      <c r="BA5" s="3955"/>
      <c r="BB5" s="3955"/>
      <c r="BC5" s="3955"/>
      <c r="BD5" s="3955"/>
      <c r="BE5" s="3955"/>
      <c r="BF5" s="3955"/>
      <c r="BG5" s="3955"/>
      <c r="BH5" s="3955"/>
      <c r="BI5" s="3955"/>
      <c r="BJ5" s="3955"/>
      <c r="BK5" s="3955"/>
      <c r="BL5" s="3955"/>
      <c r="BM5" s="3955"/>
      <c r="BN5" s="3955"/>
      <c r="BO5" s="3955"/>
      <c r="BP5" s="3955"/>
      <c r="BQ5" s="3955"/>
      <c r="BR5" s="3955"/>
      <c r="BS5" s="3955"/>
      <c r="BT5" s="3955"/>
      <c r="BU5" s="3956"/>
      <c r="BV5" s="2"/>
      <c r="BW5" s="14"/>
    </row>
    <row r="6" spans="2:75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4"/>
      <c r="AV6" s="4"/>
      <c r="AW6" s="4"/>
      <c r="AX6" s="4"/>
      <c r="AY6" s="4"/>
      <c r="AZ6" s="4"/>
      <c r="BA6" s="4"/>
      <c r="BB6" s="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2"/>
      <c r="BW6" s="14"/>
    </row>
    <row r="7" spans="2:75" ht="11.1" customHeight="1" x14ac:dyDescent="0.2">
      <c r="B7" s="3" t="s">
        <v>108</v>
      </c>
      <c r="C7" s="38">
        <f t="shared" ref="C7:Q7" si="0">COUNTIF(G,C8)</f>
        <v>18</v>
      </c>
      <c r="D7" s="39">
        <f t="shared" si="0"/>
        <v>32</v>
      </c>
      <c r="E7" s="46">
        <f t="shared" si="0"/>
        <v>3</v>
      </c>
      <c r="F7" s="46">
        <f>COUNTIF(G,F8)</f>
        <v>34</v>
      </c>
      <c r="G7" s="46">
        <f>COUNTIF(G,G8)</f>
        <v>77</v>
      </c>
      <c r="H7" s="46">
        <f>COUNTIF(G,H8)</f>
        <v>117</v>
      </c>
      <c r="I7" s="46">
        <f>COUNTIF(G,I8)</f>
        <v>13</v>
      </c>
      <c r="J7" s="46">
        <f t="shared" si="0"/>
        <v>7</v>
      </c>
      <c r="K7" s="46">
        <f t="shared" si="0"/>
        <v>57</v>
      </c>
      <c r="L7" s="46">
        <f t="shared" si="0"/>
        <v>6</v>
      </c>
      <c r="M7" s="46">
        <f t="shared" si="0"/>
        <v>46</v>
      </c>
      <c r="N7" s="46">
        <f t="shared" si="0"/>
        <v>179</v>
      </c>
      <c r="O7" s="46">
        <f t="shared" si="0"/>
        <v>11</v>
      </c>
      <c r="P7" s="46">
        <f t="shared" si="0"/>
        <v>98</v>
      </c>
      <c r="Q7" s="46">
        <f t="shared" si="0"/>
        <v>77</v>
      </c>
      <c r="R7" s="46">
        <f t="shared" ref="R7:AW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16</v>
      </c>
      <c r="V7" s="46">
        <f t="shared" si="1"/>
        <v>7</v>
      </c>
      <c r="W7" s="46">
        <f t="shared" si="1"/>
        <v>13</v>
      </c>
      <c r="X7" s="46">
        <f t="shared" si="1"/>
        <v>58</v>
      </c>
      <c r="Y7" s="46">
        <f t="shared" si="1"/>
        <v>4</v>
      </c>
      <c r="Z7" s="46">
        <f t="shared" si="1"/>
        <v>12</v>
      </c>
      <c r="AA7" s="46">
        <f t="shared" si="1"/>
        <v>3</v>
      </c>
      <c r="AB7" s="46">
        <f t="shared" si="1"/>
        <v>36</v>
      </c>
      <c r="AC7" s="46">
        <f t="shared" si="1"/>
        <v>0</v>
      </c>
      <c r="AD7" s="46">
        <f t="shared" si="1"/>
        <v>56</v>
      </c>
      <c r="AE7" s="46">
        <f t="shared" si="1"/>
        <v>12</v>
      </c>
      <c r="AF7" s="46">
        <f t="shared" si="1"/>
        <v>85</v>
      </c>
      <c r="AG7" s="46">
        <f t="shared" si="1"/>
        <v>22</v>
      </c>
      <c r="AH7" s="46">
        <f t="shared" si="1"/>
        <v>30</v>
      </c>
      <c r="AI7" s="46">
        <f t="shared" si="1"/>
        <v>27</v>
      </c>
      <c r="AJ7" s="46">
        <f t="shared" si="1"/>
        <v>70</v>
      </c>
      <c r="AK7" s="46">
        <f t="shared" si="1"/>
        <v>55</v>
      </c>
      <c r="AL7" s="46">
        <f t="shared" si="1"/>
        <v>99</v>
      </c>
      <c r="AM7" s="46">
        <f t="shared" si="1"/>
        <v>16</v>
      </c>
      <c r="AN7" s="46">
        <f t="shared" si="1"/>
        <v>9</v>
      </c>
      <c r="AO7" s="46">
        <f t="shared" si="1"/>
        <v>2</v>
      </c>
      <c r="AP7" s="46">
        <f>COUNTIF(G,AP8)</f>
        <v>1</v>
      </c>
      <c r="AQ7" s="46">
        <f t="shared" si="1"/>
        <v>21</v>
      </c>
      <c r="AR7" s="46">
        <f t="shared" si="1"/>
        <v>0</v>
      </c>
      <c r="AS7" s="3678">
        <f t="shared" si="1"/>
        <v>0</v>
      </c>
      <c r="AT7" s="39">
        <f t="shared" si="1"/>
        <v>1</v>
      </c>
      <c r="AU7" s="39">
        <f t="shared" si="1"/>
        <v>0</v>
      </c>
      <c r="AV7" s="46">
        <f t="shared" si="1"/>
        <v>0</v>
      </c>
      <c r="AW7" s="46">
        <f t="shared" si="1"/>
        <v>0</v>
      </c>
      <c r="AX7" s="46">
        <f t="shared" ref="AX7:BE7" si="2">COUNTIF(G,AX8)</f>
        <v>0</v>
      </c>
      <c r="AY7" s="46">
        <f t="shared" si="2"/>
        <v>0</v>
      </c>
      <c r="AZ7" s="46">
        <f t="shared" si="2"/>
        <v>0</v>
      </c>
      <c r="BA7" s="46">
        <f t="shared" si="2"/>
        <v>1</v>
      </c>
      <c r="BB7" s="46">
        <f t="shared" si="2"/>
        <v>1</v>
      </c>
      <c r="BC7" s="46">
        <f t="shared" si="2"/>
        <v>3</v>
      </c>
      <c r="BD7" s="46">
        <f t="shared" si="2"/>
        <v>0</v>
      </c>
      <c r="BE7" s="46">
        <f t="shared" si="2"/>
        <v>0</v>
      </c>
      <c r="BF7" s="46">
        <f>COUNTIF(G,BF8)</f>
        <v>0</v>
      </c>
      <c r="BG7" s="46">
        <f>COUNTIF(G,BG8)</f>
        <v>1</v>
      </c>
      <c r="BH7" s="46">
        <f t="shared" ref="BH7:BU7" si="3">COUNTIF(G,BH8)</f>
        <v>3</v>
      </c>
      <c r="BI7" s="46">
        <f t="shared" si="3"/>
        <v>0</v>
      </c>
      <c r="BJ7" s="46">
        <f t="shared" si="3"/>
        <v>0</v>
      </c>
      <c r="BK7" s="46">
        <f t="shared" si="3"/>
        <v>0</v>
      </c>
      <c r="BL7" s="46">
        <f t="shared" si="3"/>
        <v>0</v>
      </c>
      <c r="BM7" s="46">
        <f t="shared" si="3"/>
        <v>1</v>
      </c>
      <c r="BN7" s="46">
        <f t="shared" si="3"/>
        <v>7</v>
      </c>
      <c r="BO7" s="46">
        <f t="shared" si="3"/>
        <v>0</v>
      </c>
      <c r="BP7" s="46">
        <f t="shared" si="3"/>
        <v>0</v>
      </c>
      <c r="BQ7" s="46">
        <f t="shared" si="3"/>
        <v>0</v>
      </c>
      <c r="BR7" s="46">
        <f t="shared" si="3"/>
        <v>0</v>
      </c>
      <c r="BS7" s="46">
        <f t="shared" si="3"/>
        <v>4</v>
      </c>
      <c r="BT7" s="46">
        <f t="shared" si="3"/>
        <v>0</v>
      </c>
      <c r="BU7" s="40">
        <f t="shared" si="3"/>
        <v>4</v>
      </c>
      <c r="BV7" s="2"/>
      <c r="BW7" s="4"/>
    </row>
    <row r="8" spans="2:75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607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338</v>
      </c>
      <c r="V8" s="43" t="s">
        <v>347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341</v>
      </c>
      <c r="AD8" s="43" t="s">
        <v>213</v>
      </c>
      <c r="AE8" s="43" t="s">
        <v>848</v>
      </c>
      <c r="AF8" s="43" t="s">
        <v>214</v>
      </c>
      <c r="AG8" s="43" t="s">
        <v>200</v>
      </c>
      <c r="AH8" s="43" t="s">
        <v>127</v>
      </c>
      <c r="AI8" s="43" t="s">
        <v>207</v>
      </c>
      <c r="AJ8" s="43" t="s">
        <v>100</v>
      </c>
      <c r="AK8" s="43" t="s">
        <v>101</v>
      </c>
      <c r="AL8" s="43" t="s">
        <v>159</v>
      </c>
      <c r="AM8" s="43" t="s">
        <v>102</v>
      </c>
      <c r="AN8" s="43" t="s">
        <v>103</v>
      </c>
      <c r="AO8" s="43" t="s">
        <v>299</v>
      </c>
      <c r="AP8" s="43" t="s">
        <v>158</v>
      </c>
      <c r="AQ8" s="47" t="s">
        <v>104</v>
      </c>
      <c r="AR8" s="47" t="s">
        <v>857</v>
      </c>
      <c r="AS8" s="3679" t="s">
        <v>161</v>
      </c>
      <c r="AT8" s="42" t="s">
        <v>150</v>
      </c>
      <c r="AU8" s="42" t="s">
        <v>309</v>
      </c>
      <c r="AV8" s="42" t="s">
        <v>171</v>
      </c>
      <c r="AW8" s="42" t="s">
        <v>317</v>
      </c>
      <c r="AX8" s="42" t="s">
        <v>113</v>
      </c>
      <c r="AY8" s="42" t="s">
        <v>265</v>
      </c>
      <c r="AZ8" s="42" t="s">
        <v>116</v>
      </c>
      <c r="BA8" s="42" t="s">
        <v>170</v>
      </c>
      <c r="BB8" s="42" t="s">
        <v>91</v>
      </c>
      <c r="BC8" s="42" t="s">
        <v>112</v>
      </c>
      <c r="BD8" s="42" t="s">
        <v>115</v>
      </c>
      <c r="BE8" s="43" t="s">
        <v>294</v>
      </c>
      <c r="BF8" s="43" t="s">
        <v>204</v>
      </c>
      <c r="BG8" s="43" t="s">
        <v>335</v>
      </c>
      <c r="BH8" s="43" t="s">
        <v>312</v>
      </c>
      <c r="BI8" s="43" t="s">
        <v>175</v>
      </c>
      <c r="BJ8" s="43" t="s">
        <v>99</v>
      </c>
      <c r="BK8" s="43" t="s">
        <v>114</v>
      </c>
      <c r="BL8" s="43" t="s">
        <v>263</v>
      </c>
      <c r="BM8" s="43" t="s">
        <v>172</v>
      </c>
      <c r="BN8" s="43" t="s">
        <v>237</v>
      </c>
      <c r="BO8" s="43" t="s">
        <v>308</v>
      </c>
      <c r="BP8" s="43" t="s">
        <v>220</v>
      </c>
      <c r="BQ8" s="43" t="s">
        <v>119</v>
      </c>
      <c r="BR8" s="43" t="s">
        <v>173</v>
      </c>
      <c r="BS8" s="47" t="s">
        <v>215</v>
      </c>
      <c r="BT8" s="44" t="s">
        <v>174</v>
      </c>
      <c r="BU8" s="44" t="s">
        <v>235</v>
      </c>
      <c r="BW8" s="45"/>
    </row>
    <row r="9" spans="2:75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2 - 1</v>
      </c>
      <c r="G9" s="12" t="str">
        <f t="array" ref="G9">SUM((G=G$8)*(P=$B9))&amp;" - "&amp;SUM((G=$B9)*(P=G$8))</f>
        <v>3 - 0</v>
      </c>
      <c r="H9" s="12" t="str">
        <f t="array" ref="H9">SUM((G=H$8)*(P=$B9))&amp;" - "&amp;SUM((G=$B9)*(P=H$8))</f>
        <v>2 - 2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1 - 2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4 - 1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1 - 1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1 - 0</v>
      </c>
      <c r="AF9" s="12" t="str">
        <f t="array" ref="AF9">SUM((G=AF$8)*(P=$B9))&amp;" - "&amp;SUM((G=$B9)*(P=AF$8))</f>
        <v>1 - 0</v>
      </c>
      <c r="AG9" s="12" t="str">
        <f t="array" ref="AG9">SUM((G=AG$8)*(P=$B9))&amp;" - "&amp;SUM((G=$B9)*(P=AG$8))</f>
        <v>0 - 1</v>
      </c>
      <c r="AH9" s="12" t="str">
        <f t="array" ref="AH9">SUM((G=AH$8)*(P=$B9))&amp;" - "&amp;SUM((G=$B9)*(P=AH$8))</f>
        <v>2 - 0</v>
      </c>
      <c r="AI9" s="12" t="str">
        <f t="array" ref="AI9">SUM((G=AI$8)*(P=$B9))&amp;" - "&amp;SUM((G=$B9)*(P=AI$8))</f>
        <v>1 - 1</v>
      </c>
      <c r="AJ9" s="12" t="str">
        <f t="array" ref="AJ9">SUM((G=AJ$8)*(P=$B9))&amp;" - "&amp;SUM((G=$B9)*(P=AJ$8))</f>
        <v>5 - 1</v>
      </c>
      <c r="AK9" s="12" t="str">
        <f t="array" ref="AK9">SUM((G=AK$8)*(P=$B9))&amp;" - "&amp;SUM((G=$B9)*(P=AK$8))</f>
        <v>1 - 1</v>
      </c>
      <c r="AL9" s="12" t="str">
        <f t="array" ref="AL9">SUM((G=AL$8)*(P=$B9))&amp;" - "&amp;SUM((G=$B9)*(P=AL$8))</f>
        <v>3 - 0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12" t="str">
        <f t="array" ref="AP9">SUM((G=AP$8)*(P=$B9))&amp;" - "&amp;SUM((G=$B9)*(P=AP$8))</f>
        <v>0 - 0</v>
      </c>
      <c r="AQ9" s="25" t="str">
        <f t="array" ref="AQ9">SUM((G=AQ$8)*(P=$B9))&amp;" - "&amp;SUM((G=$B9)*(P=AQ$8))</f>
        <v>0 - 0</v>
      </c>
      <c r="AR9" s="25" t="str">
        <f t="array" ref="AR9">SUM((G=AR$8)*(P=$B9))&amp;" - "&amp;SUM((G=$B9)*(P=AR$8))</f>
        <v>0 - 0</v>
      </c>
      <c r="AS9" s="3680" t="str">
        <f t="array" ref="AS9">SUM((G=AS$8)*(P=$B9))&amp;" - "&amp;SUM((G=$B9)*(P=AS$8))</f>
        <v>0 - 0</v>
      </c>
      <c r="AT9" s="35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25" t="str">
        <f t="array" ref="BT9">SUM((G=BT$8)*(P=$B9))&amp;" - "&amp;SUM((G=$B9)*(P=BT$8))</f>
        <v>0 - 0</v>
      </c>
      <c r="BU9" s="25" t="str">
        <f t="array" ref="BU9">SUM((G=BU$8)*(P=$B9))&amp;" - "&amp;SUM((G=$B9)*(P=BU$8))</f>
        <v>0 - 0</v>
      </c>
      <c r="BV9" s="21" t="str">
        <f t="shared" ref="BV9:BV40" si="4">B9</f>
        <v>ARNAUD E.</v>
      </c>
      <c r="BW9" s="15"/>
    </row>
    <row r="10" spans="2:75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1 - 3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0 - 0</v>
      </c>
      <c r="AF10" s="12" t="str">
        <f t="array" ref="AF10">SUM((G=AF$8)*(P=$B10))&amp;" - "&amp;SUM((G=$B10)*(P=AF$8))</f>
        <v>1 - 0</v>
      </c>
      <c r="AG10" s="12" t="str">
        <f t="array" ref="AG10">SUM((G=AG$8)*(P=$B10))&amp;" - "&amp;SUM((G=$B10)*(P=AG$8))</f>
        <v>0 - 1</v>
      </c>
      <c r="AH10" s="12" t="str">
        <f t="array" ref="AH10">SUM((G=AH$8)*(P=$B10))&amp;" - "&amp;SUM((G=$B10)*(P=AH$8))</f>
        <v>1 - 1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0 - 0</v>
      </c>
      <c r="AK10" s="12" t="str">
        <f t="array" ref="AK10">SUM((G=AK$8)*(P=$B10))&amp;" - "&amp;SUM((G=$B10)*(P=AK$8))</f>
        <v>1 - 2</v>
      </c>
      <c r="AL10" s="12" t="str">
        <f t="array" ref="AL10">SUM((G=AL$8)*(P=$B10))&amp;" - "&amp;SUM((G=$B10)*(P=AL$8))</f>
        <v>2 - 4</v>
      </c>
      <c r="AM10" s="12" t="str">
        <f t="array" ref="AM10">SUM((G=AM$8)*(P=$B10))&amp;" - "&amp;SUM((G=$B10)*(P=AM$8))</f>
        <v>0 - 1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25" t="str">
        <f t="array" ref="AQ10">SUM((G=AQ$8)*(P=$B10))&amp;" - "&amp;SUM((G=$B10)*(P=AQ$8))</f>
        <v>0 - 0</v>
      </c>
      <c r="AR10" s="25" t="str">
        <f t="array" ref="AR10">SUM((G=AR$8)*(P=$B10))&amp;" - "&amp;SUM((G=$B10)*(P=AR$8))</f>
        <v>0 - 0</v>
      </c>
      <c r="AS10" s="3680" t="str">
        <f t="array" ref="AS10">SUM((G=AS$8)*(P=$B10))&amp;" - "&amp;SUM((G=$B10)*(P=AS$8))</f>
        <v>0 - 0</v>
      </c>
      <c r="AT10" s="35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1 - 0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0 - 1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25" t="str">
        <f t="array" ref="BT10">SUM((G=BT$8)*(P=$B10))&amp;" - "&amp;SUM((G=$B10)*(P=BT$8))</f>
        <v>0 - 0</v>
      </c>
      <c r="BU10" s="25" t="str">
        <f t="array" ref="BU10">SUM((G=BU$8)*(P=$B10))&amp;" - "&amp;SUM((G=$B10)*(P=BU$8))</f>
        <v>0 - 0</v>
      </c>
      <c r="BV10" s="21" t="str">
        <f t="shared" si="4"/>
        <v>BOBOS</v>
      </c>
      <c r="BW10" s="15"/>
    </row>
    <row r="11" spans="2:75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1 - 0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25" t="str">
        <f t="array" ref="AQ11">SUM((G=AQ$8)*(P=$B11))&amp;" - "&amp;SUM((G=$B11)*(P=AQ$8))</f>
        <v>0 - 0</v>
      </c>
      <c r="AR11" s="25" t="str">
        <f t="array" ref="AR11">SUM((G=AR$8)*(P=$B11))&amp;" - "&amp;SUM((G=$B11)*(P=AR$8))</f>
        <v>0 - 0</v>
      </c>
      <c r="AS11" s="3680" t="str">
        <f t="array" ref="AS11">SUM((G=AS$8)*(P=$B11))&amp;" - "&amp;SUM((G=$B11)*(P=AS$8))</f>
        <v>0 - 0</v>
      </c>
      <c r="AT11" s="35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25" t="str">
        <f t="array" ref="BT11">SUM((G=BT$8)*(P=$B11))&amp;" - "&amp;SUM((G=$B11)*(P=BT$8))</f>
        <v>0 - 0</v>
      </c>
      <c r="BU11" s="25" t="str">
        <f t="array" ref="BU11">SUM((G=BU$8)*(P=$B11))&amp;" - "&amp;SUM((G=$B11)*(P=BU$8))</f>
        <v>0 - 0</v>
      </c>
      <c r="BV11" s="21" t="str">
        <f t="shared" si="4"/>
        <v>CEDRIC J.</v>
      </c>
      <c r="BW11" s="15"/>
    </row>
    <row r="12" spans="2:75" ht="11.1" customHeight="1" x14ac:dyDescent="0.2">
      <c r="B12" s="21" t="s">
        <v>184</v>
      </c>
      <c r="C12" s="13" t="str">
        <f t="array" ref="C12">SUM((G=C$8)*(P=$B12))&amp;" - "&amp;SUM((G=$B12)*(P=C$8))</f>
        <v>1 - 2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3 - 1</v>
      </c>
      <c r="H12" s="12" t="str">
        <f t="array" ref="H12">SUM((G=H$8)*(P=$B12))&amp;" - "&amp;SUM((G=$B12)*(P=H$8))</f>
        <v>3 - 4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3 - 1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1 - 3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2 - 2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3 - 2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3 - 1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1 - 0</v>
      </c>
      <c r="AI12" s="12" t="str">
        <f t="array" ref="AI12">SUM((G=AI$8)*(P=$B12))&amp;" - "&amp;SUM((G=$B12)*(P=AI$8))</f>
        <v>1 - 1</v>
      </c>
      <c r="AJ12" s="12" t="str">
        <f t="array" ref="AJ12">SUM((G=AJ$8)*(P=$B12))&amp;" - "&amp;SUM((G=$B12)*(P=AJ$8))</f>
        <v>2 - 1</v>
      </c>
      <c r="AK12" s="12" t="str">
        <f t="array" ref="AK12">SUM((G=AK$8)*(P=$B12))&amp;" - "&amp;SUM((G=$B12)*(P=AK$8))</f>
        <v>1 - 1</v>
      </c>
      <c r="AL12" s="12" t="str">
        <f t="array" ref="AL12">SUM((G=AL$8)*(P=$B12))&amp;" - "&amp;SUM((G=$B12)*(P=AL$8))</f>
        <v>2 - 2</v>
      </c>
      <c r="AM12" s="12" t="str">
        <f t="array" ref="AM12">SUM((G=AM$8)*(P=$B12))&amp;" - "&amp;SUM((G=$B12)*(P=AM$8))</f>
        <v>3 - 0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25" t="str">
        <f t="array" ref="AQ12">SUM((G=AQ$8)*(P=$B12))&amp;" - "&amp;SUM((G=$B12)*(P=AQ$8))</f>
        <v>1 - 2</v>
      </c>
      <c r="AR12" s="25" t="str">
        <f t="array" ref="AR12">SUM((G=AR$8)*(P=$B12))&amp;" - "&amp;SUM((G=$B12)*(P=AR$8))</f>
        <v>0 - 0</v>
      </c>
      <c r="AS12" s="3680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3" t="str">
        <f t="array" ref="AV12">SUM((G=AV$8)*(P=$B12))&amp;" - "&amp;SUM((G=$B12)*(P=AV$8))</f>
        <v>0 - 0</v>
      </c>
      <c r="AW12" s="13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21" t="str">
        <f t="shared" si="4"/>
        <v>CLAUDE</v>
      </c>
      <c r="BW12" s="15"/>
    </row>
    <row r="13" spans="2:75" ht="11.1" customHeight="1" x14ac:dyDescent="0.2">
      <c r="B13" s="21" t="s">
        <v>90</v>
      </c>
      <c r="C13" s="35" t="str">
        <f t="array" ref="C13">SUM((G=C$8)*(P=$B13))&amp;" - "&amp;SUM((G=$B13)*(P=C$8))</f>
        <v>0 - 3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1 - 3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9 - 5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7 - 5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11 - 5</v>
      </c>
      <c r="O13" s="12" t="str">
        <f t="array" ref="O13">SUM((G=O$8)*(P=$B13))&amp;" - "&amp;SUM((G=$B13)*(P=O$8))</f>
        <v>0 - 1</v>
      </c>
      <c r="P13" s="12" t="str">
        <f t="array" ref="P13">SUM((G=P$8)*(P=$B13))&amp;" - "&amp;SUM((G=$B13)*(P=P$8))</f>
        <v>7 - 7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6 - 5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0 - 2</v>
      </c>
      <c r="AF13" s="12" t="str">
        <f t="array" ref="AF13">SUM((G=AF$8)*(P=$B13))&amp;" - "&amp;SUM((G=$B13)*(P=AF$8))</f>
        <v>2 - 2</v>
      </c>
      <c r="AG13" s="12" t="str">
        <f t="array" ref="AG13">SUM((G=AG$8)*(P=$B13))&amp;" - "&amp;SUM((G=$B13)*(P=AG$8))</f>
        <v>1 - 4</v>
      </c>
      <c r="AH13" s="12" t="str">
        <f t="array" ref="AH13">SUM((G=AH$8)*(P=$B13))&amp;" - "&amp;SUM((G=$B13)*(P=AH$8))</f>
        <v>2 - 2</v>
      </c>
      <c r="AI13" s="12" t="str">
        <f t="array" ref="AI13">SUM((G=AI$8)*(P=$B13))&amp;" - "&amp;SUM((G=$B13)*(P=AI$8))</f>
        <v>4 - 0</v>
      </c>
      <c r="AJ13" s="12" t="str">
        <f t="array" ref="AJ13">SUM((G=AJ$8)*(P=$B13))&amp;" - "&amp;SUM((G=$B13)*(P=AJ$8))</f>
        <v>5 - 3</v>
      </c>
      <c r="AK13" s="12" t="str">
        <f t="array" ref="AK13">SUM((G=AK$8)*(P=$B13))&amp;" - "&amp;SUM((G=$B13)*(P=AK$8))</f>
        <v>2 - 3</v>
      </c>
      <c r="AL13" s="12" t="str">
        <f t="array" ref="AL13">SUM((G=AL$8)*(P=$B13))&amp;" - "&amp;SUM((G=$B13)*(P=AL$8))</f>
        <v>6 - 4</v>
      </c>
      <c r="AM13" s="12" t="str">
        <f t="array" ref="AM13">SUM((G=AM$8)*(P=$B13))&amp;" - "&amp;SUM((G=$B13)*(P=AM$8))</f>
        <v>2 - 0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1 - 1</v>
      </c>
      <c r="AP13" s="12" t="str">
        <f t="array" ref="AP13">SUM((G=AP$8)*(P=$B13))&amp;" - "&amp;SUM((G=$B13)*(P=AP$8))</f>
        <v>0 - 0</v>
      </c>
      <c r="AQ13" s="25" t="str">
        <f t="array" ref="AQ13">SUM((G=AQ$8)*(P=$B13))&amp;" - "&amp;SUM((G=$B13)*(P=AQ$8))</f>
        <v>0 - 0</v>
      </c>
      <c r="AR13" s="25" t="str">
        <f t="array" ref="AR13">SUM((G=AR$8)*(P=$B13))&amp;" - "&amp;SUM((G=$B13)*(P=AR$8))</f>
        <v>0 - 0</v>
      </c>
      <c r="AS13" s="3680" t="str">
        <f t="array" ref="AS13">SUM((G=AS$8)*(P=$B13))&amp;" - "&amp;SUM((G=$B13)*(P=AS$8))</f>
        <v>0 - 0</v>
      </c>
      <c r="AT13" s="35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1 - 0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1 - 0</v>
      </c>
      <c r="BH13" s="12" t="str">
        <f t="array" ref="BH13">SUM((G=BH$8)*(P=$B13))&amp;" - "&amp;SUM((G=$B13)*(P=BH$8))</f>
        <v>1 - 0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1 - 0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1 - 0</v>
      </c>
      <c r="BT13" s="25" t="str">
        <f t="array" ref="BT13">SUM((G=BT$8)*(P=$B13))&amp;" - "&amp;SUM((G=$B13)*(P=BT$8))</f>
        <v>0 - 0</v>
      </c>
      <c r="BU13" s="25" t="str">
        <f t="array" ref="BU13">SUM((G=BU$8)*(P=$B13))&amp;" - "&amp;SUM((G=$B13)*(P=BU$8))</f>
        <v>0 - 1</v>
      </c>
      <c r="BV13" s="21" t="str">
        <f t="shared" si="4"/>
        <v>CYRILLE</v>
      </c>
      <c r="BW13" s="15"/>
    </row>
    <row r="14" spans="2:75" ht="11.1" customHeight="1" x14ac:dyDescent="0.2">
      <c r="B14" s="21" t="s">
        <v>89</v>
      </c>
      <c r="C14" s="35" t="str">
        <f t="array" ref="C14">SUM((G=C$8)*(P=$B14))&amp;" - "&amp;SUM((G=$B14)*(P=C$8))</f>
        <v>2 - 2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4 - 3</v>
      </c>
      <c r="G14" s="12" t="str">
        <f t="array" ref="G14">SUM((G=G$8)*(P=$B14))&amp;" - "&amp;SUM((G=$B14)*(P=G$8))</f>
        <v>5 - 9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3 - 3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6 - 5</v>
      </c>
      <c r="N14" s="12" t="str">
        <f t="array" ref="N14">SUM((G=N$8)*(P=$B14))&amp;" - "&amp;SUM((G=$B14)*(P=N$8))</f>
        <v>19 - 8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6 - 13</v>
      </c>
      <c r="Q14" s="12" t="str">
        <f t="array" ref="Q14">SUM((G=Q$8)*(P=$B14))&amp;" - "&amp;SUM((G=$B14)*(P=Q$8))</f>
        <v>8 - 3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0 - 3</v>
      </c>
      <c r="V14" s="12" t="str">
        <f t="array" ref="V14">SUM((G=V$8)*(P=$B14))&amp;" - "&amp;SUM((G=$B14)*(P=V$8))</f>
        <v>0 - 2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3 - 8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3 - 5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4 - 3</v>
      </c>
      <c r="AE14" s="12" t="str">
        <f t="array" ref="AE14">SUM((G=AE$8)*(P=$B14))&amp;" - "&amp;SUM((G=$B14)*(P=AE$8))</f>
        <v>0 - 1</v>
      </c>
      <c r="AF14" s="12" t="str">
        <f t="array" ref="AF14">SUM((G=AF$8)*(P=$B14))&amp;" - "&amp;SUM((G=$B14)*(P=AF$8))</f>
        <v>6 - 2</v>
      </c>
      <c r="AG14" s="12" t="str">
        <f t="array" ref="AG14">SUM((G=AG$8)*(P=$B14))&amp;" - "&amp;SUM((G=$B14)*(P=AG$8))</f>
        <v>2 - 5</v>
      </c>
      <c r="AH14" s="12" t="str">
        <f t="array" ref="AH14">SUM((G=AH$8)*(P=$B14))&amp;" - "&amp;SUM((G=$B14)*(P=AH$8))</f>
        <v>0 - 5</v>
      </c>
      <c r="AI14" s="12" t="str">
        <f t="array" ref="AI14">SUM((G=AI$8)*(P=$B14))&amp;" - "&amp;SUM((G=$B14)*(P=AI$8))</f>
        <v>1 - 4</v>
      </c>
      <c r="AJ14" s="12" t="str">
        <f t="array" ref="AJ14">SUM((G=AJ$8)*(P=$B14))&amp;" - "&amp;SUM((G=$B14)*(P=AJ$8))</f>
        <v>3 - 4</v>
      </c>
      <c r="AK14" s="12" t="str">
        <f t="array" ref="AK14">SUM((G=AK$8)*(P=$B14))&amp;" - "&amp;SUM((G=$B14)*(P=AK$8))</f>
        <v>3 - 8</v>
      </c>
      <c r="AL14" s="12" t="str">
        <f t="array" ref="AL14">SUM((G=AL$8)*(P=$B14))&amp;" - "&amp;SUM((G=$B14)*(P=AL$8))</f>
        <v>5 - 13</v>
      </c>
      <c r="AM14" s="12" t="str">
        <f t="array" ref="AM14">SUM((G=AM$8)*(P=$B14))&amp;" - "&amp;SUM((G=$B14)*(P=AM$8))</f>
        <v>2 - 0</v>
      </c>
      <c r="AN14" s="12" t="str">
        <f t="array" ref="AN14">SUM((G=AN$8)*(P=$B14))&amp;" - "&amp;SUM((G=$B14)*(P=AN$8))</f>
        <v>0 - 1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25" t="str">
        <f t="array" ref="AQ14">SUM((G=AQ$8)*(P=$B14))&amp;" - "&amp;SUM((G=$B14)*(P=AQ$8))</f>
        <v>1 - 1</v>
      </c>
      <c r="AR14" s="25" t="str">
        <f t="array" ref="AR14">SUM((G=AR$8)*(P=$B14))&amp;" - "&amp;SUM((G=$B14)*(P=AR$8))</f>
        <v>0 - 1</v>
      </c>
      <c r="AS14" s="3680" t="str">
        <f t="array" ref="AS14">SUM((G=AS$8)*(P=$B14))&amp;" - "&amp;SUM((G=$B14)*(P=AS$8))</f>
        <v>0 - 0</v>
      </c>
      <c r="AT14" s="35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1 - 0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0 - 0</v>
      </c>
      <c r="BS14" s="12" t="str">
        <f t="array" ref="BS14">SUM((G=BS$8)*(P=$B14))&amp;" - "&amp;SUM((G=$B14)*(P=BS$8))</f>
        <v>1 - 0</v>
      </c>
      <c r="BT14" s="25" t="str">
        <f t="array" ref="BT14">SUM((G=BT$8)*(P=$B14))&amp;" - "&amp;SUM((G=$B14)*(P=BT$8))</f>
        <v>0 - 0</v>
      </c>
      <c r="BU14" s="25" t="str">
        <f t="array" ref="BU14">SUM((G=BU$8)*(P=$B14))&amp;" - "&amp;SUM((G=$B14)*(P=BU$8))</f>
        <v>1 - 0</v>
      </c>
      <c r="BV14" s="21" t="str">
        <f t="shared" si="4"/>
        <v>DAMS</v>
      </c>
      <c r="BW14" s="14"/>
    </row>
    <row r="15" spans="2:75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0 - 0</v>
      </c>
      <c r="AK15" s="12" t="str">
        <f t="array" ref="AK15">SUM((G=AK$8)*(P=$B15))&amp;" - "&amp;SUM((G=$B15)*(P=AK$8))</f>
        <v>1 - 0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0 - 0</v>
      </c>
      <c r="AN15" s="12" t="str">
        <f t="array" ref="AN15">SUM((G=AN$8)*(P=$B15))&amp;" - "&amp;SUM((G=$B15)*(P=AN$8))</f>
        <v>0 - 1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25" t="str">
        <f t="array" ref="AQ15">SUM((G=AQ$8)*(P=$B15))&amp;" - "&amp;SUM((G=$B15)*(P=AQ$8))</f>
        <v>1 - 1</v>
      </c>
      <c r="AR15" s="25" t="str">
        <f t="array" ref="AR15">SUM((G=AR$8)*(P=$B15))&amp;" - "&amp;SUM((G=$B15)*(P=AR$8))</f>
        <v>0 - 0</v>
      </c>
      <c r="AS15" s="3680" t="str">
        <f t="array" ref="AS15">SUM((G=AS$8)*(P=$B15))&amp;" - "&amp;SUM((G=$B15)*(P=AS$8))</f>
        <v>0 - 0</v>
      </c>
      <c r="AT15" s="35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0 - 1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25" t="str">
        <f t="array" ref="BT15">SUM((G=BT$8)*(P=$B15))&amp;" - "&amp;SUM((G=$B15)*(P=BT$8))</f>
        <v>0 - 0</v>
      </c>
      <c r="BU15" s="25" t="str">
        <f t="array" ref="BU15">SUM((G=BU$8)*(P=$B15))&amp;" - "&amp;SUM((G=$B15)*(P=BU$8))</f>
        <v>0 - 0</v>
      </c>
      <c r="BV15" s="21" t="str">
        <f t="shared" si="4"/>
        <v>DJOH</v>
      </c>
      <c r="BW15" s="15"/>
    </row>
    <row r="16" spans="2:75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1 - 2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1 - 0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1 - 1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0 - 1</v>
      </c>
      <c r="AP16" s="12" t="str">
        <f t="array" ref="AP16">SUM((G=AP$8)*(P=$B16))&amp;" - "&amp;SUM((G=$B16)*(P=AP$8))</f>
        <v>0 - 0</v>
      </c>
      <c r="AQ16" s="25" t="str">
        <f t="array" ref="AQ16">SUM((G=AQ$8)*(P=$B16))&amp;" - "&amp;SUM((G=$B16)*(P=AQ$8))</f>
        <v>0 - 0</v>
      </c>
      <c r="AR16" s="25" t="str">
        <f t="array" ref="AR16">SUM((G=AR$8)*(P=$B16))&amp;" - "&amp;SUM((G=$B16)*(P=AR$8))</f>
        <v>0 - 0</v>
      </c>
      <c r="AS16" s="3680" t="str">
        <f t="array" ref="AS16">SUM((G=AS$8)*(P=$B16))&amp;" - "&amp;SUM((G=$B16)*(P=AS$8))</f>
        <v>0 - 0</v>
      </c>
      <c r="AT16" s="35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25" t="str">
        <f t="array" ref="BT16">SUM((G=BT$8)*(P=$B16))&amp;" - "&amp;SUM((G=$B16)*(P=BT$8))</f>
        <v>0 - 0</v>
      </c>
      <c r="BU16" s="25" t="str">
        <f t="array" ref="BU16">SUM((G=BU$8)*(P=$B16))&amp;" - "&amp;SUM((G=$B16)*(P=BU$8))</f>
        <v>0 - 0</v>
      </c>
      <c r="BV16" s="21" t="str">
        <f t="shared" si="4"/>
        <v>ERIC</v>
      </c>
      <c r="BW16" s="14"/>
    </row>
    <row r="17" spans="2:75" ht="11.1" customHeight="1" x14ac:dyDescent="0.2">
      <c r="B17" s="21" t="s">
        <v>125</v>
      </c>
      <c r="C17" s="35" t="str">
        <f t="array" ref="C17">SUM((G=C$8)*(P=$B17))&amp;" - "&amp;SUM((G=$B17)*(P=C$8))</f>
        <v>2 - 1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5 - 7</v>
      </c>
      <c r="H17" s="12" t="str">
        <f t="array" ref="H17">SUM((G=H$8)*(P=$B17))&amp;" - "&amp;SUM((G=$B17)*(P=H$8))</f>
        <v>3 - 3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1 - 2</v>
      </c>
      <c r="N17" s="12" t="str">
        <f t="array" ref="N17">SUM((G=N$8)*(P=$B17))&amp;" - "&amp;SUM((G=$B17)*(P=N$8))</f>
        <v>9 - 4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8 - 3</v>
      </c>
      <c r="Q17" s="12" t="str">
        <f t="array" ref="Q17">SUM((G=Q$8)*(P=$B17))&amp;" - "&amp;SUM((G=$B17)*(P=Q$8))</f>
        <v>2 - 1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1 - 0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3 - 6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1 - 0</v>
      </c>
      <c r="AA17" s="12" t="str">
        <f t="array" ref="AA17">SUM((G=AA$8)*(P=$B17))&amp;" - "&amp;SUM((G=$B17)*(P=AA$8))</f>
        <v>0 - 1</v>
      </c>
      <c r="AB17" s="12" t="str">
        <f t="array" ref="AB17">SUM((G=AB$8)*(P=$B17))&amp;" - "&amp;SUM((G=$B17)*(P=AB$8))</f>
        <v>3 - 7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2 - 2</v>
      </c>
      <c r="AE17" s="12" t="str">
        <f t="array" ref="AE17">SUM((G=AE$8)*(P=$B17))&amp;" - "&amp;SUM((G=$B17)*(P=AE$8))</f>
        <v>1 - 0</v>
      </c>
      <c r="AF17" s="12" t="str">
        <f t="array" ref="AF17">SUM((G=AF$8)*(P=$B17))&amp;" - "&amp;SUM((G=$B17)*(P=AF$8))</f>
        <v>5 - 0</v>
      </c>
      <c r="AG17" s="12" t="str">
        <f t="array" ref="AG17">SUM((G=AG$8)*(P=$B17))&amp;" - "&amp;SUM((G=$B17)*(P=AG$8))</f>
        <v>2 - 0</v>
      </c>
      <c r="AH17" s="12" t="str">
        <f t="array" ref="AH17">SUM((G=AH$8)*(P=$B17))&amp;" - "&amp;SUM((G=$B17)*(P=AH$8))</f>
        <v>4 - 2</v>
      </c>
      <c r="AI17" s="12" t="str">
        <f t="array" ref="AI17">SUM((G=AI$8)*(P=$B17))&amp;" - "&amp;SUM((G=$B17)*(P=AI$8))</f>
        <v>1 - 1</v>
      </c>
      <c r="AJ17" s="12" t="str">
        <f t="array" ref="AJ17">SUM((G=AJ$8)*(P=$B17))&amp;" - "&amp;SUM((G=$B17)*(P=AJ$8))</f>
        <v>6 - 2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5 - 3</v>
      </c>
      <c r="AM17" s="12" t="str">
        <f t="array" ref="AM17">SUM((G=AM$8)*(P=$B17))&amp;" - "&amp;SUM((G=$B17)*(P=AM$8))</f>
        <v>1 - 0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0 - 1</v>
      </c>
      <c r="AP17" s="12" t="str">
        <f t="array" ref="AP17">SUM((G=AP$8)*(P=$B17))&amp;" - "&amp;SUM((G=$B17)*(P=AP$8))</f>
        <v>0 - 0</v>
      </c>
      <c r="AQ17" s="25" t="str">
        <f t="array" ref="AQ17">SUM((G=AQ$8)*(P=$B17))&amp;" - "&amp;SUM((G=$B17)*(P=AQ$8))</f>
        <v>3 - 1</v>
      </c>
      <c r="AR17" s="25" t="str">
        <f t="array" ref="AR17">SUM((G=AR$8)*(P=$B17))&amp;" - "&amp;SUM((G=$B17)*(P=AR$8))</f>
        <v>0 - 0</v>
      </c>
      <c r="AS17" s="3680" t="str">
        <f t="array" ref="AS17">SUM((G=AS$8)*(P=$B17))&amp;" - "&amp;SUM((G=$B17)*(P=AS$8))</f>
        <v>0 - 0</v>
      </c>
      <c r="AT17" s="35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0 - 1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1 - 0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25" t="str">
        <f t="array" ref="BT17">SUM((G=BT$8)*(P=$B17))&amp;" - "&amp;SUM((G=$B17)*(P=BT$8))</f>
        <v>0 - 0</v>
      </c>
      <c r="BU17" s="25" t="str">
        <f t="array" ref="BU17">SUM((G=BU$8)*(P=$B17))&amp;" - "&amp;SUM((G=$B17)*(P=BU$8))</f>
        <v>0 - 0</v>
      </c>
      <c r="BV17" s="21" t="str">
        <f t="shared" si="4"/>
        <v>FABRICE</v>
      </c>
      <c r="BW17" s="15"/>
    </row>
    <row r="18" spans="2:75" ht="11.1" customHeight="1" x14ac:dyDescent="0.2">
      <c r="B18" s="21" t="s">
        <v>607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0 - 0</v>
      </c>
      <c r="AF18" s="12" t="str">
        <f t="array" ref="AF18">SUM((G=AF$8)*(P=$B18))&amp;" - "&amp;SUM((G=$B18)*(P=AF$8))</f>
        <v>0 - 1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0 - 0</v>
      </c>
      <c r="AJ18" s="12" t="str">
        <f t="array" ref="AJ18">SUM((G=AJ$8)*(P=$B18))&amp;" - "&amp;SUM((G=$B18)*(P=AJ$8))</f>
        <v>1 - 0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12" t="str">
        <f t="array" ref="AP18">SUM((G=AP$8)*(P=$B18))&amp;" - "&amp;SUM((G=$B18)*(P=AP$8))</f>
        <v>0 - 0</v>
      </c>
      <c r="AQ18" s="25" t="str">
        <f t="array" ref="AQ18">SUM((G=AQ$8)*(P=$B18))&amp;" - "&amp;SUM((G=$B18)*(P=AQ$8))</f>
        <v>0 - 1</v>
      </c>
      <c r="AR18" s="25" t="str">
        <f t="array" ref="AR18">SUM((G=AR$8)*(P=$B18))&amp;" - "&amp;SUM((G=$B18)*(P=AR$8))</f>
        <v>0 - 0</v>
      </c>
      <c r="AS18" s="3680" t="str">
        <f t="array" ref="AS18">SUM((G=AS$8)*(P=$B18))&amp;" - "&amp;SUM((G=$B18)*(P=AS$8))</f>
        <v>0 - 0</v>
      </c>
      <c r="AT18" s="35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0 - 0</v>
      </c>
      <c r="BS18" s="12" t="str">
        <f t="array" ref="BS18">SUM((G=BS$8)*(P=$B18))&amp;" - "&amp;SUM((G=$B18)*(P=BS$8))</f>
        <v>0 - 0</v>
      </c>
      <c r="BT18" s="25" t="str">
        <f t="array" ref="BT18">SUM((G=BT$8)*(P=$B18))&amp;" - "&amp;SUM((G=$B18)*(P=BT$8))</f>
        <v>0 - 0</v>
      </c>
      <c r="BU18" s="25" t="str">
        <f t="array" ref="BU18">SUM((G=BU$8)*(P=$B18))&amp;" - "&amp;SUM((G=$B18)*(P=BU$8))</f>
        <v>0 - 0</v>
      </c>
      <c r="BV18" s="21" t="str">
        <f t="shared" si="4"/>
        <v>FLORIAN</v>
      </c>
      <c r="BW18" s="15"/>
    </row>
    <row r="19" spans="2:75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5 - 6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2 - 1</v>
      </c>
      <c r="K19" s="12" t="str">
        <f t="array" ref="K19">SUM((G=K$8)*(P=$B19))&amp;" - "&amp;SUM((G=$B19)*(P=K$8))</f>
        <v>2 - 1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11 - 4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3 - 5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1 - 1</v>
      </c>
      <c r="V19" s="12" t="str">
        <f t="array" ref="V19">SUM((G=V$8)*(P=$B19))&amp;" - "&amp;SUM((G=$B19)*(P=V$8))</f>
        <v>0 - 1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3 - 3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2 - 0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1 - 1</v>
      </c>
      <c r="AF19" s="12" t="str">
        <f t="array" ref="AF19">SUM((G=AF$8)*(P=$B19))&amp;" - "&amp;SUM((G=$B19)*(P=AF$8))</f>
        <v>4 - 1</v>
      </c>
      <c r="AG19" s="12" t="str">
        <f t="array" ref="AG19">SUM((G=AG$8)*(P=$B19))&amp;" - "&amp;SUM((G=$B19)*(P=AG$8))</f>
        <v>2 - 2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2 - 1</v>
      </c>
      <c r="AJ19" s="12" t="str">
        <f t="array" ref="AJ19">SUM((G=AJ$8)*(P=$B19))&amp;" - "&amp;SUM((G=$B19)*(P=AJ$8))</f>
        <v>5 - 3</v>
      </c>
      <c r="AK19" s="12" t="str">
        <f t="array" ref="AK19">SUM((G=AK$8)*(P=$B19))&amp;" - "&amp;SUM((G=$B19)*(P=AK$8))</f>
        <v>3 - 3</v>
      </c>
      <c r="AL19" s="12" t="str">
        <f t="array" ref="AL19">SUM((G=AL$8)*(P=$B19))&amp;" - "&amp;SUM((G=$B19)*(P=AL$8))</f>
        <v>4 - 1</v>
      </c>
      <c r="AM19" s="12" t="str">
        <f t="array" ref="AM19">SUM((G=AM$8)*(P=$B19))&amp;" - "&amp;SUM((G=$B19)*(P=AM$8))</f>
        <v>1 - 0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0 - 1</v>
      </c>
      <c r="AQ19" s="25" t="str">
        <f t="array" ref="AQ19">SUM((G=AQ$8)*(P=$B19))&amp;" - "&amp;SUM((G=$B19)*(P=AQ$8))</f>
        <v>1 - 0</v>
      </c>
      <c r="AR19" s="25" t="str">
        <f t="array" ref="AR19">SUM((G=AR$8)*(P=$B19))&amp;" - "&amp;SUM((G=$B19)*(P=AR$8))</f>
        <v>0 - 0</v>
      </c>
      <c r="AS19" s="3680" t="str">
        <f t="array" ref="AS19">SUM((G=AS$8)*(P=$B19))&amp;" - "&amp;SUM((G=$B19)*(P=AS$8))</f>
        <v>0 - 0</v>
      </c>
      <c r="AT19" s="35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0 - 1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1 - 0</v>
      </c>
      <c r="BT19" s="25" t="str">
        <f t="array" ref="BT19">SUM((G=BT$8)*(P=$B19))&amp;" - "&amp;SUM((G=$B19)*(P=BT$8))</f>
        <v>0 - 0</v>
      </c>
      <c r="BU19" s="25" t="str">
        <f t="array" ref="BU19">SUM((G=BU$8)*(P=$B19))&amp;" - "&amp;SUM((G=$B19)*(P=BU$8))</f>
        <v>0 - 0</v>
      </c>
      <c r="BV19" s="21" t="str">
        <f t="shared" si="4"/>
        <v>FRANCK</v>
      </c>
      <c r="BW19" s="15"/>
    </row>
    <row r="20" spans="2:75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5 - 11</v>
      </c>
      <c r="H20" s="12" t="str">
        <f t="array" ref="H20">SUM((G=H$8)*(P=$B20))&amp;" - "&amp;SUM((G=$B20)*(P=H$8))</f>
        <v>8 - 19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4 - 9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4 - 11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4 - 10</v>
      </c>
      <c r="Q20" s="12" t="str">
        <f t="array" ref="Q20">SUM((G=Q$8)*(P=$B20))&amp;" - "&amp;SUM((G=$B20)*(P=Q$8))</f>
        <v>4 - 11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4 - 11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2 - 9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3 - 3</v>
      </c>
      <c r="AE20" s="12" t="str">
        <f t="array" ref="AE20">SUM((G=AE$8)*(P=$B20))&amp;" - "&amp;SUM((G=$B20)*(P=AE$8))</f>
        <v>0 - 2</v>
      </c>
      <c r="AF20" s="12" t="str">
        <f t="array" ref="AF20">SUM((G=AF$8)*(P=$B20))&amp;" - "&amp;SUM((G=$B20)*(P=AF$8))</f>
        <v>4 - 7</v>
      </c>
      <c r="AG20" s="12" t="str">
        <f t="array" ref="AG20">SUM((G=AG$8)*(P=$B20))&amp;" - "&amp;SUM((G=$B20)*(P=AG$8))</f>
        <v>1 - 2</v>
      </c>
      <c r="AH20" s="12" t="str">
        <f t="array" ref="AH20">SUM((G=AH$8)*(P=$B20))&amp;" - "&amp;SUM((G=$B20)*(P=AH$8))</f>
        <v>0 - 8</v>
      </c>
      <c r="AI20" s="12" t="str">
        <f t="array" ref="AI20">SUM((G=AI$8)*(P=$B20))&amp;" - "&amp;SUM((G=$B20)*(P=AI$8))</f>
        <v>0 - 6</v>
      </c>
      <c r="AJ20" s="12" t="str">
        <f t="array" ref="AJ20">SUM((G=AJ$8)*(P=$B20))&amp;" - "&amp;SUM((G=$B20)*(P=AJ$8))</f>
        <v>2 - 12</v>
      </c>
      <c r="AK20" s="12" t="str">
        <f t="array" ref="AK20">SUM((G=AK$8)*(P=$B20))&amp;" - "&amp;SUM((G=$B20)*(P=AK$8))</f>
        <v>2 - 7</v>
      </c>
      <c r="AL20" s="12" t="str">
        <f t="array" ref="AL20">SUM((G=AL$8)*(P=$B20))&amp;" - "&amp;SUM((G=$B20)*(P=AL$8))</f>
        <v>8 - 9</v>
      </c>
      <c r="AM20" s="12" t="str">
        <f t="array" ref="AM20">SUM((G=AM$8)*(P=$B20))&amp;" - "&amp;SUM((G=$B20)*(P=AM$8))</f>
        <v>0 - 2</v>
      </c>
      <c r="AN20" s="12" t="str">
        <f t="array" ref="AN20">SUM((G=AN$8)*(P=$B20))&amp;" - "&amp;SUM((G=$B20)*(P=AN$8))</f>
        <v>1 - 2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25" t="str">
        <f t="array" ref="AQ20">SUM((G=AQ$8)*(P=$B20))&amp;" - "&amp;SUM((G=$B20)*(P=AQ$8))</f>
        <v>0 - 2</v>
      </c>
      <c r="AR20" s="25" t="str">
        <f t="array" ref="AR20">SUM((G=AR$8)*(P=$B20))&amp;" - "&amp;SUM((G=$B20)*(P=AR$8))</f>
        <v>0 - 1</v>
      </c>
      <c r="AS20" s="3680" t="str">
        <f t="array" ref="AS20">SUM((G=AS$8)*(P=$B20))&amp;" - "&amp;SUM((G=$B20)*(P=AS$8))</f>
        <v>0 - 0</v>
      </c>
      <c r="AT20" s="35" t="str">
        <f t="array" ref="AT20">SUM((G=AT$8)*(P=$B20))&amp;" - "&amp;SUM((G=$B20)*(P=AT$8))</f>
        <v>0 - 1</v>
      </c>
      <c r="AU20" s="12" t="str">
        <f t="array" ref="AU20">SUM((G=AU$8)*(P=$B20))&amp;" - "&amp;SUM((G=$B20)*(P=AU$8))</f>
        <v>0 - 1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0 - 0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1 - 0</v>
      </c>
      <c r="BO20" s="12" t="str">
        <f t="array" ref="BO20">SUM((G=BO$8)*(P=$B20))&amp;" - "&amp;SUM((G=$B20)*(P=BO$8))</f>
        <v>0 - 1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25" t="str">
        <f t="array" ref="BT20">SUM((G=BT$8)*(P=$B20))&amp;" - "&amp;SUM((G=$B20)*(P=BT$8))</f>
        <v>0 - 0</v>
      </c>
      <c r="BU20" s="25" t="str">
        <f t="array" ref="BU20">SUM((G=BU$8)*(P=$B20))&amp;" - "&amp;SUM((G=$B20)*(P=BU$8))</f>
        <v>0 - 0</v>
      </c>
      <c r="BV20" s="21" t="str">
        <f t="shared" si="4"/>
        <v>FD</v>
      </c>
      <c r="BW20" s="19"/>
    </row>
    <row r="21" spans="2:75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1 - 0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1 - 3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1 - 0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0 - 0</v>
      </c>
      <c r="AF21" s="12" t="str">
        <f t="array" ref="AF21">SUM((G=AF$8)*(P=$B21))&amp;" - "&amp;SUM((G=$B21)*(P=AF$8))</f>
        <v>3 - 0</v>
      </c>
      <c r="AG21" s="12" t="str">
        <f t="array" ref="AG21">SUM((G=AG$8)*(P=$B21))&amp;" - "&amp;SUM((G=$B21)*(P=AG$8))</f>
        <v>0 - 1</v>
      </c>
      <c r="AH21" s="12" t="str">
        <f t="array" ref="AH21">SUM((G=AH$8)*(P=$B21))&amp;" - "&amp;SUM((G=$B21)*(P=AH$8))</f>
        <v>2 - 0</v>
      </c>
      <c r="AI21" s="12" t="str">
        <f t="array" ref="AI21">SUM((G=AI$8)*(P=$B21))&amp;" - "&amp;SUM((G=$B21)*(P=AI$8))</f>
        <v>0 - 0</v>
      </c>
      <c r="AJ21" s="12" t="str">
        <f t="array" ref="AJ21">SUM((G=AJ$8)*(P=$B21))&amp;" - "&amp;SUM((G=$B21)*(P=AJ$8))</f>
        <v>1 - 0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0 - 1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25" t="str">
        <f t="array" ref="AQ21">SUM((G=AQ$8)*(P=$B21))&amp;" - "&amp;SUM((G=$B21)*(P=AQ$8))</f>
        <v>0 - 0</v>
      </c>
      <c r="AR21" s="25" t="str">
        <f t="array" ref="AR21">SUM((G=AR$8)*(P=$B21))&amp;" - "&amp;SUM((G=$B21)*(P=AR$8))</f>
        <v>0 - 0</v>
      </c>
      <c r="AS21" s="3680" t="str">
        <f t="array" ref="AS21">SUM((G=AS$8)*(P=$B21))&amp;" - "&amp;SUM((G=$B21)*(P=AS$8))</f>
        <v>0 - 0</v>
      </c>
      <c r="AT21" s="35" t="str">
        <f t="array" ref="AT21">SUM((G=AT$8)*(P=$B21))&amp;" - "&amp;SUM((G=$B21)*(P=AT$8))</f>
        <v>0 - 0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0 - 1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0 - 1</v>
      </c>
      <c r="BR21" s="12" t="str">
        <f t="array" ref="BR21">SUM((G=BR$8)*(P=$B21))&amp;" - "&amp;SUM((G=$B21)*(P=BR$8))</f>
        <v>0 - 0</v>
      </c>
      <c r="BS21" s="12" t="str">
        <f t="array" ref="BS21">SUM((G=BS$8)*(P=$B21))&amp;" - "&amp;SUM((G=$B21)*(P=BS$8))</f>
        <v>0 - 0</v>
      </c>
      <c r="BT21" s="25" t="str">
        <f t="array" ref="BT21">SUM((G=BT$8)*(P=$B21))&amp;" - "&amp;SUM((G=$B21)*(P=BT$8))</f>
        <v>0 - 0</v>
      </c>
      <c r="BU21" s="25" t="str">
        <f t="array" ref="BU21">SUM((G=BU$8)*(P=$B21))&amp;" - "&amp;SUM((G=$B21)*(P=BU$8))</f>
        <v>1 - 0</v>
      </c>
      <c r="BV21" s="21" t="str">
        <f t="shared" si="4"/>
        <v>FRANCKY</v>
      </c>
      <c r="BW21" s="15"/>
    </row>
    <row r="22" spans="2:75" ht="11.1" customHeight="1" x14ac:dyDescent="0.2">
      <c r="B22" s="21" t="s">
        <v>94</v>
      </c>
      <c r="C22" s="35" t="str">
        <f t="array" ref="C22">SUM((G=C$8)*(P=$B22))&amp;" - "&amp;SUM((G=$B22)*(P=C$8))</f>
        <v>1 - 4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1 - 3</v>
      </c>
      <c r="G22" s="12" t="str">
        <f t="array" ref="G22">SUM((G=G$8)*(P=$B22))&amp;" - "&amp;SUM((G=$B22)*(P=G$8))</f>
        <v>7 - 7</v>
      </c>
      <c r="H22" s="12" t="str">
        <f t="array" ref="H22">SUM((G=H$8)*(P=$B22))&amp;" - "&amp;SUM((G=$B22)*(P=H$8))</f>
        <v>13 - 6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3 - 8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5 - 3</v>
      </c>
      <c r="N22" s="12" t="str">
        <f t="array" ref="N22">SUM((G=N$8)*(P=$B22))&amp;" - "&amp;SUM((G=$B22)*(P=N$8))</f>
        <v>10 - 4</v>
      </c>
      <c r="O22" s="12" t="str">
        <f t="array" ref="O22">SUM((G=O$8)*(P=$B22))&amp;" - "&amp;SUM((G=$B22)*(P=O$8))</f>
        <v>3 - 1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9 - 2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1 - 2</v>
      </c>
      <c r="V22" s="12" t="str">
        <f t="array" ref="V22">SUM((G=V$8)*(P=$B22))&amp;" - "&amp;SUM((G=$B22)*(P=V$8))</f>
        <v>0 - 2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6 - 6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1 - 4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6 - 4</v>
      </c>
      <c r="AE22" s="12" t="str">
        <f t="array" ref="AE22">SUM((G=AE$8)*(P=$B22))&amp;" - "&amp;SUM((G=$B22)*(P=AE$8))</f>
        <v>0 - 0</v>
      </c>
      <c r="AF22" s="12" t="str">
        <f t="array" ref="AF22">SUM((G=AF$8)*(P=$B22))&amp;" - "&amp;SUM((G=$B22)*(P=AF$8))</f>
        <v>7 - 5</v>
      </c>
      <c r="AG22" s="12" t="str">
        <f t="array" ref="AG22">SUM((G=AG$8)*(P=$B22))&amp;" - "&amp;SUM((G=$B22)*(P=AG$8))</f>
        <v>0 - 2</v>
      </c>
      <c r="AH22" s="12" t="str">
        <f t="array" ref="AH22">SUM((G=AH$8)*(P=$B22))&amp;" - "&amp;SUM((G=$B22)*(P=AH$8))</f>
        <v>2 - 0</v>
      </c>
      <c r="AI22" s="12" t="str">
        <f t="array" ref="AI22">SUM((G=AI$8)*(P=$B22))&amp;" - "&amp;SUM((G=$B22)*(P=AI$8))</f>
        <v>2 - 2</v>
      </c>
      <c r="AJ22" s="12" t="str">
        <f t="array" ref="AJ22">SUM((G=AJ$8)*(P=$B22))&amp;" - "&amp;SUM((G=$B22)*(P=AJ$8))</f>
        <v>4 - 8</v>
      </c>
      <c r="AK22" s="12" t="str">
        <f t="array" ref="AK22">SUM((G=AK$8)*(P=$B22))&amp;" - "&amp;SUM((G=$B22)*(P=AK$8))</f>
        <v>6 - 3</v>
      </c>
      <c r="AL22" s="12" t="str">
        <f t="array" ref="AL22">SUM((G=AL$8)*(P=$B22))&amp;" - "&amp;SUM((G=$B22)*(P=AL$8))</f>
        <v>8 - 5</v>
      </c>
      <c r="AM22" s="12" t="str">
        <f t="array" ref="AM22">SUM((G=AM$8)*(P=$B22))&amp;" - "&amp;SUM((G=$B22)*(P=AM$8))</f>
        <v>1 - 0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25" t="str">
        <f t="array" ref="AQ22">SUM((G=AQ$8)*(P=$B22))&amp;" - "&amp;SUM((G=$B22)*(P=AQ$8))</f>
        <v>0 - 2</v>
      </c>
      <c r="AR22" s="25" t="str">
        <f t="array" ref="AR22">SUM((G=AR$8)*(P=$B22))&amp;" - "&amp;SUM((G=$B22)*(P=AR$8))</f>
        <v>0 - 2</v>
      </c>
      <c r="AS22" s="3680" t="str">
        <f t="array" ref="AS22">SUM((G=AS$8)*(P=$B22))&amp;" - "&amp;SUM((G=$B22)*(P=AS$8))</f>
        <v>0 - 0</v>
      </c>
      <c r="AT22" s="35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0 - 0</v>
      </c>
      <c r="AW22" s="12" t="str">
        <f t="array" ref="AW22">SUM((G=AW$8)*(P=$B22))&amp;" - "&amp;SUM((G=$B22)*(P=AW$8))</f>
        <v>0 - 0</v>
      </c>
      <c r="AX22" s="12" t="str">
        <f t="array" ref="AX22">SUM((G=AX$8)*(P=$B22))&amp;" - "&amp;SUM((G=$B22)*(P=AX$8))</f>
        <v>0 - 1</v>
      </c>
      <c r="AY22" s="12" t="str">
        <f t="array" ref="AY22">SUM((G=AY$8)*(P=$B22))&amp;" - "&amp;SUM((G=$B22)*(P=AY$8))</f>
        <v>0 - 1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0 - 1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0 - 1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0 - 1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25" t="str">
        <f t="array" ref="BT22">SUM((G=BT$8)*(P=$B22))&amp;" - "&amp;SUM((G=$B22)*(P=BT$8))</f>
        <v>0 - 0</v>
      </c>
      <c r="BU22" s="25" t="str">
        <f t="array" ref="BU22">SUM((G=BU$8)*(P=$B22))&amp;" - "&amp;SUM((G=$B22)*(P=BU$8))</f>
        <v>1 - 0</v>
      </c>
      <c r="BV22" s="21" t="str">
        <f t="shared" si="4"/>
        <v>FRED</v>
      </c>
      <c r="BW22" s="15"/>
    </row>
    <row r="23" spans="2:75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3 - 8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1 - 2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11 - 4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2 - 9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1 - 0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3 - 4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0 - 5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3 - 2</v>
      </c>
      <c r="AE23" s="12" t="str">
        <f t="array" ref="AE23">SUM((G=AE$8)*(P=$B23))&amp;" - "&amp;SUM((G=$B23)*(P=AE$8))</f>
        <v>0 - 0</v>
      </c>
      <c r="AF23" s="12" t="str">
        <f t="array" ref="AF23">SUM((G=AF$8)*(P=$B23))&amp;" - "&amp;SUM((G=$B23)*(P=AF$8))</f>
        <v>4 - 1</v>
      </c>
      <c r="AG23" s="12" t="str">
        <f t="array" ref="AG23">SUM((G=AG$8)*(P=$B23))&amp;" - "&amp;SUM((G=$B23)*(P=AG$8))</f>
        <v>2 - 3</v>
      </c>
      <c r="AH23" s="12" t="str">
        <f t="array" ref="AH23">SUM((G=AH$8)*(P=$B23))&amp;" - "&amp;SUM((G=$B23)*(P=AH$8))</f>
        <v>1 - 5</v>
      </c>
      <c r="AI23" s="12" t="str">
        <f t="array" ref="AI23">SUM((G=AI$8)*(P=$B23))&amp;" - "&amp;SUM((G=$B23)*(P=AI$8))</f>
        <v>0 - 1</v>
      </c>
      <c r="AJ23" s="12" t="str">
        <f t="array" ref="AJ23">SUM((G=AJ$8)*(P=$B23))&amp;" - "&amp;SUM((G=$B23)*(P=AJ$8))</f>
        <v>3 - 0</v>
      </c>
      <c r="AK23" s="12" t="str">
        <f t="array" ref="AK23">SUM((G=AK$8)*(P=$B23))&amp;" - "&amp;SUM((G=$B23)*(P=AK$8))</f>
        <v>2 - 4</v>
      </c>
      <c r="AL23" s="12" t="str">
        <f t="array" ref="AL23">SUM((G=AL$8)*(P=$B23))&amp;" - "&amp;SUM((G=$B23)*(P=AL$8))</f>
        <v>7 - 1</v>
      </c>
      <c r="AM23" s="12" t="str">
        <f t="array" ref="AM23">SUM((G=AM$8)*(P=$B23))&amp;" - "&amp;SUM((G=$B23)*(P=AM$8))</f>
        <v>1 - 1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0 - 0</v>
      </c>
      <c r="AQ23" s="25" t="str">
        <f t="array" ref="AQ23">SUM((G=AQ$8)*(P=$B23))&amp;" - "&amp;SUM((G=$B23)*(P=AQ$8))</f>
        <v>1 - 1</v>
      </c>
      <c r="AR23" s="25" t="str">
        <f t="array" ref="AR23">SUM((G=AR$8)*(P=$B23))&amp;" - "&amp;SUM((G=$B23)*(P=AR$8))</f>
        <v>0 - 0</v>
      </c>
      <c r="AS23" s="3680" t="str">
        <f t="array" ref="AS23">SUM((G=AS$8)*(P=$B23))&amp;" - "&amp;SUM((G=$B23)*(P=AS$8))</f>
        <v>0 - 0</v>
      </c>
      <c r="AT23" s="35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0 - 0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0 - 1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0 - 1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25" t="str">
        <f t="array" ref="BT23">SUM((G=BT$8)*(P=$B23))&amp;" - "&amp;SUM((G=$B23)*(P=BT$8))</f>
        <v>0 - 0</v>
      </c>
      <c r="BU23" s="25" t="str">
        <f t="array" ref="BU23">SUM((G=BU$8)*(P=$B23))&amp;" - "&amp;SUM((G=$B23)*(P=BU$8))</f>
        <v>0 - 0</v>
      </c>
      <c r="BV23" s="21" t="str">
        <f t="shared" si="4"/>
        <v>FRED S.</v>
      </c>
      <c r="BW23" s="15"/>
    </row>
    <row r="24" spans="2:75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0 - 0</v>
      </c>
      <c r="AF24" s="12" t="str">
        <f t="array" ref="AF24">SUM((G=AF$8)*(P=$B24))&amp;" - "&amp;SUM((G=$B24)*(P=AF$8))</f>
        <v>1 - 0</v>
      </c>
      <c r="AG24" s="12" t="str">
        <f t="array" ref="AG24">SUM((G=AG$8)*(P=$B24))&amp;" - "&amp;SUM((G=$B24)*(P=AG$8))</f>
        <v>0 - 0</v>
      </c>
      <c r="AH24" s="12" t="str">
        <f t="array" ref="AH24">SUM((G=AH$8)*(P=$B24))&amp;" - "&amp;SUM((G=$B24)*(P=AH$8))</f>
        <v>1 - 2</v>
      </c>
      <c r="AI24" s="12" t="str">
        <f t="array" ref="AI24">SUM((G=AI$8)*(P=$B24))&amp;" - "&amp;SUM((G=$B24)*(P=AI$8))</f>
        <v>0 - 0</v>
      </c>
      <c r="AJ24" s="12" t="str">
        <f t="array" ref="AJ24">SUM((G=AJ$8)*(P=$B24))&amp;" - "&amp;SUM((G=$B24)*(P=AJ$8))</f>
        <v>1 - 0</v>
      </c>
      <c r="AK24" s="12" t="str">
        <f t="array" ref="AK24">SUM((G=AK$8)*(P=$B24))&amp;" - "&amp;SUM((G=$B24)*(P=AK$8))</f>
        <v>2 - 0</v>
      </c>
      <c r="AL24" s="12" t="str">
        <f t="array" ref="AL24">SUM((G=AL$8)*(P=$B24))&amp;" - "&amp;SUM((G=$B24)*(P=AL$8))</f>
        <v>0 - 2</v>
      </c>
      <c r="AM24" s="12" t="str">
        <f t="array" ref="AM24">SUM((G=AM$8)*(P=$B24))&amp;" - "&amp;SUM((G=$B24)*(P=AM$8))</f>
        <v>0 - 0</v>
      </c>
      <c r="AN24" s="12" t="str">
        <f t="array" ref="AN24">SUM((G=AN$8)*(P=$B24))&amp;" - "&amp;SUM((G=$B24)*(P=AN$8))</f>
        <v>1 - 0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25" t="str">
        <f t="array" ref="AQ24">SUM((G=AQ$8)*(P=$B24))&amp;" - "&amp;SUM((G=$B24)*(P=AQ$8))</f>
        <v>0 - 1</v>
      </c>
      <c r="AR24" s="25" t="str">
        <f t="array" ref="AR24">SUM((G=AR$8)*(P=$B24))&amp;" - "&amp;SUM((G=$B24)*(P=AR$8))</f>
        <v>0 - 0</v>
      </c>
      <c r="AS24" s="3680" t="str">
        <f t="array" ref="AS24">SUM((G=AS$8)*(P=$B24))&amp;" - "&amp;SUM((G=$B24)*(P=AS$8))</f>
        <v>0 - 1</v>
      </c>
      <c r="AT24" s="35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25" t="str">
        <f t="array" ref="BT24">SUM((G=BT$8)*(P=$B24))&amp;" - "&amp;SUM((G=$B24)*(P=BT$8))</f>
        <v>0 - 0</v>
      </c>
      <c r="BU24" s="25" t="str">
        <f t="array" ref="BU24">SUM((G=BU$8)*(P=$B24))&amp;" - "&amp;SUM((G=$B24)*(P=BU$8))</f>
        <v>0 - 0</v>
      </c>
      <c r="BV24" s="21" t="str">
        <f t="shared" si="4"/>
        <v>GUICHON</v>
      </c>
      <c r="BW24" s="16"/>
    </row>
    <row r="25" spans="2:75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1 - 0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1 - 0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0 - 2</v>
      </c>
      <c r="AL25" s="12" t="str">
        <f t="array" ref="AL25">SUM((G=AL$8)*(P=$B25))&amp;" - "&amp;SUM((G=$B25)*(P=AL$8))</f>
        <v>1 - 0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0 - 1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25" t="str">
        <f t="array" ref="AQ25">SUM((G=AQ$8)*(P=$B25))&amp;" - "&amp;SUM((G=$B25)*(P=AQ$8))</f>
        <v>0 - 0</v>
      </c>
      <c r="AR25" s="25" t="str">
        <f t="array" ref="AR25">SUM((G=AR$8)*(P=$B25))&amp;" - "&amp;SUM((G=$B25)*(P=AR$8))</f>
        <v>0 - 0</v>
      </c>
      <c r="AS25" s="3680" t="str">
        <f t="array" ref="AS25">SUM((G=AS$8)*(P=$B25))&amp;" - "&amp;SUM((G=$B25)*(P=AS$8))</f>
        <v>0 - 0</v>
      </c>
      <c r="AT25" s="35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0 - 1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25" t="str">
        <f t="array" ref="BT25">SUM((G=BT$8)*(P=$B25))&amp;" - "&amp;SUM((G=$B25)*(P=BT$8))</f>
        <v>0 - 0</v>
      </c>
      <c r="BU25" s="25" t="str">
        <f t="array" ref="BU25">SUM((G=BU$8)*(P=$B25))&amp;" - "&amp;SUM((G=$B25)*(P=BU$8))</f>
        <v>0 - 0</v>
      </c>
      <c r="BV25" s="21" t="str">
        <f t="shared" si="4"/>
        <v>HUGO</v>
      </c>
      <c r="BW25" s="16"/>
    </row>
    <row r="26" spans="2:75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1 - 0</v>
      </c>
      <c r="AG26" s="12" t="str">
        <f t="array" ref="AG26">SUM((G=AG$8)*(P=$B26))&amp;" - "&amp;SUM((G=$B26)*(P=AG$8))</f>
        <v>0 - 0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0 - 1</v>
      </c>
      <c r="AJ26" s="12" t="str">
        <f t="array" ref="AJ26">SUM((G=AJ$8)*(P=$B26))&amp;" - "&amp;SUM((G=$B26)*(P=AJ$8))</f>
        <v>0 - 0</v>
      </c>
      <c r="AK26" s="12" t="str">
        <f t="array" ref="AK26">SUM((G=AK$8)*(P=$B26))&amp;" - "&amp;SUM((G=$B26)*(P=AK$8))</f>
        <v>1 - 0</v>
      </c>
      <c r="AL26" s="12" t="str">
        <f t="array" ref="AL26">SUM((G=AL$8)*(P=$B26))&amp;" - "&amp;SUM((G=$B26)*(P=AL$8))</f>
        <v>0 - 1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25" t="str">
        <f t="array" ref="AQ26">SUM((G=AQ$8)*(P=$B26))&amp;" - "&amp;SUM((G=$B26)*(P=AQ$8))</f>
        <v>0 - 0</v>
      </c>
      <c r="AR26" s="25" t="str">
        <f t="array" ref="AR26">SUM((G=AR$8)*(P=$B26))&amp;" - "&amp;SUM((G=$B26)*(P=AR$8))</f>
        <v>0 - 0</v>
      </c>
      <c r="AS26" s="3680" t="str">
        <f t="array" ref="AS26">SUM((G=AS$8)*(P=$B26))&amp;" - "&amp;SUM((G=$B26)*(P=AS$8))</f>
        <v>0 - 0</v>
      </c>
      <c r="AT26" s="35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25" t="str">
        <f t="array" ref="BT26">SUM((G=BT$8)*(P=$B26))&amp;" - "&amp;SUM((G=$B26)*(P=BT$8))</f>
        <v>0 - 0</v>
      </c>
      <c r="BU26" s="25" t="str">
        <f t="array" ref="BU26">SUM((G=BU$8)*(P=$B26))&amp;" - "&amp;SUM((G=$B26)*(P=BU$8))</f>
        <v>0 - 0</v>
      </c>
      <c r="BV26" s="21" t="str">
        <f t="shared" si="4"/>
        <v>ISA</v>
      </c>
      <c r="BW26" s="16"/>
    </row>
    <row r="27" spans="2:75" ht="11.1" customHeight="1" x14ac:dyDescent="0.2">
      <c r="B27" s="22" t="s">
        <v>338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3 - 0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1 - 1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0 - 1</v>
      </c>
      <c r="P27" s="12" t="str">
        <f t="array" ref="P27">SUM((G=P$8)*(P=$B27))&amp;" - "&amp;SUM((G=$B27)*(P=P$8))</f>
        <v>2 - 1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1 - 2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0 - 3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0 - 2</v>
      </c>
      <c r="AE27" s="12" t="str">
        <f t="array" ref="AE27">SUM((G=AE$8)*(P=$B27))&amp;" - "&amp;SUM((G=$B27)*(P=AE$8))</f>
        <v>1 - 1</v>
      </c>
      <c r="AF27" s="12" t="str">
        <f t="array" ref="AF27">SUM((G=AF$8)*(P=$B27))&amp;" - "&amp;SUM((G=$B27)*(P=AF$8))</f>
        <v>1 - 0</v>
      </c>
      <c r="AG27" s="12" t="str">
        <f t="array" ref="AG27">SUM((G=AG$8)*(P=$B27))&amp;" - "&amp;SUM((G=$B27)*(P=AG$8))</f>
        <v>0 - 1</v>
      </c>
      <c r="AH27" s="12" t="str">
        <f t="array" ref="AH27">SUM((G=AH$8)*(P=$B27))&amp;" - "&amp;SUM((G=$B27)*(P=AH$8))</f>
        <v>1 - 0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0 - 1</v>
      </c>
      <c r="AK27" s="12" t="str">
        <f t="array" ref="AK27">SUM((G=AK$8)*(P=$B27))&amp;" - "&amp;SUM((G=$B27)*(P=AK$8))</f>
        <v>0 - 1</v>
      </c>
      <c r="AL27" s="12" t="str">
        <f t="array" ref="AL27">SUM((G=AL$8)*(P=$B27))&amp;" - "&amp;SUM((G=$B27)*(P=AL$8))</f>
        <v>1 - 2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25" t="str">
        <f t="array" ref="AQ27">SUM((G=AQ$8)*(P=$B27))&amp;" - "&amp;SUM((G=$B27)*(P=AQ$8))</f>
        <v>1 - 0</v>
      </c>
      <c r="AR27" s="25" t="str">
        <f t="array" ref="AR27">SUM((G=AR$8)*(P=$B27))&amp;" - "&amp;SUM((G=$B27)*(P=AR$8))</f>
        <v>0 - 0</v>
      </c>
      <c r="AS27" s="3680" t="str">
        <f t="array" ref="AS27">SUM((G=AS$8)*(P=$B27))&amp;" - "&amp;SUM((G=$B27)*(P=AS$8))</f>
        <v>0 - 0</v>
      </c>
      <c r="AT27" s="35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25" t="str">
        <f t="array" ref="BT27">SUM((G=BT$8)*(P=$B27))&amp;" - "&amp;SUM((G=$B27)*(P=BT$8))</f>
        <v>0 - 0</v>
      </c>
      <c r="BU27" s="25" t="str">
        <f t="array" ref="BU27">SUM((G=BU$8)*(P=$B27))&amp;" - "&amp;SUM((G=$B27)*(P=BU$8))</f>
        <v>0 - 0</v>
      </c>
      <c r="BV27" s="21" t="str">
        <f t="shared" si="4"/>
        <v>JEREMY</v>
      </c>
      <c r="BW27" s="16"/>
    </row>
    <row r="28" spans="2:75" ht="11.1" customHeight="1" x14ac:dyDescent="0.2">
      <c r="B28" s="22" t="s">
        <v>347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2 - 0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0 - 1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1 - 0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2 - 0</v>
      </c>
      <c r="Q28" s="12" t="str">
        <f t="array" ref="Q28">SUM((G=Q$8)*(P=$B28))&amp;" - "&amp;SUM((G=$B28)*(P=Q$8))</f>
        <v>0 - 1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0 - 2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0 - 0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1 - 1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25" t="str">
        <f t="array" ref="AQ28">SUM((G=AQ$8)*(P=$B28))&amp;" - "&amp;SUM((G=$B28)*(P=AQ$8))</f>
        <v>0 - 0</v>
      </c>
      <c r="AR28" s="25" t="str">
        <f t="array" ref="AR28">SUM((G=AR$8)*(P=$B28))&amp;" - "&amp;SUM((G=$B28)*(P=AR$8))</f>
        <v>0 - 1</v>
      </c>
      <c r="AS28" s="3680" t="str">
        <f t="array" ref="AS28">SUM((G=AS$8)*(P=$B28))&amp;" - "&amp;SUM((G=$B28)*(P=AS$8))</f>
        <v>0 - 0</v>
      </c>
      <c r="AT28" s="35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25" t="str">
        <f t="array" ref="BT28">SUM((G=BT$8)*(P=$B28))&amp;" - "&amp;SUM((G=$B28)*(P=BT$8))</f>
        <v>0 - 0</v>
      </c>
      <c r="BU28" s="25" t="str">
        <f t="array" ref="BU28">SUM((G=BU$8)*(P=$B28))&amp;" - "&amp;SUM((G=$B28)*(P=BU$8))</f>
        <v>0 - 0</v>
      </c>
      <c r="BV28" s="21" t="str">
        <f t="shared" si="4"/>
        <v>JEREMY D.</v>
      </c>
      <c r="BW28" s="16"/>
    </row>
    <row r="29" spans="2:75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0 - 3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0 - 1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2 - 0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25" t="str">
        <f t="array" ref="AQ29">SUM((G=AQ$8)*(P=$B29))&amp;" - "&amp;SUM((G=$B29)*(P=AQ$8))</f>
        <v>0 - 0</v>
      </c>
      <c r="AR29" s="25" t="str">
        <f t="array" ref="AR29">SUM((G=AR$8)*(P=$B29))&amp;" - "&amp;SUM((G=$B29)*(P=AR$8))</f>
        <v>0 - 0</v>
      </c>
      <c r="AS29" s="3680" t="str">
        <f t="array" ref="AS29">SUM((G=AS$8)*(P=$B29))&amp;" - "&amp;SUM((G=$B29)*(P=AS$8))</f>
        <v>0 - 0</v>
      </c>
      <c r="AT29" s="35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25" t="str">
        <f t="array" ref="BT29">SUM((G=BT$8)*(P=$B29))&amp;" - "&amp;SUM((G=$B29)*(P=BT$8))</f>
        <v>0 - 0</v>
      </c>
      <c r="BU29" s="25" t="str">
        <f t="array" ref="BU29">SUM((G=BU$8)*(P=$B29))&amp;" - "&amp;SUM((G=$B29)*(P=BU$8))</f>
        <v>0 - 0</v>
      </c>
      <c r="BV29" s="21" t="str">
        <f t="shared" si="4"/>
        <v>JEROME C.</v>
      </c>
      <c r="BW29" s="16"/>
    </row>
    <row r="30" spans="2:75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3 - 1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3 - 1</v>
      </c>
      <c r="G30" s="12" t="str">
        <f t="array" ref="G30">SUM((G=G$8)*(P=$B30))&amp;" - "&amp;SUM((G=$B30)*(P=G$8))</f>
        <v>5 - 6</v>
      </c>
      <c r="H30" s="12" t="str">
        <f t="array" ref="H30">SUM((G=H$8)*(P=$B30))&amp;" - "&amp;SUM((G=$B30)*(P=H$8))</f>
        <v>8 - 3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6 - 3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3 - 3</v>
      </c>
      <c r="N30" s="12" t="str">
        <f t="array" ref="N30">SUM((G=N$8)*(P=$B30))&amp;" - "&amp;SUM((G=$B30)*(P=N$8))</f>
        <v>11 - 4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6 - 6</v>
      </c>
      <c r="Q30" s="12" t="str">
        <f t="array" ref="Q30">SUM((G=Q$8)*(P=$B30))&amp;" - "&amp;SUM((G=$B30)*(P=Q$8))</f>
        <v>4 - 3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2 - 1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4 - 2</v>
      </c>
      <c r="AE30" s="12" t="str">
        <f t="array" ref="AE30">SUM((G=AE$8)*(P=$B30))&amp;" - "&amp;SUM((G=$B30)*(P=AE$8))</f>
        <v>2 - 1</v>
      </c>
      <c r="AF30" s="12" t="str">
        <f t="array" ref="AF30">SUM((G=AF$8)*(P=$B30))&amp;" - "&amp;SUM((G=$B30)*(P=AF$8))</f>
        <v>4 - 3</v>
      </c>
      <c r="AG30" s="12" t="str">
        <f t="array" ref="AG30">SUM((G=AG$8)*(P=$B30))&amp;" - "&amp;SUM((G=$B30)*(P=AG$8))</f>
        <v>1 - 1</v>
      </c>
      <c r="AH30" s="12" t="str">
        <f t="array" ref="AH30">SUM((G=AH$8)*(P=$B30))&amp;" - "&amp;SUM((G=$B30)*(P=AH$8))</f>
        <v>3 - 0</v>
      </c>
      <c r="AI30" s="12" t="str">
        <f t="array" ref="AI30">SUM((G=AI$8)*(P=$B30))&amp;" - "&amp;SUM((G=$B30)*(P=AI$8))</f>
        <v>3 - 2</v>
      </c>
      <c r="AJ30" s="12" t="str">
        <f t="array" ref="AJ30">SUM((G=AJ$8)*(P=$B30))&amp;" - "&amp;SUM((G=$B30)*(P=AJ$8))</f>
        <v>3 - 3</v>
      </c>
      <c r="AK30" s="12" t="str">
        <f t="array" ref="AK30">SUM((G=AK$8)*(P=$B30))&amp;" - "&amp;SUM((G=$B30)*(P=AK$8))</f>
        <v>2 - 1</v>
      </c>
      <c r="AL30" s="12" t="str">
        <f t="array" ref="AL30">SUM((G=AL$8)*(P=$B30))&amp;" - "&amp;SUM((G=$B30)*(P=AL$8))</f>
        <v>6 - 3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25" t="str">
        <f t="array" ref="AQ30">SUM((G=AQ$8)*(P=$B30))&amp;" - "&amp;SUM((G=$B30)*(P=AQ$8))</f>
        <v>1 - 1</v>
      </c>
      <c r="AR30" s="25" t="str">
        <f t="array" ref="AR30">SUM((G=AR$8)*(P=$B30))&amp;" - "&amp;SUM((G=$B30)*(P=AR$8))</f>
        <v>0 - 0</v>
      </c>
      <c r="AS30" s="3680" t="str">
        <f t="array" ref="AS30">SUM((G=AS$8)*(P=$B30))&amp;" - "&amp;SUM((G=$B30)*(P=AS$8))</f>
        <v>0 - 0</v>
      </c>
      <c r="AT30" s="35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0 - 1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1 - 0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25" t="str">
        <f t="array" ref="BT30">SUM((G=BT$8)*(P=$B30))&amp;" - "&amp;SUM((G=$B30)*(P=BT$8))</f>
        <v>0 - 1</v>
      </c>
      <c r="BU30" s="25" t="str">
        <f t="array" ref="BU30">SUM((G=BU$8)*(P=$B30))&amp;" - "&amp;SUM((G=$B30)*(P=BU$8))</f>
        <v>0 - 0</v>
      </c>
      <c r="BV30" s="21" t="str">
        <f t="shared" si="4"/>
        <v>JON</v>
      </c>
      <c r="BW30" s="15"/>
    </row>
    <row r="31" spans="2:75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0 - 0</v>
      </c>
      <c r="AH31" s="12" t="str">
        <f t="array" ref="AH31">SUM((G=AH$8)*(P=$B31))&amp;" - "&amp;SUM((G=$B31)*(P=AH$8))</f>
        <v>0 - 1</v>
      </c>
      <c r="AI31" s="12" t="str">
        <f t="array" ref="AI31">SUM((G=AI$8)*(P=$B31))&amp;" - "&amp;SUM((G=$B31)*(P=AI$8))</f>
        <v>0 - 0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1 - 0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12" t="str">
        <f t="array" ref="AP31">SUM((G=AP$8)*(P=$B31))&amp;" - "&amp;SUM((G=$B31)*(P=AP$8))</f>
        <v>0 - 0</v>
      </c>
      <c r="AQ31" s="25" t="str">
        <f t="array" ref="AQ31">SUM((G=AQ$8)*(P=$B31))&amp;" - "&amp;SUM((G=$B31)*(P=AQ$8))</f>
        <v>0 - 0</v>
      </c>
      <c r="AR31" s="25" t="str">
        <f t="array" ref="AR31">SUM((G=AR$8)*(P=$B31))&amp;" - "&amp;SUM((G=$B31)*(P=AR$8))</f>
        <v>0 - 0</v>
      </c>
      <c r="AS31" s="3680" t="str">
        <f t="array" ref="AS31">SUM((G=AS$8)*(P=$B31))&amp;" - "&amp;SUM((G=$B31)*(P=AS$8))</f>
        <v>0 - 0</v>
      </c>
      <c r="AT31" s="35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0 - 0</v>
      </c>
      <c r="BS31" s="12" t="str">
        <f t="array" ref="BS31">SUM((G=BS$8)*(P=$B31))&amp;" - "&amp;SUM((G=$B31)*(P=BS$8))</f>
        <v>0 - 0</v>
      </c>
      <c r="BT31" s="25" t="str">
        <f t="array" ref="BT31">SUM((G=BT$8)*(P=$B31))&amp;" - "&amp;SUM((G=$B31)*(P=BT$8))</f>
        <v>0 - 0</v>
      </c>
      <c r="BU31" s="25" t="str">
        <f t="array" ref="BU31">SUM((G=BU$8)*(P=$B31))&amp;" - "&amp;SUM((G=$B31)*(P=BU$8))</f>
        <v>0 - 0</v>
      </c>
      <c r="BV31" s="21" t="str">
        <f t="shared" si="4"/>
        <v>JOULS</v>
      </c>
      <c r="BW31" s="15"/>
    </row>
    <row r="32" spans="2:75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0 - 1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0 - 2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0 - 1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1 - 0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0 - 1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25" t="str">
        <f t="array" ref="AQ32">SUM((G=AQ$8)*(P=$B32))&amp;" - "&amp;SUM((G=$B32)*(P=AQ$8))</f>
        <v>0 - 0</v>
      </c>
      <c r="AR32" s="25" t="str">
        <f t="array" ref="AR32">SUM((G=AR$8)*(P=$B32))&amp;" - "&amp;SUM((G=$B32)*(P=AR$8))</f>
        <v>0 - 0</v>
      </c>
      <c r="AS32" s="3680" t="str">
        <f t="array" ref="AS32">SUM((G=AS$8)*(P=$B32))&amp;" - "&amp;SUM((G=$B32)*(P=AS$8))</f>
        <v>0 - 0</v>
      </c>
      <c r="AT32" s="35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25" t="str">
        <f t="array" ref="BT32">SUM((G=BT$8)*(P=$B32))&amp;" - "&amp;SUM((G=$B32)*(P=BT$8))</f>
        <v>0 - 0</v>
      </c>
      <c r="BU32" s="25" t="str">
        <f t="array" ref="BU32">SUM((G=BU$8)*(P=$B32))&amp;" - "&amp;SUM((G=$B32)*(P=BU$8))</f>
        <v>1 - 0</v>
      </c>
      <c r="BV32" s="21" t="str">
        <f t="shared" si="4"/>
        <v>JUDE</v>
      </c>
      <c r="BW32" s="15"/>
    </row>
    <row r="33" spans="2:75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1 - 0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2 - 0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0 - 0</v>
      </c>
      <c r="AF33" s="12" t="str">
        <f t="array" ref="AF33">SUM((G=AF$8)*(P=$B33))&amp;" - "&amp;SUM((G=$B33)*(P=AF$8))</f>
        <v>1 - 0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2 - 0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0 - 0</v>
      </c>
      <c r="AN33" s="12" t="str">
        <f t="array" ref="AN33">SUM((G=AN$8)*(P=$B33))&amp;" - "&amp;SUM((G=$B33)*(P=AN$8))</f>
        <v>1 - 0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25" t="str">
        <f t="array" ref="AQ33">SUM((G=AQ$8)*(P=$B33))&amp;" - "&amp;SUM((G=$B33)*(P=AQ$8))</f>
        <v>0 - 0</v>
      </c>
      <c r="AR33" s="25" t="str">
        <f t="array" ref="AR33">SUM((G=AR$8)*(P=$B33))&amp;" - "&amp;SUM((G=$B33)*(P=AR$8))</f>
        <v>0 - 0</v>
      </c>
      <c r="AS33" s="3680" t="str">
        <f t="array" ref="AS33">SUM((G=AS$8)*(P=$B33))&amp;" - "&amp;SUM((G=$B33)*(P=AS$8))</f>
        <v>0 - 0</v>
      </c>
      <c r="AT33" s="35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25" t="str">
        <f t="array" ref="BT33">SUM((G=BT$8)*(P=$B33))&amp;" - "&amp;SUM((G=$B33)*(P=BT$8))</f>
        <v>0 - 0</v>
      </c>
      <c r="BU33" s="25" t="str">
        <f t="array" ref="BU33">SUM((G=BU$8)*(P=$B33))&amp;" - "&amp;SUM((G=$B33)*(P=BU$8))</f>
        <v>0 - 0</v>
      </c>
      <c r="BV33" s="21" t="str">
        <f t="shared" si="4"/>
        <v>JULIE</v>
      </c>
      <c r="BW33" s="15"/>
    </row>
    <row r="34" spans="2:75" ht="11.1" customHeight="1" x14ac:dyDescent="0.2">
      <c r="B34" s="22" t="s">
        <v>185</v>
      </c>
      <c r="C34" s="12" t="str">
        <f t="array" ref="C34">SUM((G=C$8)*(P=$B34))&amp;" - "&amp;SUM((G=$B34)*(P=C$8))</f>
        <v>1 - 1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2 - 2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5 - 3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7 - 3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9 - 2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4 - 1</v>
      </c>
      <c r="Q34" s="12" t="str">
        <f t="array" ref="Q34">SUM((G=Q$8)*(P=$B34))&amp;" - "&amp;SUM((G=$B34)*(P=Q$8))</f>
        <v>5 - 0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3 - 0</v>
      </c>
      <c r="V34" s="12" t="str">
        <f t="array" ref="V34">SUM((G=V$8)*(P=$B34))&amp;" - "&amp;SUM((G=$B34)*(P=V$8))</f>
        <v>2 - 0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0 - 2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3 - 0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7 - 2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1 - 2</v>
      </c>
      <c r="AI34" s="12" t="str">
        <f t="array" ref="AI34">SUM((G=AI$8)*(P=$B34))&amp;" - "&amp;SUM((G=$B34)*(P=AI$8))</f>
        <v>2 - 0</v>
      </c>
      <c r="AJ34" s="12" t="str">
        <f t="array" ref="AJ34">SUM((G=AJ$8)*(P=$B34))&amp;" - "&amp;SUM((G=$B34)*(P=AJ$8))</f>
        <v>5 - 3</v>
      </c>
      <c r="AK34" s="12" t="str">
        <f t="array" ref="AK34">SUM((G=AK$8)*(P=$B34))&amp;" - "&amp;SUM((G=$B34)*(P=AK$8))</f>
        <v>1 - 2</v>
      </c>
      <c r="AL34" s="12" t="str">
        <f t="array" ref="AL34">SUM((G=AL$8)*(P=$B34))&amp;" - "&amp;SUM((G=$B34)*(P=AL$8))</f>
        <v>5 - 3</v>
      </c>
      <c r="AM34" s="12" t="str">
        <f t="array" ref="AM34">SUM((G=AM$8)*(P=$B34))&amp;" - "&amp;SUM((G=$B34)*(P=AM$8))</f>
        <v>0 - 0</v>
      </c>
      <c r="AN34" s="12" t="str">
        <f t="array" ref="AN34">SUM((G=AN$8)*(P=$B34))&amp;" - "&amp;SUM((G=$B34)*(P=AN$8))</f>
        <v>2 - 0</v>
      </c>
      <c r="AO34" s="12" t="str">
        <f t="array" ref="AO34">SUM((G=AO$8)*(P=$B34))&amp;" - "&amp;SUM((G=$B34)*(P=AO$8))</f>
        <v>1 - 0</v>
      </c>
      <c r="AP34" s="12" t="str">
        <f t="array" ref="AP34">SUM((G=AP$8)*(P=$B34))&amp;" - "&amp;SUM((G=$B34)*(P=AP$8))</f>
        <v>0 - 0</v>
      </c>
      <c r="AQ34" s="25" t="str">
        <f t="array" ref="AQ34">SUM((G=AQ$8)*(P=$B34))&amp;" - "&amp;SUM((G=$B34)*(P=AQ$8))</f>
        <v>0 - 0</v>
      </c>
      <c r="AR34" s="25" t="str">
        <f t="array" ref="AR34">SUM((G=AR$8)*(P=$B34))&amp;" - "&amp;SUM((G=$B34)*(P=AR$8))</f>
        <v>0 - 0</v>
      </c>
      <c r="AS34" s="3680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0 - 1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/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21" t="str">
        <f t="shared" si="4"/>
        <v>KARL</v>
      </c>
      <c r="BW34" s="15"/>
    </row>
    <row r="35" spans="2:75" ht="11.1" customHeight="1" x14ac:dyDescent="0.2">
      <c r="B35" s="22" t="s">
        <v>341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25" t="str">
        <f t="array" ref="AQ35">SUM((G=AQ$8)*(P=$B35))&amp;" - "&amp;SUM((G=$B35)*(P=AQ$8))</f>
        <v>0 - 0</v>
      </c>
      <c r="AR35" s="25" t="str">
        <f t="array" ref="AR35">SUM((G=AR$8)*(P=$B35))&amp;" - "&amp;SUM((G=$B35)*(P=AR$8))</f>
        <v>0 - 0</v>
      </c>
      <c r="AS35" s="3680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0 - 0</v>
      </c>
      <c r="BH35" s="12"/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21" t="str">
        <f t="shared" si="4"/>
        <v>LAURE</v>
      </c>
      <c r="BW35" s="15"/>
    </row>
    <row r="36" spans="2:75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2 - 3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3 - 4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2 - 2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3 - 3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4 - 6</v>
      </c>
      <c r="Q36" s="12" t="str">
        <f t="array" ref="Q36">SUM((G=Q$8)*(P=$B36))&amp;" - "&amp;SUM((G=$B36)*(P=Q$8))</f>
        <v>2 - 3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2 - 0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2 - 4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1 - 0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0 - 3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1 - 0</v>
      </c>
      <c r="AF36" s="12" t="str">
        <f t="array" ref="AF36">SUM((G=AF$8)*(P=$B36))&amp;" - "&amp;SUM((G=$B36)*(P=AF$8))</f>
        <v>7 - 1</v>
      </c>
      <c r="AG36" s="12" t="str">
        <f t="array" ref="AG36">SUM((G=AG$8)*(P=$B36))&amp;" - "&amp;SUM((G=$B36)*(P=AG$8))</f>
        <v>1 - 2</v>
      </c>
      <c r="AH36" s="12" t="str">
        <f t="array" ref="AH36">SUM((G=AH$8)*(P=$B36))&amp;" - "&amp;SUM((G=$B36)*(P=AH$8))</f>
        <v>1 - 2</v>
      </c>
      <c r="AI36" s="12" t="str">
        <f t="array" ref="AI36">SUM((G=AI$8)*(P=$B36))&amp;" - "&amp;SUM((G=$B36)*(P=AI$8))</f>
        <v>0 - 2</v>
      </c>
      <c r="AJ36" s="12" t="str">
        <f t="array" ref="AJ36">SUM((G=AJ$8)*(P=$B36))&amp;" - "&amp;SUM((G=$B36)*(P=AJ$8))</f>
        <v>2 - 4</v>
      </c>
      <c r="AK36" s="12" t="str">
        <f t="array" ref="AK36">SUM((G=AK$8)*(P=$B36))&amp;" - "&amp;SUM((G=$B36)*(P=AK$8))</f>
        <v>0 - 2</v>
      </c>
      <c r="AL36" s="12" t="str">
        <f t="array" ref="AL36">SUM((G=AL$8)*(P=$B36))&amp;" - "&amp;SUM((G=$B36)*(P=AL$8))</f>
        <v>2 - 3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0 - 1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0 - 1</v>
      </c>
      <c r="AQ36" s="25" t="str">
        <f t="array" ref="AQ36">SUM((G=AQ$8)*(P=$B36))&amp;" - "&amp;SUM((G=$B36)*(P=AQ$8))</f>
        <v>0 - 0</v>
      </c>
      <c r="AR36" s="25" t="str">
        <f t="array" ref="AR36">SUM((G=AR$8)*(P=$B36))&amp;" - "&amp;SUM((G=$B36)*(P=AR$8))</f>
        <v>0 - 1</v>
      </c>
      <c r="AS36" s="3680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/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0 - 0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1 - 0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21" t="str">
        <f t="shared" si="4"/>
        <v>LOGAN</v>
      </c>
      <c r="BW36" s="15"/>
    </row>
    <row r="37" spans="2:75" ht="11.1" customHeight="1" x14ac:dyDescent="0.2">
      <c r="B37" s="22" t="s">
        <v>848</v>
      </c>
      <c r="C37" s="12" t="str">
        <f t="array" ref="C37">SUM((G=C$8)*(P=$B37))&amp;" - "&amp;SUM((G=$B37)*(P=C$8))</f>
        <v>0 - 1</v>
      </c>
      <c r="D37" s="12" t="str">
        <f t="array" ref="D37">SUM((G=D$8)*(P=$B37))&amp;" - "&amp;SUM((G=$B37)*(P=D$8))</f>
        <v>0 - 0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2 - 0</v>
      </c>
      <c r="H37" s="12" t="str">
        <f t="array" ref="H37">SUM((G=H$8)*(P=$B37))&amp;" - "&amp;SUM((G=$B37)*(P=H$8))</f>
        <v>1 - 0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0 - 1</v>
      </c>
      <c r="L37" s="12" t="str">
        <f t="array" ref="L37">SUM((G=L$8)*(P=$B37))&amp;" - "&amp;SUM((G=$B37)*(P=L$8))</f>
        <v>0 - 0</v>
      </c>
      <c r="M37" s="12" t="str">
        <f t="array" ref="M37">SUM((G=M$8)*(P=$B37))&amp;" - "&amp;SUM((G=$B37)*(P=M$8))</f>
        <v>1 - 1</v>
      </c>
      <c r="N37" s="12" t="str">
        <f t="array" ref="N37">SUM((G=N$8)*(P=$B37))&amp;" - "&amp;SUM((G=$B37)*(P=N$8))</f>
        <v>2 - 0</v>
      </c>
      <c r="O37" s="12" t="str">
        <f t="array" ref="O37">SUM((G=O$8)*(P=$B37))&amp;" - "&amp;SUM((G=$B37)*(P=O$8))</f>
        <v>0 - 0</v>
      </c>
      <c r="P37" s="12" t="str">
        <f t="array" ref="P37">SUM((G=P$8)*(P=$B37))&amp;" - "&amp;SUM((G=$B37)*(P=P$8))</f>
        <v>0 - 0</v>
      </c>
      <c r="Q37" s="12" t="str">
        <f t="array" ref="Q37">SUM((G=Q$8)*(P=$B37))&amp;" - "&amp;SUM((G=$B37)*(P=Q$8))</f>
        <v>0 - 0</v>
      </c>
      <c r="R37" s="12" t="str">
        <f t="array" ref="R37">SUM((G=R$8)*(P=$B37))&amp;" - "&amp;SUM((G=$B37)*(P=R$8))</f>
        <v>0 - 0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1 - 1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1 - 2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0 - 1</v>
      </c>
      <c r="AE37" s="12"/>
      <c r="AF37" s="12" t="str">
        <f t="array" ref="AF37">SUM((G=AF$8)*(P=$B37))&amp;" - "&amp;SUM((G=$B37)*(P=AF$8))</f>
        <v>0 - 0</v>
      </c>
      <c r="AG37" s="12" t="str">
        <f t="array" ref="AG37">SUM((G=AG$8)*(P=$B37))&amp;" - "&amp;SUM((G=$B37)*(P=AG$8))</f>
        <v>0 - 0</v>
      </c>
      <c r="AH37" s="12" t="str">
        <f t="array" ref="AH37">SUM((G=AH$8)*(P=$B37))&amp;" - "&amp;SUM((G=$B37)*(P=AH$8))</f>
        <v>0 - 1</v>
      </c>
      <c r="AI37" s="12" t="str">
        <f t="array" ref="AI37">SUM((G=AI$8)*(P=$B37))&amp;" - "&amp;SUM((G=$B37)*(P=AI$8))</f>
        <v>2 - 0</v>
      </c>
      <c r="AJ37" s="12" t="str">
        <f t="array" ref="AJ37">SUM((G=AJ$8)*(P=$B37))&amp;" - "&amp;SUM((G=$B37)*(P=AJ$8))</f>
        <v>0 - 1</v>
      </c>
      <c r="AK37" s="12" t="str">
        <f t="array" ref="AK37">SUM((G=AK$8)*(P=$B37))&amp;" - "&amp;SUM((G=$B37)*(P=AK$8))</f>
        <v>2 - 0</v>
      </c>
      <c r="AL37" s="12" t="str">
        <f t="array" ref="AL37">SUM((G=AL$8)*(P=$B37))&amp;" - "&amp;SUM((G=$B37)*(P=AL$8))</f>
        <v>2 - 1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25" t="str">
        <f t="array" ref="AQ37">SUM((G=AQ$8)*(P=$B37))&amp;" - "&amp;SUM((G=$B37)*(P=AQ$8))</f>
        <v>1 - 0</v>
      </c>
      <c r="AR37" s="25" t="str">
        <f t="array" ref="AR37">SUM((G=AR$8)*(P=$B37))&amp;" - "&amp;SUM((G=$B37)*(P=AR$8))</f>
        <v>0 - 1</v>
      </c>
      <c r="AS37" s="3680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/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0 - 0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0 - 0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21" t="str">
        <f t="shared" si="4"/>
        <v>MANU</v>
      </c>
      <c r="BW37" s="15"/>
    </row>
    <row r="38" spans="2:75" ht="11.1" customHeight="1" x14ac:dyDescent="0.2">
      <c r="B38" s="22" t="s">
        <v>214</v>
      </c>
      <c r="C38" s="35" t="str">
        <f t="array" ref="C38">SUM((G=C$8)*(P=$B38))&amp;" - "&amp;SUM((G=$B38)*(P=C$8))</f>
        <v>0 - 1</v>
      </c>
      <c r="D38" s="12" t="str">
        <f t="array" ref="D38">SUM((G=D$8)*(P=$B38))&amp;" - "&amp;SUM((G=$B38)*(P=D$8))</f>
        <v>0 - 1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1 - 3</v>
      </c>
      <c r="G38" s="12" t="str">
        <f t="array" ref="G38">SUM((G=G$8)*(P=$B38))&amp;" - "&amp;SUM((G=$B38)*(P=G$8))</f>
        <v>2 - 2</v>
      </c>
      <c r="H38" s="12" t="str">
        <f t="array" ref="H38">SUM((G=H$8)*(P=$B38))&amp;" - "&amp;SUM((G=$B38)*(P=H$8))</f>
        <v>2 - 6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0 - 5</v>
      </c>
      <c r="L38" s="12" t="str">
        <f t="array" ref="L38">SUM((G=L$8)*(P=$B38))&amp;" - "&amp;SUM((G=$B38)*(P=L$8))</f>
        <v>1 - 0</v>
      </c>
      <c r="M38" s="12" t="str">
        <f t="array" ref="M38">SUM((G=M$8)*(P=$B38))&amp;" - "&amp;SUM((G=$B38)*(P=M$8))</f>
        <v>1 - 4</v>
      </c>
      <c r="N38" s="12" t="str">
        <f t="array" ref="N38">SUM((G=N$8)*(P=$B38))&amp;" - "&amp;SUM((G=$B38)*(P=N$8))</f>
        <v>7 - 4</v>
      </c>
      <c r="O38" s="12" t="str">
        <f t="array" ref="O38">SUM((G=O$8)*(P=$B38))&amp;" - "&amp;SUM((G=$B38)*(P=O$8))</f>
        <v>0 - 3</v>
      </c>
      <c r="P38" s="12" t="str">
        <f t="array" ref="P38">SUM((G=P$8)*(P=$B38))&amp;" - "&amp;SUM((G=$B38)*(P=P$8))</f>
        <v>5 - 7</v>
      </c>
      <c r="Q38" s="12" t="str">
        <f t="array" ref="Q38">SUM((G=Q$8)*(P=$B38))&amp;" - "&amp;SUM((G=$B38)*(P=Q$8))</f>
        <v>1 - 4</v>
      </c>
      <c r="R38" s="12" t="str">
        <f t="array" ref="R38">SUM((G=R$8)*(P=$B38))&amp;" - "&amp;SUM((G=$B38)*(P=R$8))</f>
        <v>0 - 1</v>
      </c>
      <c r="S38" s="12" t="str">
        <f t="array" ref="S38">SUM((G=S$8)*(P=$B38))&amp;" - "&amp;SUM((G=$B38)*(P=S$8))</f>
        <v>0 - 1</v>
      </c>
      <c r="T38" s="12" t="str">
        <f t="array" ref="T38">SUM((G=T$8)*(P=$B38))&amp;" - "&amp;SUM((G=$B38)*(P=T$8))</f>
        <v>0 - 1</v>
      </c>
      <c r="U38" s="12" t="str">
        <f t="array" ref="U38">SUM((G=U$8)*(P=$B38))&amp;" - "&amp;SUM((G=$B38)*(P=U$8))</f>
        <v>0 - 1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3 - 0</v>
      </c>
      <c r="X38" s="12" t="str">
        <f t="array" ref="X38">SUM((G=X$8)*(P=$B38))&amp;" - "&amp;SUM((G=$B38)*(P=X$8))</f>
        <v>3 - 4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0 - 1</v>
      </c>
      <c r="AA38" s="12" t="str">
        <f t="array" ref="AA38">SUM((G=AA$8)*(P=$B38))&amp;" - "&amp;SUM((G=$B38)*(P=AA$8))</f>
        <v>0 - 1</v>
      </c>
      <c r="AB38" s="12" t="str">
        <f t="array" ref="AB38">SUM((G=AB$8)*(P=$B38))&amp;" - "&amp;SUM((G=$B38)*(P=AB$8))</f>
        <v>2 - 7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1 - 7</v>
      </c>
      <c r="AE38" s="12" t="str">
        <f t="array" ref="AE38">SUM((G=AE$8)*(P=$B38))&amp;" - "&amp;SUM((G=$B38)*(P=AE$8))</f>
        <v>0 - 0</v>
      </c>
      <c r="AF38" s="12" t="str">
        <f t="array" ref="AF38">SUM((G=AF$8)*(P=$B38))&amp;" - "&amp;SUM((G=$B38)*(P=AF$8))</f>
        <v>0 - 0</v>
      </c>
      <c r="AG38" s="12" t="str">
        <f t="array" ref="AG38">SUM((G=AG$8)*(P=$B38))&amp;" - "&amp;SUM((G=$B38)*(P=AG$8))</f>
        <v>3 - 2</v>
      </c>
      <c r="AH38" s="12" t="str">
        <f t="array" ref="AH38">SUM((G=AH$8)*(P=$B38))&amp;" - "&amp;SUM((G=$B38)*(P=AH$8))</f>
        <v>1 - 0</v>
      </c>
      <c r="AI38" s="12" t="str">
        <f t="array" ref="AI38">SUM((G=AI$8)*(P=$B38))&amp;" - "&amp;SUM((G=$B38)*(P=AI$8))</f>
        <v>2 - 4</v>
      </c>
      <c r="AJ38" s="12" t="str">
        <f t="array" ref="AJ38">SUM((G=AJ$8)*(P=$B38))&amp;" - "&amp;SUM((G=$B38)*(P=AJ$8))</f>
        <v>4 - 4</v>
      </c>
      <c r="AK38" s="12" t="str">
        <f t="array" ref="AK38">SUM((G=AK$8)*(P=$B38))&amp;" - "&amp;SUM((G=$B38)*(P=AK$8))</f>
        <v>0 - 6</v>
      </c>
      <c r="AL38" s="12" t="str">
        <f t="array" ref="AL38">SUM((G=AL$8)*(P=$B38))&amp;" - "&amp;SUM((G=$B38)*(P=AL$8))</f>
        <v>2 - 4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1 - 0</v>
      </c>
      <c r="AQ38" s="25" t="str">
        <f t="array" ref="AQ38">SUM((G=AQ$8)*(P=$B38))&amp;" - "&amp;SUM((G=$B38)*(P=AQ$8))</f>
        <v>1 - 0</v>
      </c>
      <c r="AR38" s="25" t="str">
        <f t="array" ref="AR38">SUM((G=AR$8)*(P=$B38))&amp;" - "&amp;SUM((G=$B38)*(P=AR$8))</f>
        <v>0 - 0</v>
      </c>
      <c r="AS38" s="3680" t="str">
        <f t="array" ref="AS38">SUM((G=AS$8)*(P=$B38))&amp;" - "&amp;SUM((G=$B38)*(P=AS$8))</f>
        <v>0 - 0</v>
      </c>
      <c r="AT38" s="35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0 - 1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1 - 0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1 - 0</v>
      </c>
      <c r="BT38" s="25" t="str">
        <f t="array" ref="BT38">SUM((G=BT$8)*(P=$B38))&amp;" - "&amp;SUM((G=$B38)*(P=BT$8))</f>
        <v>0 - 0</v>
      </c>
      <c r="BU38" s="25" t="str">
        <f t="array" ref="BU38">SUM((G=BU$8)*(P=$B38))&amp;" - "&amp;SUM((G=$B38)*(P=BU$8))</f>
        <v>0 - 0</v>
      </c>
      <c r="BV38" s="21" t="str">
        <f t="shared" si="4"/>
        <v>MATHIAS</v>
      </c>
      <c r="BW38" s="16"/>
    </row>
    <row r="39" spans="2:75" ht="11.1" customHeight="1" x14ac:dyDescent="0.2">
      <c r="B39" s="22" t="s">
        <v>200</v>
      </c>
      <c r="C39" s="35" t="str">
        <f t="array" ref="C39">SUM((G=C$8)*(P=$B39))&amp;" - "&amp;SUM((G=$B39)*(P=C$8))</f>
        <v>1 - 0</v>
      </c>
      <c r="D39" s="12" t="str">
        <f t="array" ref="D39">SUM((G=D$8)*(P=$B39))&amp;" - "&amp;SUM((G=$B39)*(P=D$8))</f>
        <v>1 - 0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4 - 1</v>
      </c>
      <c r="H39" s="12" t="str">
        <f t="array" ref="H39">SUM((G=H$8)*(P=$B39))&amp;" - "&amp;SUM((G=$B39)*(P=H$8))</f>
        <v>5 - 2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0 - 2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2 - 2</v>
      </c>
      <c r="N39" s="12" t="str">
        <f t="array" ref="N39">SUM((G=N$8)*(P=$B39))&amp;" - "&amp;SUM((G=$B39)*(P=N$8))</f>
        <v>2 - 1</v>
      </c>
      <c r="O39" s="12" t="str">
        <f t="array" ref="O39">SUM((G=O$8)*(P=$B39))&amp;" - "&amp;SUM((G=$B39)*(P=O$8))</f>
        <v>1 - 0</v>
      </c>
      <c r="P39" s="12" t="str">
        <f t="array" ref="P39">SUM((G=P$8)*(P=$B39))&amp;" - "&amp;SUM((G=$B39)*(P=P$8))</f>
        <v>2 - 0</v>
      </c>
      <c r="Q39" s="12" t="str">
        <f t="array" ref="Q39">SUM((G=Q$8)*(P=$B39))&amp;" - "&amp;SUM((G=$B39)*(P=Q$8))</f>
        <v>3 - 2</v>
      </c>
      <c r="R39" s="12" t="str">
        <f t="array" ref="R39">SUM((G=R$8)*(P=$B39))&amp;" - "&amp;SUM((G=$B39)*(P=R$8))</f>
        <v>0 - 0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0 - 0</v>
      </c>
      <c r="U39" s="12" t="str">
        <f t="array" ref="U39">SUM((G=U$8)*(P=$B39))&amp;" - "&amp;SUM((G=$B39)*(P=U$8))</f>
        <v>1 - 0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1 - 1</v>
      </c>
      <c r="Y39" s="12" t="str">
        <f t="array" ref="Y39">SUM((G=Y$8)*(P=$B39))&amp;" - "&amp;SUM((G=$B39)*(P=Y$8))</f>
        <v>0 - 0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2 - 1</v>
      </c>
      <c r="AE39" s="12" t="str">
        <f t="array" ref="AE39">SUM((G=AE$8)*(P=$B39))&amp;" - "&amp;SUM((G=$B39)*(P=AE$8))</f>
        <v>0 - 0</v>
      </c>
      <c r="AF39" s="12" t="str">
        <f t="array" ref="AF39">SUM((G=AF$8)*(P=$B39))&amp;" - "&amp;SUM((G=$B39)*(P=AF$8))</f>
        <v>2 - 3</v>
      </c>
      <c r="AG39" s="12"/>
      <c r="AH39" s="12" t="str">
        <f t="array" ref="AH39">SUM((G=AH$8)*(P=$B39))&amp;" - "&amp;SUM((G=$B39)*(P=AH$8))</f>
        <v>2 - 0</v>
      </c>
      <c r="AI39" s="12" t="str">
        <f t="array" ref="AI39">SUM((G=AI$8)*(P=$B39))&amp;" - "&amp;SUM((G=$B39)*(P=AI$8))</f>
        <v>0 - 1</v>
      </c>
      <c r="AJ39" s="12" t="str">
        <f t="array" ref="AJ39">SUM((G=AJ$8)*(P=$B39))&amp;" - "&amp;SUM((G=$B39)*(P=AJ$8))</f>
        <v>1 - 2</v>
      </c>
      <c r="AK39" s="12" t="str">
        <f t="array" ref="AK39">SUM((G=AK$8)*(P=$B39))&amp;" - "&amp;SUM((G=$B39)*(P=AK$8))</f>
        <v>2 - 1</v>
      </c>
      <c r="AL39" s="12" t="str">
        <f t="array" ref="AL39">SUM((G=AL$8)*(P=$B39))&amp;" - "&amp;SUM((G=$B39)*(P=AL$8))</f>
        <v>2 - 0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25" t="str">
        <f t="array" ref="AQ39">SUM((G=AQ$8)*(P=$B39))&amp;" - "&amp;SUM((G=$B39)*(P=AQ$8))</f>
        <v>0 - 0</v>
      </c>
      <c r="AR39" s="25" t="str">
        <f t="array" ref="AR39">SUM((G=AR$8)*(P=$B39))&amp;" - "&amp;SUM((G=$B39)*(P=AR$8))</f>
        <v>0 - 0</v>
      </c>
      <c r="AS39" s="3680" t="str">
        <f t="array" ref="AS39">SUM((G=AS$8)*(P=$B39))&amp;" - "&amp;SUM((G=$B39)*(P=AS$8))</f>
        <v>0 - 0</v>
      </c>
      <c r="AT39" s="35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0 - 1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0 - 0</v>
      </c>
      <c r="BS39" s="12" t="str">
        <f t="array" ref="BS39">SUM((G=BS$8)*(P=$B39))&amp;" - "&amp;SUM((G=$B39)*(P=BS$8))</f>
        <v>0 - 0</v>
      </c>
      <c r="BT39" s="25" t="str">
        <f t="array" ref="BT39">SUM((G=BT$8)*(P=$B39))&amp;" - "&amp;SUM((G=$B39)*(P=BT$8))</f>
        <v>0 - 0</v>
      </c>
      <c r="BU39" s="25" t="str">
        <f t="array" ref="BU39">SUM((G=BU$8)*(P=$B39))&amp;" - "&amp;SUM((G=$B39)*(P=BU$8))</f>
        <v>0 - 0</v>
      </c>
      <c r="BV39" s="21" t="str">
        <f t="shared" si="4"/>
        <v>MATH T.</v>
      </c>
      <c r="BW39" s="16"/>
    </row>
    <row r="40" spans="2:75" ht="11.1" customHeight="1" x14ac:dyDescent="0.2">
      <c r="B40" s="22" t="s">
        <v>127</v>
      </c>
      <c r="C40" s="35" t="str">
        <f t="array" ref="C40">SUM((G=C$8)*(P=$B40))&amp;" - "&amp;SUM((G=$B40)*(P=C$8))</f>
        <v>0 - 2</v>
      </c>
      <c r="D40" s="12" t="str">
        <f t="array" ref="D40">SUM((G=D$8)*(P=$B40))&amp;" - "&amp;SUM((G=$B40)*(P=D$8))</f>
        <v>1 - 1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0 - 1</v>
      </c>
      <c r="G40" s="12" t="str">
        <f t="array" ref="G40">SUM((G=G$8)*(P=$B40))&amp;" - "&amp;SUM((G=$B40)*(P=G$8))</f>
        <v>2 - 2</v>
      </c>
      <c r="H40" s="12" t="str">
        <f t="array" ref="H40">SUM((G=H$8)*(P=$B40))&amp;" - "&amp;SUM((G=$B40)*(P=H$8))</f>
        <v>5 - 0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0 - 1</v>
      </c>
      <c r="K40" s="12" t="str">
        <f t="array" ref="K40">SUM((G=K$8)*(P=$B40))&amp;" - "&amp;SUM((G=$B40)*(P=K$8))</f>
        <v>2 - 4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8 - 0</v>
      </c>
      <c r="O40" s="12" t="str">
        <f t="array" ref="O40">SUM((G=O$8)*(P=$B40))&amp;" - "&amp;SUM((G=$B40)*(P=O$8))</f>
        <v>0 - 2</v>
      </c>
      <c r="P40" s="12" t="str">
        <f t="array" ref="P40">SUM((G=P$8)*(P=$B40))&amp;" - "&amp;SUM((G=$B40)*(P=P$8))</f>
        <v>0 - 2</v>
      </c>
      <c r="Q40" s="12" t="str">
        <f t="array" ref="Q40">SUM((G=Q$8)*(P=$B40))&amp;" - "&amp;SUM((G=$B40)*(P=Q$8))</f>
        <v>5 - 1</v>
      </c>
      <c r="R40" s="12" t="str">
        <f t="array" ref="R40">SUM((G=R$8)*(P=$B40))&amp;" - "&amp;SUM((G=$B40)*(P=R$8))</f>
        <v>2 - 1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0 - 1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0 - 3</v>
      </c>
      <c r="Y40" s="12" t="str">
        <f t="array" ref="Y40">SUM((G=Y$8)*(P=$B40))&amp;" - "&amp;SUM((G=$B40)*(P=Y$8))</f>
        <v>1 - 0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2 - 1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2 - 1</v>
      </c>
      <c r="AE40" s="12" t="str">
        <f t="array" ref="AE40">SUM((G=AE$8)*(P=$B40))&amp;" - "&amp;SUM((G=$B40)*(P=AE$8))</f>
        <v>1 - 0</v>
      </c>
      <c r="AF40" s="12" t="str">
        <f t="array" ref="AF40">SUM((G=AF$8)*(P=$B40))&amp;" - "&amp;SUM((G=$B40)*(P=AF$8))</f>
        <v>0 - 1</v>
      </c>
      <c r="AG40" s="12" t="str">
        <f t="array" ref="AG40">SUM((G=AG$8)*(P=$B40))&amp;" - "&amp;SUM((G=$B40)*(P=AG$8))</f>
        <v>0 - 2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0 - 2</v>
      </c>
      <c r="AJ40" s="12" t="str">
        <f t="array" ref="AJ40">SUM((G=AJ$8)*(P=$B40))&amp;" - "&amp;SUM((G=$B40)*(P=AJ$8))</f>
        <v>3 - 0</v>
      </c>
      <c r="AK40" s="12" t="str">
        <f t="array" ref="AK40">SUM((G=AK$8)*(P=$B40))&amp;" - "&amp;SUM((G=$B40)*(P=AK$8))</f>
        <v>0 - 0</v>
      </c>
      <c r="AL40" s="12" t="str">
        <f t="array" ref="AL40">SUM((G=AL$8)*(P=$B40))&amp;" - "&amp;SUM((G=$B40)*(P=AL$8))</f>
        <v>1 - 2</v>
      </c>
      <c r="AM40" s="12" t="str">
        <f t="array" ref="AM40">SUM((G=AM$8)*(P=$B40))&amp;" - "&amp;SUM((G=$B40)*(P=AM$8))</f>
        <v>1 - 0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25" t="str">
        <f t="array" ref="AQ40">SUM((G=AQ$8)*(P=$B40))&amp;" - "&amp;SUM((G=$B40)*(P=AQ$8))</f>
        <v>0 - 0</v>
      </c>
      <c r="AR40" s="25" t="str">
        <f t="array" ref="AR40">SUM((G=AR$8)*(P=$B40))&amp;" - "&amp;SUM((G=$B40)*(P=AR$8))</f>
        <v>0 - 0</v>
      </c>
      <c r="AS40" s="3680" t="str">
        <f t="array" ref="AS40">SUM((G=AS$8)*(P=$B40))&amp;" - "&amp;SUM((G=$B40)*(P=AS$8))</f>
        <v>0 - 0</v>
      </c>
      <c r="AT40" s="35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25" t="str">
        <f t="array" ref="BT40">SUM((G=BT$8)*(P=$B40))&amp;" - "&amp;SUM((G=$B40)*(P=BT$8))</f>
        <v>0 - 0</v>
      </c>
      <c r="BU40" s="25" t="str">
        <f t="array" ref="BU40">SUM((G=BU$8)*(P=$B40))&amp;" - "&amp;SUM((G=$B40)*(P=BU$8))</f>
        <v>0 - 0</v>
      </c>
      <c r="BV40" s="21" t="str">
        <f t="shared" si="4"/>
        <v>MAX</v>
      </c>
      <c r="BW40" s="16"/>
    </row>
    <row r="41" spans="2:75" ht="11.1" customHeight="1" x14ac:dyDescent="0.2">
      <c r="B41" s="22" t="s">
        <v>207</v>
      </c>
      <c r="C41" s="35" t="str">
        <f t="array" ref="C41">SUM((G=C$8)*(P=$B41))&amp;" - "&amp;SUM((G=$B41)*(P=C$8))</f>
        <v>1 - 1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1 - 1</v>
      </c>
      <c r="G41" s="12" t="str">
        <f t="array" ref="G41">SUM((G=G$8)*(P=$B41))&amp;" - "&amp;SUM((G=$B41)*(P=G$8))</f>
        <v>0 - 4</v>
      </c>
      <c r="H41" s="12" t="str">
        <f t="array" ref="H41">SUM((G=H$8)*(P=$B41))&amp;" - "&amp;SUM((G=$B41)*(P=H$8))</f>
        <v>4 - 1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1 - 1</v>
      </c>
      <c r="L41" s="12" t="str">
        <f t="array" ref="L41">SUM((G=L$8)*(P=$B41))&amp;" - "&amp;SUM((G=$B41)*(P=L$8))</f>
        <v>0 - 0</v>
      </c>
      <c r="M41" s="12" t="str">
        <f t="array" ref="M41">SUM((G=M$8)*(P=$B41))&amp;" - "&amp;SUM((G=$B41)*(P=M$8))</f>
        <v>1 - 2</v>
      </c>
      <c r="N41" s="12" t="str">
        <f t="array" ref="N41">SUM((G=N$8)*(P=$B41))&amp;" - "&amp;SUM((G=$B41)*(P=N$8))</f>
        <v>6 - 0</v>
      </c>
      <c r="O41" s="12" t="str">
        <f t="array" ref="O41">SUM((G=O$8)*(P=$B41))&amp;" - "&amp;SUM((G=$B41)*(P=O$8))</f>
        <v>0 - 0</v>
      </c>
      <c r="P41" s="12" t="str">
        <f t="array" ref="P41">SUM((G=P$8)*(P=$B41))&amp;" - "&amp;SUM((G=$B41)*(P=P$8))</f>
        <v>2 - 2</v>
      </c>
      <c r="Q41" s="12" t="str">
        <f t="array" ref="Q41">SUM((G=Q$8)*(P=$B41))&amp;" - "&amp;SUM((G=$B41)*(P=Q$8))</f>
        <v>1 - 0</v>
      </c>
      <c r="R41" s="12" t="str">
        <f t="array" ref="R41">SUM((G=R$8)*(P=$B41))&amp;" - "&amp;SUM((G=$B41)*(P=R$8))</f>
        <v>0 - 0</v>
      </c>
      <c r="S41" s="12" t="str">
        <f t="array" ref="S41">SUM((G=S$8)*(P=$B41))&amp;" - "&amp;SUM((G=$B41)*(P=S$8))</f>
        <v>0 - 1</v>
      </c>
      <c r="T41" s="12" t="str">
        <f t="array" ref="T41">SUM((G=T$8)*(P=$B41))&amp;" - "&amp;SUM((G=$B41)*(P=T$8))</f>
        <v>1 - 0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0 - 0</v>
      </c>
      <c r="W41" s="12" t="str">
        <f t="array" ref="W41">SUM((G=W$8)*(P=$B41))&amp;" - "&amp;SUM((G=$B41)*(P=W$8))</f>
        <v>1 - 0</v>
      </c>
      <c r="X41" s="12" t="str">
        <f t="array" ref="X41">SUM((G=X$8)*(P=$B41))&amp;" - "&amp;SUM((G=$B41)*(P=X$8))</f>
        <v>2 - 3</v>
      </c>
      <c r="Y41" s="12" t="str">
        <f t="array" ref="Y41">SUM((G=Y$8)*(P=$B41))&amp;" - "&amp;SUM((G=$B41)*(P=Y$8))</f>
        <v>0 - 0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0 - 2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2 - 0</v>
      </c>
      <c r="AE41" s="12" t="str">
        <f t="array" ref="AE41">SUM((G=AE$8)*(P=$B41))&amp;" - "&amp;SUM((G=$B41)*(P=AE$8))</f>
        <v>0 - 2</v>
      </c>
      <c r="AF41" s="12" t="str">
        <f t="array" ref="AF41">SUM((G=AF$8)*(P=$B41))&amp;" - "&amp;SUM((G=$B41)*(P=AF$8))</f>
        <v>4 - 2</v>
      </c>
      <c r="AG41" s="12" t="str">
        <f t="array" ref="AG41">SUM((G=AG$8)*(P=$B41))&amp;" - "&amp;SUM((G=$B41)*(P=AG$8))</f>
        <v>1 - 0</v>
      </c>
      <c r="AH41" s="12" t="str">
        <f t="array" ref="AH41">SUM((G=AH$8)*(P=$B41))&amp;" - "&amp;SUM((G=$B41)*(P=AH$8))</f>
        <v>2 - 0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3 - 1</v>
      </c>
      <c r="AK41" s="12" t="str">
        <f t="array" ref="AK41">SUM((G=AK$8)*(P=$B41))&amp;" - "&amp;SUM((G=$B41)*(P=AK$8))</f>
        <v>2 - 2</v>
      </c>
      <c r="AL41" s="12" t="str">
        <f t="array" ref="AL41">SUM((G=AL$8)*(P=$B41))&amp;" - "&amp;SUM((G=$B41)*(P=AL$8))</f>
        <v>4 - 1</v>
      </c>
      <c r="AM41" s="12" t="str">
        <f t="array" ref="AM41">SUM((G=AM$8)*(P=$B41))&amp;" - "&amp;SUM((G=$B41)*(P=AM$8))</f>
        <v>0 - 0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25" t="str">
        <f t="array" ref="AQ41">SUM((G=AQ$8)*(P=$B41))&amp;" - "&amp;SUM((G=$B41)*(P=AQ$8))</f>
        <v>1 - 0</v>
      </c>
      <c r="AR41" s="25" t="str">
        <f t="array" ref="AR41">SUM((G=AR$8)*(P=$B41))&amp;" - "&amp;SUM((G=$B41)*(P=AR$8))</f>
        <v>0 - 1</v>
      </c>
      <c r="AS41" s="3680" t="str">
        <f t="array" ref="AS41">SUM((G=AS$8)*(P=$B41))&amp;" - "&amp;SUM((G=$B41)*(P=AS$8))</f>
        <v>0 - 0</v>
      </c>
      <c r="AT41" s="35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25" t="str">
        <f t="array" ref="BT41">SUM((G=BT$8)*(P=$B41))&amp;" - "&amp;SUM((G=$B41)*(P=BT$8))</f>
        <v>0 - 0</v>
      </c>
      <c r="BU41" s="25" t="str">
        <f t="array" ref="BU41">SUM((G=BU$8)*(P=$B41))&amp;" - "&amp;SUM((G=$B41)*(P=BU$8))</f>
        <v>0 - 0</v>
      </c>
      <c r="BV41" s="21" t="str">
        <f t="shared" ref="BV41:BV72" si="5">B41</f>
        <v>NIL</v>
      </c>
      <c r="BW41" s="16"/>
    </row>
    <row r="42" spans="2:75" ht="11.1" customHeight="1" x14ac:dyDescent="0.2">
      <c r="B42" s="22" t="s">
        <v>100</v>
      </c>
      <c r="C42" s="35" t="str">
        <f t="array" ref="C42">SUM((G=C$8)*(P=$B42))&amp;" - "&amp;SUM((G=$B42)*(P=C$8))</f>
        <v>1 - 5</v>
      </c>
      <c r="D42" s="12" t="str">
        <f t="array" ref="D42">SUM((G=D$8)*(P=$B42))&amp;" - "&amp;SUM((G=$B42)*(P=D$8))</f>
        <v>0 - 0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1 - 2</v>
      </c>
      <c r="G42" s="12" t="str">
        <f t="array" ref="G42">SUM((G=G$8)*(P=$B42))&amp;" - "&amp;SUM((G=$B42)*(P=G$8))</f>
        <v>3 - 5</v>
      </c>
      <c r="H42" s="12" t="str">
        <f t="array" ref="H42">SUM((G=H$8)*(P=$B42))&amp;" - "&amp;SUM((G=$B42)*(P=H$8))</f>
        <v>4 - 3</v>
      </c>
      <c r="I42" s="12" t="str">
        <f t="array" ref="I42">SUM((G=I$8)*(P=$B42))&amp;" - "&amp;SUM((G=$B42)*(P=I$8))</f>
        <v>0 - 0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2 - 6</v>
      </c>
      <c r="L42" s="12" t="str">
        <f t="array" ref="L42">SUM((G=L$8)*(P=$B42))&amp;" - "&amp;SUM((G=$B42)*(P=L$8))</f>
        <v>0 - 1</v>
      </c>
      <c r="M42" s="12" t="str">
        <f t="array" ref="M42">SUM((G=M$8)*(P=$B42))&amp;" - "&amp;SUM((G=$B42)*(P=M$8))</f>
        <v>3 - 5</v>
      </c>
      <c r="N42" s="12" t="str">
        <f t="array" ref="N42">SUM((G=N$8)*(P=$B42))&amp;" - "&amp;SUM((G=$B42)*(P=N$8))</f>
        <v>12 - 2</v>
      </c>
      <c r="O42" s="12" t="str">
        <f t="array" ref="O42">SUM((G=O$8)*(P=$B42))&amp;" - "&amp;SUM((G=$B42)*(P=O$8))</f>
        <v>0 - 1</v>
      </c>
      <c r="P42" s="12" t="str">
        <f t="array" ref="P42">SUM((G=P$8)*(P=$B42))&amp;" - "&amp;SUM((G=$B42)*(P=P$8))</f>
        <v>8 - 4</v>
      </c>
      <c r="Q42" s="12" t="str">
        <f t="array" ref="Q42">SUM((G=Q$8)*(P=$B42))&amp;" - "&amp;SUM((G=$B42)*(P=Q$8))</f>
        <v>0 - 3</v>
      </c>
      <c r="R42" s="12" t="str">
        <f t="array" ref="R42">SUM((G=R$8)*(P=$B42))&amp;" - "&amp;SUM((G=$B42)*(P=R$8))</f>
        <v>0 - 1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0 - 0</v>
      </c>
      <c r="U42" s="12" t="str">
        <f t="array" ref="U42">SUM((G=U$8)*(P=$B42))&amp;" - "&amp;SUM((G=$B42)*(P=U$8))</f>
        <v>1 - 0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3 - 3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0 - 2</v>
      </c>
      <c r="AB42" s="12" t="str">
        <f t="array" ref="AB42">SUM((G=AB$8)*(P=$B42))&amp;" - "&amp;SUM((G=$B42)*(P=AB$8))</f>
        <v>3 - 5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4 - 2</v>
      </c>
      <c r="AE42" s="12" t="str">
        <f t="array" ref="AE42">SUM((G=AE$8)*(P=$B42))&amp;" - "&amp;SUM((G=$B42)*(P=AE$8))</f>
        <v>1 - 0</v>
      </c>
      <c r="AF42" s="12" t="str">
        <f t="array" ref="AF42">SUM((G=AF$8)*(P=$B42))&amp;" - "&amp;SUM((G=$B42)*(P=AF$8))</f>
        <v>4 - 4</v>
      </c>
      <c r="AG42" s="12" t="str">
        <f t="array" ref="AG42">SUM((G=AG$8)*(P=$B42))&amp;" - "&amp;SUM((G=$B42)*(P=AG$8))</f>
        <v>2 - 1</v>
      </c>
      <c r="AH42" s="12" t="str">
        <f t="array" ref="AH42">SUM((G=AH$8)*(P=$B42))&amp;" - "&amp;SUM((G=$B42)*(P=AH$8))</f>
        <v>0 - 3</v>
      </c>
      <c r="AI42" s="12" t="str">
        <f t="array" ref="AI42">SUM((G=AI$8)*(P=$B42))&amp;" - "&amp;SUM((G=$B42)*(P=AI$8))</f>
        <v>1 - 3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6 - 2</v>
      </c>
      <c r="AL42" s="12" t="str">
        <f t="array" ref="AL42">SUM((G=AL$8)*(P=$B42))&amp;" - "&amp;SUM((G=$B42)*(P=AL$8))</f>
        <v>7 - 3</v>
      </c>
      <c r="AM42" s="12" t="str">
        <f t="array" ref="AM42">SUM((G=AM$8)*(P=$B42))&amp;" - "&amp;SUM((G=$B42)*(P=AM$8))</f>
        <v>3 - 0</v>
      </c>
      <c r="AN42" s="12" t="str">
        <f t="array" ref="AN42">SUM((G=AN$8)*(P=$B42))&amp;" - "&amp;SUM((G=$B42)*(P=AN$8))</f>
        <v>1 - 1</v>
      </c>
      <c r="AO42" s="12" t="str">
        <f t="array" ref="AO42">SUM((G=AO$8)*(P=$B42))&amp;" - "&amp;SUM((G=$B42)*(P=AO$8))</f>
        <v>0 - 0</v>
      </c>
      <c r="AP42" s="12" t="str">
        <f t="array" ref="AP42">SUM((G=AP$8)*(P=$B42))&amp;" - "&amp;SUM((G=$B42)*(P=AP$8))</f>
        <v>0 - 0</v>
      </c>
      <c r="AQ42" s="25" t="str">
        <f t="array" ref="AQ42">SUM((G=AQ$8)*(P=$B42))&amp;" - "&amp;SUM((G=$B42)*(P=AQ$8))</f>
        <v>3 - 1</v>
      </c>
      <c r="AR42" s="25" t="str">
        <f t="array" ref="AR42">SUM((G=AR$8)*(P=$B42))&amp;" - "&amp;SUM((G=$B42)*(P=AR$8))</f>
        <v>0 - 0</v>
      </c>
      <c r="AS42" s="3680" t="str">
        <f t="array" ref="AS42">SUM((G=AS$8)*(P=$B42))&amp;" - "&amp;SUM((G=$B42)*(P=AS$8))</f>
        <v>0 - 0</v>
      </c>
      <c r="AT42" s="35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25" t="str">
        <f t="array" ref="BT42">SUM((G=BT$8)*(P=$B42))&amp;" - "&amp;SUM((G=$B42)*(P=BT$8))</f>
        <v>0 - 0</v>
      </c>
      <c r="BU42" s="25" t="str">
        <f t="array" ref="BU42">SUM((G=BU$8)*(P=$B42))&amp;" - "&amp;SUM((G=$B42)*(P=BU$8))</f>
        <v>0 - 0</v>
      </c>
      <c r="BV42" s="21" t="str">
        <f t="shared" si="5"/>
        <v>OLIV</v>
      </c>
      <c r="BW42" s="16"/>
    </row>
    <row r="43" spans="2:75" ht="11.1" customHeight="1" x14ac:dyDescent="0.2">
      <c r="B43" s="22" t="s">
        <v>101</v>
      </c>
      <c r="C43" s="35" t="str">
        <f t="array" ref="C43">SUM((G=C$8)*(P=$B43))&amp;" - "&amp;SUM((G=$B43)*(P=C$8))</f>
        <v>1 - 1</v>
      </c>
      <c r="D43" s="12" t="str">
        <f t="array" ref="D43">SUM((G=D$8)*(P=$B43))&amp;" - "&amp;SUM((G=$B43)*(P=D$8))</f>
        <v>2 - 1</v>
      </c>
      <c r="E43" s="12" t="str">
        <f t="array" ref="E43">SUM((G=E$8)*(P=$B43))&amp;" - "&amp;SUM((G=$B43)*(P=E$8))</f>
        <v>0 - 1</v>
      </c>
      <c r="F43" s="12" t="str">
        <f t="array" ref="F43">SUM((G=F$8)*(P=$B43))&amp;" - "&amp;SUM((G=$B43)*(P=F$8))</f>
        <v>1 - 1</v>
      </c>
      <c r="G43" s="12" t="str">
        <f t="array" ref="G43">SUM((G=G$8)*(P=$B43))&amp;" - "&amp;SUM((G=$B43)*(P=G$8))</f>
        <v>3 - 2</v>
      </c>
      <c r="H43" s="12" t="str">
        <f t="array" ref="H43">SUM((G=H$8)*(P=$B43))&amp;" - "&amp;SUM((G=$B43)*(P=H$8))</f>
        <v>8 - 3</v>
      </c>
      <c r="I43" s="12" t="str">
        <f t="array" ref="I43">SUM((G=I$8)*(P=$B43))&amp;" - "&amp;SUM((G=$B43)*(P=I$8))</f>
        <v>0 - 1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3 - 3</v>
      </c>
      <c r="N43" s="12" t="str">
        <f t="array" ref="N43">SUM((G=N$8)*(P=$B43))&amp;" - "&amp;SUM((G=$B43)*(P=N$8))</f>
        <v>7 - 2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3 - 6</v>
      </c>
      <c r="Q43" s="12" t="str">
        <f t="array" ref="Q43">SUM((G=Q$8)*(P=$B43))&amp;" - "&amp;SUM((G=$B43)*(P=Q$8))</f>
        <v>4 - 2</v>
      </c>
      <c r="R43" s="12" t="str">
        <f t="array" ref="R43">SUM((G=R$8)*(P=$B43))&amp;" - "&amp;SUM((G=$B43)*(P=R$8))</f>
        <v>0 - 2</v>
      </c>
      <c r="S43" s="12" t="str">
        <f t="array" ref="S43">SUM((G=S$8)*(P=$B43))&amp;" - "&amp;SUM((G=$B43)*(P=S$8))</f>
        <v>2 - 0</v>
      </c>
      <c r="T43" s="12" t="str">
        <f t="array" ref="T43">SUM((G=T$8)*(P=$B43))&amp;" - "&amp;SUM((G=$B43)*(P=T$8))</f>
        <v>0 - 1</v>
      </c>
      <c r="U43" s="12" t="str">
        <f t="array" ref="U43">SUM((G=U$8)*(P=$B43))&amp;" - "&amp;SUM((G=$B43)*(P=U$8))</f>
        <v>1 - 0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1 - 2</v>
      </c>
      <c r="Y43" s="12" t="str">
        <f t="array" ref="Y43">SUM((G=Y$8)*(P=$B43))&amp;" - "&amp;SUM((G=$B43)*(P=Y$8))</f>
        <v>0 - 1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2 - 1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2 - 0</v>
      </c>
      <c r="AE43" s="12" t="str">
        <f t="array" ref="AE43">SUM((G=AE$8)*(P=$B43))&amp;" - "&amp;SUM((G=$B43)*(P=AE$8))</f>
        <v>0 - 2</v>
      </c>
      <c r="AF43" s="12" t="str">
        <f t="array" ref="AF43">SUM((G=AF$8)*(P=$B43))&amp;" - "&amp;SUM((G=$B43)*(P=AF$8))</f>
        <v>6 - 0</v>
      </c>
      <c r="AG43" s="12" t="str">
        <f t="array" ref="AG43">SUM((G=AG$8)*(P=$B43))&amp;" - "&amp;SUM((G=$B43)*(P=AG$8))</f>
        <v>1 - 2</v>
      </c>
      <c r="AH43" s="12" t="str">
        <f t="array" ref="AH43">SUM((G=AH$8)*(P=$B43))&amp;" - "&amp;SUM((G=$B43)*(P=AH$8))</f>
        <v>0 - 0</v>
      </c>
      <c r="AI43" s="12" t="str">
        <f t="array" ref="AI43">SUM((G=AI$8)*(P=$B43))&amp;" - "&amp;SUM((G=$B43)*(P=AI$8))</f>
        <v>2 - 2</v>
      </c>
      <c r="AJ43" s="12" t="str">
        <f t="array" ref="AJ43">SUM((G=AJ$8)*(P=$B43))&amp;" - "&amp;SUM((G=$B43)*(P=AJ$8))</f>
        <v>2 - 6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5 - 3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25" t="str">
        <f t="array" ref="AQ43">SUM((G=AQ$8)*(P=$B43))&amp;" - "&amp;SUM((G=$B43)*(P=AQ$8))</f>
        <v>0 - 1</v>
      </c>
      <c r="AR43" s="25" t="str">
        <f t="array" ref="AR43">SUM((G=AR$8)*(P=$B43))&amp;" - "&amp;SUM((G=$B43)*(P=AR$8))</f>
        <v>0 - 0</v>
      </c>
      <c r="AS43" s="3680" t="str">
        <f t="array" ref="AS43">SUM((G=AS$8)*(P=$B43))&amp;" - "&amp;SUM((G=$B43)*(P=AS$8))</f>
        <v>0 - 0</v>
      </c>
      <c r="AT43" s="35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1 - 0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0 - 1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25" t="str">
        <f t="array" ref="BT43">SUM((G=BT$8)*(P=$B43))&amp;" - "&amp;SUM((G=$B43)*(P=BT$8))</f>
        <v>0 - 0</v>
      </c>
      <c r="BU43" s="25" t="str">
        <f t="array" ref="BU43">SUM((G=BU$8)*(P=$B43))&amp;" - "&amp;SUM((G=$B43)*(P=BU$8))</f>
        <v>0 - 0</v>
      </c>
      <c r="BV43" s="21" t="str">
        <f t="shared" si="5"/>
        <v>PILOU</v>
      </c>
      <c r="BW43" s="16"/>
    </row>
    <row r="44" spans="2:75" ht="11.1" customHeight="1" x14ac:dyDescent="0.2">
      <c r="B44" s="22" t="s">
        <v>159</v>
      </c>
      <c r="C44" s="35" t="str">
        <f t="array" ref="C44">SUM((G=C$8)*(P=$B44))&amp;" - "&amp;SUM((G=$B44)*(P=C$8))</f>
        <v>0 - 3</v>
      </c>
      <c r="D44" s="12" t="str">
        <f t="array" ref="D44">SUM((G=D$8)*(P=$B44))&amp;" - "&amp;SUM((G=$B44)*(P=D$8))</f>
        <v>4 - 2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2 - 2</v>
      </c>
      <c r="G44" s="12" t="str">
        <f t="array" ref="G44">SUM((G=G$8)*(P=$B44))&amp;" - "&amp;SUM((G=$B44)*(P=G$8))</f>
        <v>4 - 6</v>
      </c>
      <c r="H44" s="12" t="str">
        <f t="array" ref="H44">SUM((G=H$8)*(P=$B44))&amp;" - "&amp;SUM((G=$B44)*(P=H$8))</f>
        <v>13 - 5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1 - 1</v>
      </c>
      <c r="K44" s="12" t="str">
        <f t="array" ref="K44">SUM((G=K$8)*(P=$B44))&amp;" - "&amp;SUM((G=$B44)*(P=K$8))</f>
        <v>3 - 5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1 - 4</v>
      </c>
      <c r="N44" s="12" t="str">
        <f t="array" ref="N44">SUM((G=N$8)*(P=$B44))&amp;" - "&amp;SUM((G=$B44)*(P=N$8))</f>
        <v>9 - 8</v>
      </c>
      <c r="O44" s="12" t="str">
        <f t="array" ref="O44">SUM((G=O$8)*(P=$B44))&amp;" - "&amp;SUM((G=$B44)*(P=O$8))</f>
        <v>1 - 0</v>
      </c>
      <c r="P44" s="12" t="str">
        <f t="array" ref="P44">SUM((G=P$8)*(P=$B44))&amp;" - "&amp;SUM((G=$B44)*(P=P$8))</f>
        <v>5 - 8</v>
      </c>
      <c r="Q44" s="12" t="str">
        <f t="array" ref="Q44">SUM((G=Q$8)*(P=$B44))&amp;" - "&amp;SUM((G=$B44)*(P=Q$8))</f>
        <v>1 - 7</v>
      </c>
      <c r="R44" s="12" t="str">
        <f t="array" ref="R44">SUM((G=R$8)*(P=$B44))&amp;" - "&amp;SUM((G=$B44)*(P=R$8))</f>
        <v>2 - 0</v>
      </c>
      <c r="S44" s="12" t="str">
        <f t="array" ref="S44">SUM((G=S$8)*(P=$B44))&amp;" - "&amp;SUM((G=$B44)*(P=S$8))</f>
        <v>0 - 1</v>
      </c>
      <c r="T44" s="12" t="str">
        <f t="array" ref="T44">SUM((G=T$8)*(P=$B44))&amp;" - "&amp;SUM((G=$B44)*(P=T$8))</f>
        <v>1 - 0</v>
      </c>
      <c r="U44" s="12" t="str">
        <f t="array" ref="U44">SUM((G=U$8)*(P=$B44))&amp;" - "&amp;SUM((G=$B44)*(P=U$8))</f>
        <v>2 - 1</v>
      </c>
      <c r="V44" s="12" t="str">
        <f t="array" ref="V44">SUM((G=V$8)*(P=$B44))&amp;" - "&amp;SUM((G=$B44)*(P=V$8))</f>
        <v>1 - 1</v>
      </c>
      <c r="W44" s="12" t="str">
        <f t="array" ref="W44">SUM((G=W$8)*(P=$B44))&amp;" - "&amp;SUM((G=$B44)*(P=W$8))</f>
        <v>0 - 2</v>
      </c>
      <c r="X44" s="12" t="str">
        <f t="array" ref="X44">SUM((G=X$8)*(P=$B44))&amp;" - "&amp;SUM((G=$B44)*(P=X$8))</f>
        <v>3 - 6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1 - 0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3 - 5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3 - 2</v>
      </c>
      <c r="AE44" s="12" t="str">
        <f t="array" ref="AE44">SUM((G=AE$8)*(P=$B44))&amp;" - "&amp;SUM((G=$B44)*(P=AE$8))</f>
        <v>1 - 2</v>
      </c>
      <c r="AF44" s="12" t="str">
        <f t="array" ref="AF44">SUM((G=AF$8)*(P=$B44))&amp;" - "&amp;SUM((G=$B44)*(P=AF$8))</f>
        <v>4 - 2</v>
      </c>
      <c r="AG44" s="12" t="str">
        <f t="array" ref="AG44">SUM((G=AG$8)*(P=$B44))&amp;" - "&amp;SUM((G=$B44)*(P=AG$8))</f>
        <v>0 - 2</v>
      </c>
      <c r="AH44" s="12" t="str">
        <f t="array" ref="AH44">SUM((G=AH$8)*(P=$B44))&amp;" - "&amp;SUM((G=$B44)*(P=AH$8))</f>
        <v>2 - 1</v>
      </c>
      <c r="AI44" s="12" t="str">
        <f t="array" ref="AI44">SUM((G=AI$8)*(P=$B44))&amp;" - "&amp;SUM((G=$B44)*(P=AI$8))</f>
        <v>1 - 4</v>
      </c>
      <c r="AJ44" s="12" t="str">
        <f t="array" ref="AJ44">SUM((G=AJ$8)*(P=$B44))&amp;" - "&amp;SUM((G=$B44)*(P=AJ$8))</f>
        <v>3 - 7</v>
      </c>
      <c r="AK44" s="12" t="str">
        <f t="array" ref="AK44">SUM((G=AK$8)*(P=$B44))&amp;" - "&amp;SUM((G=$B44)*(P=AK$8))</f>
        <v>3 - 5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1 - 0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0 - 0</v>
      </c>
      <c r="AP44" s="12" t="str">
        <f t="array" ref="AP44">SUM((G=AP$8)*(P=$B44))&amp;" - "&amp;SUM((G=$B44)*(P=AP$8))</f>
        <v>0 - 0</v>
      </c>
      <c r="AQ44" s="25" t="str">
        <f t="array" ref="AQ44">SUM((G=AQ$8)*(P=$B44))&amp;" - "&amp;SUM((G=$B44)*(P=AQ$8))</f>
        <v>3 - 0</v>
      </c>
      <c r="AR44" s="25" t="str">
        <f t="array" ref="AR44">SUM((G=AR$8)*(P=$B44))&amp;" - "&amp;SUM((G=$B44)*(P=AR$8))</f>
        <v>0 - 1</v>
      </c>
      <c r="AS44" s="3680" t="str">
        <f t="array" ref="AS44">SUM((G=AS$8)*(P=$B44))&amp;" - "&amp;SUM((G=$B44)*(P=AS$8))</f>
        <v>0 - 0</v>
      </c>
      <c r="AT44" s="35" t="str">
        <f t="array" ref="AT44">SUM((G=AT$8)*(P=$B44))&amp;" - "&amp;SUM((G=$B44)*(P=AT$8))</f>
        <v>0 - 1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0 - 2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0 - 1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25" t="str">
        <f t="array" ref="BT44">SUM((G=BT$8)*(P=$B44))&amp;" - "&amp;SUM((G=$B44)*(P=BT$8))</f>
        <v>0 - 0</v>
      </c>
      <c r="BU44" s="25" t="str">
        <f t="array" ref="BU44">SUM((G=BU$8)*(P=$B44))&amp;" - "&amp;SUM((G=$B44)*(P=BU$8))</f>
        <v>0 - 0</v>
      </c>
      <c r="BV44" s="21" t="str">
        <f t="shared" si="5"/>
        <v>ROB</v>
      </c>
      <c r="BW44" s="16"/>
    </row>
    <row r="45" spans="2:75" ht="11.1" customHeight="1" x14ac:dyDescent="0.2">
      <c r="B45" s="22" t="s">
        <v>102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1 - 0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0 - 3</v>
      </c>
      <c r="G45" s="12" t="str">
        <f t="array" ref="G45">SUM((G=G$8)*(P=$B45))&amp;" - "&amp;SUM((G=$B45)*(P=G$8))</f>
        <v>0 - 2</v>
      </c>
      <c r="H45" s="12" t="str">
        <f t="array" ref="H45">SUM((G=H$8)*(P=$B45))&amp;" - "&amp;SUM((G=$B45)*(P=H$8))</f>
        <v>0 - 2</v>
      </c>
      <c r="I45" s="12" t="str">
        <f t="array" ref="I45">SUM((G=I$8)*(P=$B45))&amp;" - "&amp;SUM((G=$B45)*(P=I$8))</f>
        <v>0 - 0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0 - 1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0 - 1</v>
      </c>
      <c r="N45" s="12" t="str">
        <f t="array" ref="N45">SUM((G=N$8)*(P=$B45))&amp;" - "&amp;SUM((G=$B45)*(P=N$8))</f>
        <v>2 - 0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0 - 1</v>
      </c>
      <c r="Q45" s="12" t="str">
        <f t="array" ref="Q45">SUM((G=Q$8)*(P=$B45))&amp;" - "&amp;SUM((G=$B45)*(P=Q$8))</f>
        <v>1 - 1</v>
      </c>
      <c r="R45" s="12" t="str">
        <f t="array" ref="R45">SUM((G=R$8)*(P=$B45))&amp;" - "&amp;SUM((G=$B45)*(P=R$8))</f>
        <v>0 - 0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0 - 0</v>
      </c>
      <c r="AB45" s="12" t="str">
        <f t="array" ref="AB45">SUM((G=AB$8)*(P=$B45))&amp;" - "&amp;SUM((G=$B45)*(P=AB$8))</f>
        <v>0 - 0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0 - 1</v>
      </c>
      <c r="AI45" s="12" t="str">
        <f t="array" ref="AI45">SUM((G=AI$8)*(P=$B45))&amp;" - "&amp;SUM((G=$B45)*(P=AI$8))</f>
        <v>0 - 0</v>
      </c>
      <c r="AJ45" s="12" t="str">
        <f t="array" ref="AJ45">SUM((G=AJ$8)*(P=$B45))&amp;" - "&amp;SUM((G=$B45)*(P=AJ$8))</f>
        <v>0 - 3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0 - 1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25" t="str">
        <f t="array" ref="AQ45">SUM((G=AQ$8)*(P=$B45))&amp;" - "&amp;SUM((G=$B45)*(P=AQ$8))</f>
        <v>0 - 0</v>
      </c>
      <c r="AR45" s="25" t="str">
        <f t="array" ref="AR45">SUM((G=AR$8)*(P=$B45))&amp;" - "&amp;SUM((G=$B45)*(P=AR$8))</f>
        <v>0 - 0</v>
      </c>
      <c r="AS45" s="3680" t="str">
        <f t="array" ref="AS45">SUM((G=AS$8)*(P=$B45))&amp;" - "&amp;SUM((G=$B45)*(P=AS$8))</f>
        <v>0 - 0</v>
      </c>
      <c r="AT45" s="35" t="str">
        <f t="array" ref="AT45">SUM((G=AT$8)*(P=$B45))&amp;" - "&amp;SUM((G=$B45)*(P=AT$8))</f>
        <v>1 - 0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0 - 0</v>
      </c>
      <c r="BS45" s="12" t="str">
        <f t="array" ref="BS45">SUM((G=BS$8)*(P=$B45))&amp;" - "&amp;SUM((G=$B45)*(P=BS$8))</f>
        <v>0 - 0</v>
      </c>
      <c r="BT45" s="25" t="str">
        <f t="array" ref="BT45">SUM((G=BT$8)*(P=$B45))&amp;" - "&amp;SUM((G=$B45)*(P=BT$8))</f>
        <v>0 - 0</v>
      </c>
      <c r="BU45" s="25" t="str">
        <f t="array" ref="BU45">SUM((G=BU$8)*(P=$B45))&amp;" - "&amp;SUM((G=$B45)*(P=BU$8))</f>
        <v>0 - 0</v>
      </c>
      <c r="BV45" s="21" t="str">
        <f t="shared" si="5"/>
        <v>ROMAIN</v>
      </c>
      <c r="BW45" s="16"/>
    </row>
    <row r="46" spans="2:75" ht="11.1" customHeight="1" x14ac:dyDescent="0.2">
      <c r="B46" s="22" t="s">
        <v>103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1 - 0</v>
      </c>
      <c r="I46" s="12" t="str">
        <f t="array" ref="I46">SUM((G=I$8)*(P=$B46))&amp;" - "&amp;SUM((G=$B46)*(P=I$8))</f>
        <v>1 - 0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2 - 1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0 - 1</v>
      </c>
      <c r="S46" s="12" t="str">
        <f t="array" ref="S46">SUM((G=S$8)*(P=$B46))&amp;" - "&amp;SUM((G=$B46)*(P=S$8))</f>
        <v>1 - 0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0 - 1</v>
      </c>
      <c r="AB46" s="12" t="str">
        <f t="array" ref="AB46">SUM((G=AB$8)*(P=$B46))&amp;" - "&amp;SUM((G=$B46)*(P=AB$8))</f>
        <v>0 - 2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1 - 0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1 - 1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25" t="str">
        <f t="array" ref="AQ46">SUM((G=AQ$8)*(P=$B46))&amp;" - "&amp;SUM((G=$B46)*(P=AQ$8))</f>
        <v>0 - 1</v>
      </c>
      <c r="AR46" s="25" t="str">
        <f t="array" ref="AR46">SUM((G=AR$8)*(P=$B46))&amp;" - "&amp;SUM((G=$B46)*(P=AR$8))</f>
        <v>0 - 0</v>
      </c>
      <c r="AS46" s="3680" t="str">
        <f t="array" ref="AS46">SUM((G=AS$8)*(P=$B46))&amp;" - "&amp;SUM((G=$B46)*(P=AS$8))</f>
        <v>0 - 0</v>
      </c>
      <c r="AT46" s="35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25" t="str">
        <f t="array" ref="BT46">SUM((G=BT$8)*(P=$B46))&amp;" - "&amp;SUM((G=$B46)*(P=BT$8))</f>
        <v>0 - 0</v>
      </c>
      <c r="BU46" s="25" t="str">
        <f t="array" ref="BU46">SUM((G=BU$8)*(P=$B46))&amp;" - "&amp;SUM((G=$B46)*(P=BU$8))</f>
        <v>0 - 0</v>
      </c>
      <c r="BV46" s="21" t="str">
        <f t="shared" si="5"/>
        <v>THOMAS J.</v>
      </c>
      <c r="BW46" s="16"/>
    </row>
    <row r="47" spans="2:75" ht="11.1" customHeight="1" x14ac:dyDescent="0.2">
      <c r="B47" s="22" t="s">
        <v>299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1 - 1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1 - 0</v>
      </c>
      <c r="K47" s="12" t="str">
        <f t="array" ref="K47">SUM((G=K$8)*(P=$B47))&amp;" - "&amp;SUM((G=$B47)*(P=K$8))</f>
        <v>1 - 0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0 - 1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25" t="str">
        <f t="array" ref="AQ47">SUM((G=AQ$8)*(P=$B47))&amp;" - "&amp;SUM((G=$B47)*(P=AQ$8))</f>
        <v>0 - 0</v>
      </c>
      <c r="AR47" s="25" t="str">
        <f t="array" ref="AR47">SUM((G=AR$8)*(P=$B47))&amp;" - "&amp;SUM((G=$B47)*(P=AR$8))</f>
        <v>0 - 0</v>
      </c>
      <c r="AS47" s="3680" t="str">
        <f t="array" ref="AS47">SUM((G=AS$8)*(P=$B47))&amp;" - "&amp;SUM((G=$B47)*(P=AS$8))</f>
        <v>0 - 0</v>
      </c>
      <c r="AT47" s="35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25" t="str">
        <f t="array" ref="BT47">SUM((G=BT$8)*(P=$B47))&amp;" - "&amp;SUM((G=$B47)*(P=BT$8))</f>
        <v>0 - 0</v>
      </c>
      <c r="BU47" s="25" t="str">
        <f t="array" ref="BU47">SUM((G=BU$8)*(P=$B47))&amp;" - "&amp;SUM((G=$B47)*(P=BU$8))</f>
        <v>0 - 0</v>
      </c>
      <c r="BV47" s="21" t="str">
        <f t="shared" si="5"/>
        <v>THOMAS S.</v>
      </c>
      <c r="BW47" s="16"/>
    </row>
    <row r="48" spans="2:75" ht="11.1" customHeight="1" x14ac:dyDescent="0.2">
      <c r="B48" s="22" t="s">
        <v>158</v>
      </c>
      <c r="C48" s="35" t="str">
        <f t="array" ref="C48">SUM((G=C$8)*(P=$B48))&amp;" - "&amp;SUM((G=$B48)*(P=C$8))</f>
        <v>0 - 0</v>
      </c>
      <c r="D48" s="12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1 - 0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0 - 0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1 - 0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0 - 1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0 - 0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25" t="str">
        <f t="array" ref="AQ48">SUM((G=AQ$8)*(P=$B48))&amp;" - "&amp;SUM((G=$B48)*(P=AQ$8))</f>
        <v>0 - 0</v>
      </c>
      <c r="AR48" s="25" t="str">
        <f t="array" ref="AR48">SUM((G=AR$8)*(P=$B48))&amp;" - "&amp;SUM((G=$B48)*(P=AR$8))</f>
        <v>0 - 0</v>
      </c>
      <c r="AS48" s="3680" t="str">
        <f t="array" ref="AS48">SUM((G=AS$8)*(P=$B48))&amp;" - "&amp;SUM((G=$B48)*(P=AS$8))</f>
        <v>0 - 0</v>
      </c>
      <c r="AT48" s="35" t="str">
        <f t="array" ref="AT48">SUM((G=AT$8)*(P=$B48))&amp;" - "&amp;SUM((G=$B48)*(P=AT$8))</f>
        <v>0 - 0</v>
      </c>
      <c r="AU48" s="12" t="str">
        <f t="array" ref="AU48">SUM((G=AU$8)*(P=$B48))&amp;" - "&amp;SUM((G=$B48)*(P=AU$8))</f>
        <v>0 - 0</v>
      </c>
      <c r="AV48" s="12" t="str">
        <f t="array" ref="AV48">SUM((G=AV$8)*(P=$B48))&amp;" - "&amp;SUM((G=$B48)*(P=AV$8))</f>
        <v>0 - 0</v>
      </c>
      <c r="AW48" s="12" t="str">
        <f t="array" ref="AW48">SUM((G=AW$8)*(P=$B48))&amp;" - "&amp;SUM((G=$B48)*(P=AW$8))</f>
        <v>0 - 0</v>
      </c>
      <c r="AX48" s="12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25" t="str">
        <f t="array" ref="BT48">SUM((G=BT$8)*(P=$B48))&amp;" - "&amp;SUM((G=$B48)*(P=BT$8))</f>
        <v>0 - 0</v>
      </c>
      <c r="BU48" s="25" t="str">
        <f t="array" ref="BU48">SUM((G=BU$8)*(P=$B48))&amp;" - "&amp;SUM((G=$B48)*(P=BU$8))</f>
        <v>0 - 0</v>
      </c>
      <c r="BV48" s="21" t="str">
        <f t="shared" si="5"/>
        <v>TOAT'S</v>
      </c>
      <c r="BW48" s="16"/>
    </row>
    <row r="49" spans="2:75" ht="11.1" customHeight="1" x14ac:dyDescent="0.2">
      <c r="B49" s="22" t="s">
        <v>104</v>
      </c>
      <c r="C49" s="845" t="str">
        <f t="array" ref="C49">SUM((G=C$8)*(P=$B49))&amp;" - "&amp;SUM((G=$B49)*(P=C$8))</f>
        <v>0 - 0</v>
      </c>
      <c r="D49" s="846" t="str">
        <f t="array" ref="D49">SUM((G=D$8)*(P=$B49))&amp;" - "&amp;SUM((G=$B49)*(P=D$8))</f>
        <v>0 - 0</v>
      </c>
      <c r="E49" s="846" t="str">
        <f t="array" ref="E49">SUM((G=E$8)*(P=$B49))&amp;" - "&amp;SUM((G=$B49)*(P=E$8))</f>
        <v>0 - 0</v>
      </c>
      <c r="F49" s="846" t="str">
        <f t="array" ref="F49">SUM((G=F$8)*(P=$B49))&amp;" - "&amp;SUM((G=$B49)*(P=F$8))</f>
        <v>2 - 1</v>
      </c>
      <c r="G49" s="846" t="str">
        <f t="array" ref="G49">SUM((G=G$8)*(P=$B49))&amp;" - "&amp;SUM((G=$B49)*(P=G$8))</f>
        <v>0 - 0</v>
      </c>
      <c r="H49" s="846" t="str">
        <f t="array" ref="H49">SUM((G=H$8)*(P=$B49))&amp;" - "&amp;SUM((G=$B49)*(P=H$8))</f>
        <v>1 - 1</v>
      </c>
      <c r="I49" s="846" t="str">
        <f t="array" ref="I49">SUM((G=I$8)*(P=$B49))&amp;" - "&amp;SUM((G=$B49)*(P=I$8))</f>
        <v>1 - 1</v>
      </c>
      <c r="J49" s="846" t="str">
        <f t="array" ref="J49">SUM((G=J$8)*(P=$B49))&amp;" - "&amp;SUM((G=$B49)*(P=J$8))</f>
        <v>0 - 0</v>
      </c>
      <c r="K49" s="846" t="str">
        <f t="array" ref="K49">SUM((G=K$8)*(P=$B49))&amp;" - "&amp;SUM((G=$B49)*(P=K$8))</f>
        <v>1 - 3</v>
      </c>
      <c r="L49" s="846" t="str">
        <f t="array" ref="L49">SUM((G=L$8)*(P=$B49))&amp;" - "&amp;SUM((G=$B49)*(P=L$8))</f>
        <v>1 - 0</v>
      </c>
      <c r="M49" s="846" t="str">
        <f t="array" ref="M49">SUM((G=M$8)*(P=$B49))&amp;" - "&amp;SUM((G=$B49)*(P=M$8))</f>
        <v>0 - 1</v>
      </c>
      <c r="N49" s="846" t="str">
        <f t="array" ref="N49">SUM((G=N$8)*(P=$B49))&amp;" - "&amp;SUM((G=$B49)*(P=N$8))</f>
        <v>2 - 0</v>
      </c>
      <c r="O49" s="846" t="str">
        <f t="array" ref="O49">SUM((G=O$8)*(P=$B49))&amp;" - "&amp;SUM((G=$B49)*(P=O$8))</f>
        <v>0 - 0</v>
      </c>
      <c r="P49" s="846" t="str">
        <f t="array" ref="P49">SUM((G=P$8)*(P=$B49))&amp;" - "&amp;SUM((G=$B49)*(P=P$8))</f>
        <v>2 - 0</v>
      </c>
      <c r="Q49" s="846" t="str">
        <f t="array" ref="Q49">SUM((G=Q$8)*(P=$B49))&amp;" - "&amp;SUM((G=$B49)*(P=Q$8))</f>
        <v>1 - 1</v>
      </c>
      <c r="R49" s="846" t="str">
        <f t="array" ref="R49">SUM((G=R$8)*(P=$B49))&amp;" - "&amp;SUM((G=$B49)*(P=R$8))</f>
        <v>1 - 0</v>
      </c>
      <c r="S49" s="846" t="str">
        <f t="array" ref="S49">SUM((G=S$8)*(P=$B49))&amp;" - "&amp;SUM((G=$B49)*(P=S$8))</f>
        <v>0 - 0</v>
      </c>
      <c r="T49" s="846" t="str">
        <f t="array" ref="T49">SUM((G=T$8)*(P=$B49))&amp;" - "&amp;SUM((G=$B49)*(P=T$8))</f>
        <v>0 - 0</v>
      </c>
      <c r="U49" s="846" t="str">
        <f t="array" ref="U49">SUM((G=U$8)*(P=$B49))&amp;" - "&amp;SUM((G=$B49)*(P=U$8))</f>
        <v>0 - 1</v>
      </c>
      <c r="V49" s="846" t="str">
        <f t="array" ref="V49">SUM((G=V$8)*(P=$B49))&amp;" - "&amp;SUM((G=$B49)*(P=V$8))</f>
        <v>0 - 0</v>
      </c>
      <c r="W49" s="846" t="str">
        <f t="array" ref="W49">SUM((G=W$8)*(P=$B49))&amp;" - "&amp;SUM((G=$B49)*(P=W$8))</f>
        <v>0 - 0</v>
      </c>
      <c r="X49" s="846" t="str">
        <f t="array" ref="X49">SUM((G=X$8)*(P=$B49))&amp;" - "&amp;SUM((G=$B49)*(P=X$8))</f>
        <v>1 - 1</v>
      </c>
      <c r="Y49" s="846" t="str">
        <f t="array" ref="Y49">SUM((G=Y$8)*(P=$B49))&amp;" - "&amp;SUM((G=$B49)*(P=Y$8))</f>
        <v>0 - 0</v>
      </c>
      <c r="Z49" s="846" t="str">
        <f t="array" ref="Z49">SUM((G=Z$8)*(P=$B49))&amp;" - "&amp;SUM((G=$B49)*(P=Z$8))</f>
        <v>0 - 0</v>
      </c>
      <c r="AA49" s="846" t="str">
        <f t="array" ref="AA49">SUM((G=AA$8)*(P=$B49))&amp;" - "&amp;SUM((G=$B49)*(P=AA$8))</f>
        <v>0 - 0</v>
      </c>
      <c r="AB49" s="846" t="str">
        <f t="array" ref="AB49">SUM((G=AB$8)*(P=$B49))&amp;" - "&amp;SUM((G=$B49)*(P=AB$8))</f>
        <v>0 - 0</v>
      </c>
      <c r="AC49" s="846" t="str">
        <f t="array" ref="AC49">SUM((G=AC$8)*(P=$B49))&amp;" - "&amp;SUM((G=$B49)*(P=AC$8))</f>
        <v>0 - 0</v>
      </c>
      <c r="AD49" s="846" t="str">
        <f t="array" ref="AD49">SUM((G=AD$8)*(P=$B49))&amp;" - "&amp;SUM((G=$B49)*(P=AD$8))</f>
        <v>0 - 0</v>
      </c>
      <c r="AE49" s="846" t="str">
        <f t="array" ref="AE49">SUM((G=AE$8)*(P=$B49))&amp;" - "&amp;SUM((G=$B49)*(P=AE$8))</f>
        <v>0 - 1</v>
      </c>
      <c r="AF49" s="846" t="str">
        <f t="array" ref="AF49">SUM((G=AF$8)*(P=$B49))&amp;" - "&amp;SUM((G=$B49)*(P=AF$8))</f>
        <v>0 - 1</v>
      </c>
      <c r="AG49" s="846" t="str">
        <f t="array" ref="AG49">SUM((G=AG$8)*(P=$B49))&amp;" - "&amp;SUM((G=$B49)*(P=AG$8))</f>
        <v>0 - 0</v>
      </c>
      <c r="AH49" s="846" t="str">
        <f t="array" ref="AH49">SUM((G=AH$8)*(P=$B49))&amp;" - "&amp;SUM((G=$B49)*(P=AH$8))</f>
        <v>0 - 0</v>
      </c>
      <c r="AI49" s="846" t="str">
        <f t="array" ref="AI49">SUM((G=AI$8)*(P=$B49))&amp;" - "&amp;SUM((G=$B49)*(P=AI$8))</f>
        <v>0 - 1</v>
      </c>
      <c r="AJ49" s="846" t="str">
        <f t="array" ref="AJ49">SUM((G=AJ$8)*(P=$B49))&amp;" - "&amp;SUM((G=$B49)*(P=AJ$8))</f>
        <v>1 - 3</v>
      </c>
      <c r="AK49" s="846" t="str">
        <f t="array" ref="AK49">SUM((G=AK$8)*(P=$B49))&amp;" - "&amp;SUM((G=$B49)*(P=AK$8))</f>
        <v>1 - 0</v>
      </c>
      <c r="AL49" s="846" t="str">
        <f t="array" ref="AL49">SUM((G=AL$8)*(P=$B49))&amp;" - "&amp;SUM((G=$B49)*(P=AL$8))</f>
        <v>0 - 3</v>
      </c>
      <c r="AM49" s="846" t="str">
        <f t="array" ref="AM49">SUM((G=AM$8)*(P=$B49))&amp;" - "&amp;SUM((G=$B49)*(P=AM$8))</f>
        <v>0 - 0</v>
      </c>
      <c r="AN49" s="846" t="str">
        <f t="array" ref="AN49">SUM((G=AN$8)*(P=$B49))&amp;" - "&amp;SUM((G=$B49)*(P=AN$8))</f>
        <v>1 - 0</v>
      </c>
      <c r="AO49" s="846" t="str">
        <f t="array" ref="AO49">SUM((G=AO$8)*(P=$B49))&amp;" - "&amp;SUM((G=$B49)*(P=AO$8))</f>
        <v>0 - 0</v>
      </c>
      <c r="AP49" s="846" t="str">
        <f t="array" ref="AP49">SUM((G=AP$8)*(P=$B49))&amp;" - "&amp;SUM((G=$B49)*(P=AP$8))</f>
        <v>0 - 0</v>
      </c>
      <c r="AQ49" s="847" t="str">
        <f t="array" ref="AQ49">SUM((G=AQ$8)*(P=$B49))&amp;" - "&amp;SUM((G=$B49)*(P=AQ$8))</f>
        <v>0 - 0</v>
      </c>
      <c r="AR49" s="847" t="str">
        <f t="array" ref="AR49">SUM((G=AR$8)*(P=$B49))&amp;" - "&amp;SUM((G=$B49)*(P=AR$8))</f>
        <v>0 - 0</v>
      </c>
      <c r="AS49" s="3681" t="str">
        <f t="array" ref="AS49">SUM((G=AS$8)*(P=$B49))&amp;" - "&amp;SUM((G=$B49)*(P=AS$8))</f>
        <v>0 - 0</v>
      </c>
      <c r="AT49" s="845" t="str">
        <f t="array" ref="AT49">SUM((G=AT$8)*(P=$B49))&amp;" - "&amp;SUM((G=$B49)*(P=AT$8))</f>
        <v>0 - 0</v>
      </c>
      <c r="AU49" s="846" t="str">
        <f t="array" ref="AU49">SUM((G=AU$8)*(P=$B49))&amp;" - "&amp;SUM((G=$B49)*(P=AU$8))</f>
        <v>0 - 0</v>
      </c>
      <c r="AV49" s="846" t="str">
        <f t="array" ref="AV49">SUM((G=AV$8)*(P=$B49))&amp;" - "&amp;SUM((G=$B49)*(P=AV$8))</f>
        <v>0 - 0</v>
      </c>
      <c r="AW49" s="846" t="str">
        <f t="array" ref="AW49">SUM((G=AW$8)*(P=$B49))&amp;" - "&amp;SUM((G=$B49)*(P=AW$8))</f>
        <v>0 - 0</v>
      </c>
      <c r="AX49" s="846" t="str">
        <f t="array" ref="AX49">SUM((G=AX$8)*(P=$B49))&amp;" - "&amp;SUM((G=$B49)*(P=AX$8))</f>
        <v>0 - 0</v>
      </c>
      <c r="AY49" s="846" t="str">
        <f t="array" ref="AY49">SUM((G=AY$8)*(P=$B49))&amp;" - "&amp;SUM((G=$B49)*(P=AY$8))</f>
        <v>0 - 0</v>
      </c>
      <c r="AZ49" s="846" t="str">
        <f t="array" ref="AZ49">SUM((G=AZ$8)*(P=$B49))&amp;" - "&amp;SUM((G=$B49)*(P=AZ$8))</f>
        <v>0 - 0</v>
      </c>
      <c r="BA49" s="846" t="str">
        <f t="array" ref="BA49">SUM((G=BA$8)*(P=$B49))&amp;" - "&amp;SUM((G=$B49)*(P=BA$8))</f>
        <v>0 - 0</v>
      </c>
      <c r="BB49" s="846" t="str">
        <f t="array" ref="BB49">SUM((G=BB$8)*(P=$B49))&amp;" - "&amp;SUM((G=$B49)*(P=BB$8))</f>
        <v>1 - 0</v>
      </c>
      <c r="BC49" s="846" t="str">
        <f t="array" ref="BC49">SUM((G=BC$8)*(P=$B49))&amp;" - "&amp;SUM((G=$B49)*(P=BC$8))</f>
        <v>0 - 0</v>
      </c>
      <c r="BD49" s="846" t="str">
        <f t="array" ref="BD49">SUM((G=BD$8)*(P=$B49))&amp;" - "&amp;SUM((G=$B49)*(P=BD$8))</f>
        <v>0 - 0</v>
      </c>
      <c r="BE49" s="846" t="str">
        <f t="array" ref="BE49">SUM((G=BE$8)*(P=$B49))&amp;" - "&amp;SUM((G=$B49)*(P=BE$8))</f>
        <v>0 - 0</v>
      </c>
      <c r="BF49" s="846" t="str">
        <f t="array" ref="BF49">SUM((G=BF$8)*(P=$B49))&amp;" - "&amp;SUM((G=$B49)*(P=BF$8))</f>
        <v>0 - 0</v>
      </c>
      <c r="BG49" s="846" t="str">
        <f t="array" ref="BG49">SUM((G=BG$8)*(P=$B49))&amp;" - "&amp;SUM((G=$B49)*(P=BG$8))</f>
        <v>0 - 0</v>
      </c>
      <c r="BH49" s="846" t="str">
        <f t="array" ref="BH49">SUM((G=BH$8)*(P=$B49))&amp;" - "&amp;SUM((G=$B49)*(P=BH$8))</f>
        <v>1 - 1</v>
      </c>
      <c r="BI49" s="846" t="str">
        <f t="array" ref="BI49">SUM((G=BI$8)*(P=$B49))&amp;" - "&amp;SUM((G=$B49)*(P=BI$8))</f>
        <v>0 - 0</v>
      </c>
      <c r="BJ49" s="846" t="str">
        <f t="array" ref="BJ49">SUM((G=BJ$8)*(P=$B49))&amp;" - "&amp;SUM((G=$B49)*(P=BJ$8))</f>
        <v>0 - 0</v>
      </c>
      <c r="BK49" s="846" t="str">
        <f t="array" ref="BK49">SUM((G=BK$8)*(P=$B49))&amp;" - "&amp;SUM((G=$B49)*(P=BK$8))</f>
        <v>0 - 0</v>
      </c>
      <c r="BL49" s="846" t="str">
        <f t="array" ref="BL49">SUM((G=BL$8)*(P=$B49))&amp;" - "&amp;SUM((G=$B49)*(P=BL$8))</f>
        <v>0 - 0</v>
      </c>
      <c r="BM49" s="846" t="str">
        <f t="array" ref="BM49">SUM((G=BM$8)*(P=$B49))&amp;" - "&amp;SUM((G=$B49)*(P=BM$8))</f>
        <v>0 - 0</v>
      </c>
      <c r="BN49" s="846" t="str">
        <f t="array" ref="BN49">SUM((G=BN$8)*(P=$B49))&amp;" - "&amp;SUM((G=$B49)*(P=BN$8))</f>
        <v>1 - 0</v>
      </c>
      <c r="BO49" s="846" t="str">
        <f t="array" ref="BO49">SUM((G=BO$8)*(P=$B49))&amp;" - "&amp;SUM((G=$B49)*(P=BO$8))</f>
        <v>0 - 0</v>
      </c>
      <c r="BP49" s="846" t="str">
        <f t="array" ref="BP49">SUM((G=BP$8)*(P=$B49))&amp;" - "&amp;SUM((G=$B49)*(P=BP$8))</f>
        <v>0 - 1</v>
      </c>
      <c r="BQ49" s="846" t="str">
        <f t="array" ref="BQ49">SUM((G=BQ$8)*(P=$B49))&amp;" - "&amp;SUM((G=$B49)*(P=BQ$8))</f>
        <v>0 - 0</v>
      </c>
      <c r="BR49" s="846" t="str">
        <f t="array" ref="BR49">SUM((G=BR$8)*(P=$B49))&amp;" - "&amp;SUM((G=$B49)*(P=BR$8))</f>
        <v>0 - 0</v>
      </c>
      <c r="BS49" s="846" t="str">
        <f t="array" ref="BS49">SUM((G=BS$8)*(P=$B49))&amp;" - "&amp;SUM((G=$B49)*(P=BS$8))</f>
        <v>0 - 0</v>
      </c>
      <c r="BT49" s="847" t="str">
        <f t="array" ref="BT49">SUM((G=BT$8)*(P=$B49))&amp;" - "&amp;SUM((G=$B49)*(P=BT$8))</f>
        <v>0 - 0</v>
      </c>
      <c r="BU49" s="847" t="str">
        <f t="array" ref="BU49">SUM((G=BU$8)*(P=$B49))&amp;" - "&amp;SUM((G=$B49)*(P=BU$8))</f>
        <v>0 - 0</v>
      </c>
      <c r="BV49" s="21" t="str">
        <f t="shared" si="5"/>
        <v>TOMY</v>
      </c>
      <c r="BW49" s="16"/>
    </row>
    <row r="50" spans="2:75" ht="11.1" customHeight="1" thickBot="1" x14ac:dyDescent="0.25">
      <c r="B50" s="3721" t="s">
        <v>857</v>
      </c>
      <c r="C50" s="3722" t="str">
        <f t="array" ref="C50">SUM((G=C$8)*(P=$B50))&amp;" - "&amp;SUM((G=$B50)*(P=C$8))</f>
        <v>0 - 0</v>
      </c>
      <c r="D50" s="3723" t="str">
        <f t="array" ref="D50">SUM((G=D$8)*(P=$B50))&amp;" - "&amp;SUM((G=$B50)*(P=D$8))</f>
        <v>0 - 0</v>
      </c>
      <c r="E50" s="3723" t="str">
        <f t="array" ref="E50">SUM((G=E$8)*(P=$B50))&amp;" - "&amp;SUM((G=$B50)*(P=E$8))</f>
        <v>0 - 0</v>
      </c>
      <c r="F50" s="3723" t="str">
        <f t="array" ref="F50">SUM((G=F$8)*(P=$B50))&amp;" - "&amp;SUM((G=$B50)*(P=F$8))</f>
        <v>0 - 0</v>
      </c>
      <c r="G50" s="3723" t="str">
        <f t="array" ref="G50">SUM((G=G$8)*(P=$B50))&amp;" - "&amp;SUM((G=$B50)*(P=G$8))</f>
        <v>0 - 0</v>
      </c>
      <c r="H50" s="3723" t="str">
        <f t="array" ref="H50">SUM((G=H$8)*(P=$B50))&amp;" - "&amp;SUM((G=$B50)*(P=H$8))</f>
        <v>1 - 0</v>
      </c>
      <c r="I50" s="3723" t="str">
        <f t="array" ref="I50">SUM((G=I$8)*(P=$B50))&amp;" - "&amp;SUM((G=$B50)*(P=I$8))</f>
        <v>0 - 0</v>
      </c>
      <c r="J50" s="3723" t="str">
        <f t="array" ref="J50">SUM((G=J$8)*(P=$B50))&amp;" - "&amp;SUM((G=$B50)*(P=J$8))</f>
        <v>0 - 0</v>
      </c>
      <c r="K50" s="3723" t="str">
        <f t="array" ref="K50">SUM((G=K$8)*(P=$B50))&amp;" - "&amp;SUM((G=$B50)*(P=K$8))</f>
        <v>0 - 0</v>
      </c>
      <c r="L50" s="3723" t="str">
        <f t="array" ref="L50">SUM((G=L$8)*(P=$B50))&amp;" - "&amp;SUM((G=$B50)*(P=L$8))</f>
        <v>0 - 0</v>
      </c>
      <c r="M50" s="3723" t="str">
        <f t="array" ref="M50">SUM((G=M$8)*(P=$B50))&amp;" - "&amp;SUM((G=$B50)*(P=M$8))</f>
        <v>0 - 0</v>
      </c>
      <c r="N50" s="3723" t="str">
        <f t="array" ref="N50">SUM((G=N$8)*(P=$B50))&amp;" - "&amp;SUM((G=$B50)*(P=N$8))</f>
        <v>1 - 0</v>
      </c>
      <c r="O50" s="3723" t="str">
        <f t="array" ref="O50">SUM((G=O$8)*(P=$B50))&amp;" - "&amp;SUM((G=$B50)*(P=O$8))</f>
        <v>0 - 0</v>
      </c>
      <c r="P50" s="3723" t="str">
        <f t="array" ref="P50">SUM((G=P$8)*(P=$B50))&amp;" - "&amp;SUM((G=$B50)*(P=P$8))</f>
        <v>2 - 0</v>
      </c>
      <c r="Q50" s="3723" t="str">
        <f t="array" ref="Q50">SUM((G=Q$8)*(P=$B50))&amp;" - "&amp;SUM((G=$B50)*(P=Q$8))</f>
        <v>0 - 0</v>
      </c>
      <c r="R50" s="3723" t="str">
        <f t="array" ref="R50">SUM((G=R$8)*(P=$B50))&amp;" - "&amp;SUM((G=$B50)*(P=R$8))</f>
        <v>0 - 0</v>
      </c>
      <c r="S50" s="3723" t="str">
        <f t="array" ref="S50">SUM((G=S$8)*(P=$B50))&amp;" - "&amp;SUM((G=$B50)*(P=S$8))</f>
        <v>0 - 0</v>
      </c>
      <c r="T50" s="3723" t="str">
        <f t="array" ref="T50">SUM((G=T$8)*(P=$B50))&amp;" - "&amp;SUM((G=$B50)*(P=T$8))</f>
        <v>0 - 0</v>
      </c>
      <c r="U50" s="3723" t="str">
        <f t="array" ref="U50">SUM((G=U$8)*(P=$B50))&amp;" - "&amp;SUM((G=$B50)*(P=U$8))</f>
        <v>0 - 0</v>
      </c>
      <c r="V50" s="3723" t="str">
        <f t="array" ref="V50">SUM((G=V$8)*(P=$B50))&amp;" - "&amp;SUM((G=$B50)*(P=V$8))</f>
        <v>1 - 0</v>
      </c>
      <c r="W50" s="3723" t="str">
        <f t="array" ref="W50">SUM((G=W$8)*(P=$B50))&amp;" - "&amp;SUM((G=$B50)*(P=W$8))</f>
        <v>0 - 0</v>
      </c>
      <c r="X50" s="3723" t="str">
        <f t="array" ref="X50">SUM((G=X$8)*(P=$B50))&amp;" - "&amp;SUM((G=$B50)*(P=X$8))</f>
        <v>0 - 0</v>
      </c>
      <c r="Y50" s="3723" t="str">
        <f t="array" ref="Y50">SUM((G=Y$8)*(P=$B50))&amp;" - "&amp;SUM((G=$B50)*(P=Y$8))</f>
        <v>0 - 0</v>
      </c>
      <c r="Z50" s="3723" t="str">
        <f t="array" ref="Z50">SUM((G=Z$8)*(P=$B50))&amp;" - "&amp;SUM((G=$B50)*(P=Z$8))</f>
        <v>0 - 0</v>
      </c>
      <c r="AA50" s="3723" t="str">
        <f t="array" ref="AA50">SUM((G=AA$8)*(P=$B50))&amp;" - "&amp;SUM((G=$B50)*(P=AA$8))</f>
        <v>0 - 0</v>
      </c>
      <c r="AB50" s="3723" t="str">
        <f t="array" ref="AB50">SUM((G=AB$8)*(P=$B50))&amp;" - "&amp;SUM((G=$B50)*(P=AB$8))</f>
        <v>0 - 0</v>
      </c>
      <c r="AC50" s="3723" t="str">
        <f t="array" ref="AC50">SUM((G=AC$8)*(P=$B50))&amp;" - "&amp;SUM((G=$B50)*(P=AC$8))</f>
        <v>0 - 0</v>
      </c>
      <c r="AD50" s="3723" t="str">
        <f t="array" ref="AD50">SUM((G=AD$8)*(P=$B50))&amp;" - "&amp;SUM((G=$B50)*(P=AD$8))</f>
        <v>1 - 0</v>
      </c>
      <c r="AE50" s="3723" t="str">
        <f t="array" ref="AE50">SUM((G=AE$8)*(P=$B50))&amp;" - "&amp;SUM((G=$B50)*(P=AE$8))</f>
        <v>1 - 0</v>
      </c>
      <c r="AF50" s="3723" t="str">
        <f t="array" ref="AF50">SUM((G=AF$8)*(P=$B50))&amp;" - "&amp;SUM((G=$B50)*(P=AF$8))</f>
        <v>0 - 0</v>
      </c>
      <c r="AG50" s="3723" t="str">
        <f t="array" ref="AG50">SUM((G=AG$8)*(P=$B50))&amp;" - "&amp;SUM((G=$B50)*(P=AG$8))</f>
        <v>0 - 0</v>
      </c>
      <c r="AH50" s="3723" t="str">
        <f t="array" ref="AH50">SUM((G=AH$8)*(P=$B50))&amp;" - "&amp;SUM((G=$B50)*(P=AH$8))</f>
        <v>0 - 0</v>
      </c>
      <c r="AI50" s="3723" t="str">
        <f t="array" ref="AI50">SUM((G=AI$8)*(P=$B50))&amp;" - "&amp;SUM((G=$B50)*(P=AI$8))</f>
        <v>1 - 0</v>
      </c>
      <c r="AJ50" s="3723" t="str">
        <f t="array" ref="AJ50">SUM((G=AJ$8)*(P=$B50))&amp;" - "&amp;SUM((G=$B50)*(P=AJ$8))</f>
        <v>0 - 0</v>
      </c>
      <c r="AK50" s="3723" t="str">
        <f t="array" ref="AK50">SUM((G=AK$8)*(P=$B50))&amp;" - "&amp;SUM((G=$B50)*(P=AK$8))</f>
        <v>0 - 0</v>
      </c>
      <c r="AL50" s="3723" t="str">
        <f t="array" ref="AL50">SUM((G=AL$8)*(P=$B50))&amp;" - "&amp;SUM((G=$B50)*(P=AL$8))</f>
        <v>1 - 0</v>
      </c>
      <c r="AM50" s="3723" t="str">
        <f t="array" ref="AM50">SUM((G=AM$8)*(P=$B50))&amp;" - "&amp;SUM((G=$B50)*(P=AM$8))</f>
        <v>0 - 0</v>
      </c>
      <c r="AN50" s="3723" t="str">
        <f t="array" ref="AN50">SUM((G=AN$8)*(P=$B50))&amp;" - "&amp;SUM((G=$B50)*(P=AN$8))</f>
        <v>0 - 0</v>
      </c>
      <c r="AO50" s="3723" t="str">
        <f t="array" ref="AO50">SUM((G=AO$8)*(P=$B50))&amp;" - "&amp;SUM((G=$B50)*(P=AO$8))</f>
        <v>0 - 0</v>
      </c>
      <c r="AP50" s="3723" t="str">
        <f t="array" ref="AP50">SUM((G=AP$8)*(P=$B50))&amp;" - "&amp;SUM((G=$B50)*(P=AP$8))</f>
        <v>0 - 0</v>
      </c>
      <c r="AQ50" s="3724" t="str">
        <f t="array" ref="AQ50">SUM((G=AQ$8)*(P=$B50))&amp;" - "&amp;SUM((G=$B50)*(P=AQ$8))</f>
        <v>0 - 0</v>
      </c>
      <c r="AR50" s="3724" t="str">
        <f t="array" ref="AR50">SUM((G=AR$8)*(P=$B50))&amp;" - "&amp;SUM((G=$B50)*(P=AR$8))</f>
        <v>0 - 0</v>
      </c>
      <c r="AS50" s="3725" t="str">
        <f t="array" ref="AS50">SUM((G=AS$8)*(P=$B50))&amp;" - "&amp;SUM((G=$B50)*(P=AS$8))</f>
        <v>0 - 0</v>
      </c>
      <c r="AT50" s="3722" t="str">
        <f t="array" ref="AT50">SUM((G=AT$8)*(P=$B50))&amp;" - "&amp;SUM((G=$B50)*(P=AT$8))</f>
        <v>0 - 0</v>
      </c>
      <c r="AU50" s="3723" t="str">
        <f t="array" ref="AU50">SUM((G=AU$8)*(P=$B50))&amp;" - "&amp;SUM((G=$B50)*(P=AU$8))</f>
        <v>0 - 0</v>
      </c>
      <c r="AV50" s="3723" t="str">
        <f t="array" ref="AV50">SUM((G=AV$8)*(P=$B50))&amp;" - "&amp;SUM((G=$B50)*(P=AV$8))</f>
        <v>0 - 0</v>
      </c>
      <c r="AW50" s="3723" t="str">
        <f t="array" ref="AW50">SUM((G=AW$8)*(P=$B50))&amp;" - "&amp;SUM((G=$B50)*(P=AW$8))</f>
        <v>0 - 0</v>
      </c>
      <c r="AX50" s="3723" t="str">
        <f t="array" ref="AX50">SUM((G=AX$8)*(P=$B50))&amp;" - "&amp;SUM((G=$B50)*(P=AX$8))</f>
        <v>0 - 0</v>
      </c>
      <c r="AY50" s="3723" t="str">
        <f t="array" ref="AY50">SUM((G=AY$8)*(P=$B50))&amp;" - "&amp;SUM((G=$B50)*(P=AY$8))</f>
        <v>0 - 0</v>
      </c>
      <c r="AZ50" s="3723" t="str">
        <f t="array" ref="AZ50">SUM((G=AZ$8)*(P=$B50))&amp;" - "&amp;SUM((G=$B50)*(P=AZ$8))</f>
        <v>0 - 0</v>
      </c>
      <c r="BA50" s="3723" t="str">
        <f t="array" ref="BA50">SUM((G=BA$8)*(P=$B50))&amp;" - "&amp;SUM((G=$B50)*(P=BA$8))</f>
        <v>0 - 0</v>
      </c>
      <c r="BB50" s="3723" t="str">
        <f t="array" ref="BB50">SUM((G=BB$8)*(P=$B50))&amp;" - "&amp;SUM((G=$B50)*(P=BB$8))</f>
        <v>0 - 0</v>
      </c>
      <c r="BC50" s="3723" t="str">
        <f t="array" ref="BC50">SUM((G=BC$8)*(P=$B50))&amp;" - "&amp;SUM((G=$B50)*(P=BC$8))</f>
        <v>0 - 0</v>
      </c>
      <c r="BD50" s="3723" t="str">
        <f t="array" ref="BD50">SUM((G=BD$8)*(P=$B50))&amp;" - "&amp;SUM((G=$B50)*(P=BD$8))</f>
        <v>0 - 0</v>
      </c>
      <c r="BE50" s="3723" t="str">
        <f t="array" ref="BE50">SUM((G=BE$8)*(P=$B50))&amp;" - "&amp;SUM((G=$B50)*(P=BE$8))</f>
        <v>0 - 0</v>
      </c>
      <c r="BF50" s="3723" t="str">
        <f t="array" ref="BF50">SUM((G=BF$8)*(P=$B50))&amp;" - "&amp;SUM((G=$B50)*(P=BF$8))</f>
        <v>0 - 0</v>
      </c>
      <c r="BG50" s="3723" t="str">
        <f t="array" ref="BG50">SUM((G=BG$8)*(P=$B50))&amp;" - "&amp;SUM((G=$B50)*(P=BG$8))</f>
        <v>0 - 0</v>
      </c>
      <c r="BH50" s="3723" t="str">
        <f t="array" ref="BH50">SUM((G=BH$8)*(P=$B50))&amp;" - "&amp;SUM((G=$B50)*(P=BH$8))</f>
        <v>0 - 0</v>
      </c>
      <c r="BI50" s="3723" t="str">
        <f t="array" ref="BI50">SUM((G=BI$8)*(P=$B50))&amp;" - "&amp;SUM((G=$B50)*(P=BI$8))</f>
        <v>0 - 0</v>
      </c>
      <c r="BJ50" s="3723" t="str">
        <f t="array" ref="BJ50">SUM((G=BJ$8)*(P=$B50))&amp;" - "&amp;SUM((G=$B50)*(P=BJ$8))</f>
        <v>0 - 0</v>
      </c>
      <c r="BK50" s="3723" t="str">
        <f t="array" ref="BK50">SUM((G=BK$8)*(P=$B50))&amp;" - "&amp;SUM((G=$B50)*(P=BK$8))</f>
        <v>0 - 0</v>
      </c>
      <c r="BL50" s="3723" t="str">
        <f t="array" ref="BL50">SUM((G=BL$8)*(P=$B50))&amp;" - "&amp;SUM((G=$B50)*(P=BL$8))</f>
        <v>0 - 0</v>
      </c>
      <c r="BM50" s="3723" t="str">
        <f t="array" ref="BM50">SUM((G=BM$8)*(P=$B50))&amp;" - "&amp;SUM((G=$B50)*(P=BM$8))</f>
        <v>0 - 0</v>
      </c>
      <c r="BN50" s="3723" t="str">
        <f t="array" ref="BN50">SUM((G=BN$8)*(P=$B50))&amp;" - "&amp;SUM((G=$B50)*(P=BN$8))</f>
        <v>0 - 0</v>
      </c>
      <c r="BO50" s="3723" t="str">
        <f t="array" ref="BO50">SUM((G=BO$8)*(P=$B50))&amp;" - "&amp;SUM((G=$B50)*(P=BO$8))</f>
        <v>0 - 0</v>
      </c>
      <c r="BP50" s="3723" t="str">
        <f t="array" ref="BP50">SUM((G=BP$8)*(P=$B50))&amp;" - "&amp;SUM((G=$B50)*(P=BP$8))</f>
        <v>0 - 0</v>
      </c>
      <c r="BQ50" s="3723" t="str">
        <f t="array" ref="BQ50">SUM((G=BQ$8)*(P=$B50))&amp;" - "&amp;SUM((G=$B50)*(P=BQ$8))</f>
        <v>0 - 0</v>
      </c>
      <c r="BR50" s="3723" t="str">
        <f t="array" ref="BR50">SUM((G=BR$8)*(P=$B50))&amp;" - "&amp;SUM((G=$B50)*(P=BR$8))</f>
        <v>0 - 0</v>
      </c>
      <c r="BS50" s="3723" t="str">
        <f t="array" ref="BS50">SUM((G=BS$8)*(P=$B50))&amp;" - "&amp;SUM((G=$B50)*(P=BS$8))</f>
        <v>0 - 0</v>
      </c>
      <c r="BT50" s="3724" t="str">
        <f t="array" ref="BT50">SUM((G=BT$8)*(P=$B50))&amp;" - "&amp;SUM((G=$B50)*(P=BT$8))</f>
        <v>0 - 0</v>
      </c>
      <c r="BU50" s="3724" t="str">
        <f t="array" ref="BU50">SUM((G=BU$8)*(P=$B50))&amp;" - "&amp;SUM((G=$B50)*(P=BU$8))</f>
        <v>0 - 0</v>
      </c>
      <c r="BV50" s="3726" t="str">
        <f t="shared" si="5"/>
        <v>VINCENT</v>
      </c>
      <c r="BW50" s="16"/>
    </row>
    <row r="51" spans="2:75" ht="11.1" customHeight="1" thickTop="1" x14ac:dyDescent="0.2">
      <c r="B51" s="21" t="s">
        <v>161</v>
      </c>
      <c r="C51" s="3717" t="str">
        <f t="array" ref="C51">SUM((G=C$8)*(P=$B51))&amp;" - "&amp;SUM((G=$B51)*(P=C$8))</f>
        <v>0 - 0</v>
      </c>
      <c r="D51" s="3718" t="str">
        <f t="array" ref="D51">SUM((G=D$8)*(P=$B51))&amp;" - "&amp;SUM((G=$B51)*(P=D$8))</f>
        <v>0 - 0</v>
      </c>
      <c r="E51" s="3718" t="str">
        <f t="array" ref="E51">SUM((G=E$8)*(P=$B51))&amp;" - "&amp;SUM((G=$B51)*(P=E$8))</f>
        <v>0 - 0</v>
      </c>
      <c r="F51" s="3718" t="str">
        <f t="array" ref="F51">SUM((G=F$8)*(P=$B51))&amp;" - "&amp;SUM((G=$B51)*(P=F$8))</f>
        <v>0 - 0</v>
      </c>
      <c r="G51" s="3718" t="str">
        <f t="array" ref="G51">SUM((G=G$8)*(P=$B51))&amp;" - "&amp;SUM((G=$B51)*(P=G$8))</f>
        <v>0 - 0</v>
      </c>
      <c r="H51" s="3718" t="str">
        <f t="array" ref="H51">SUM((G=H$8)*(P=$B51))&amp;" - "&amp;SUM((G=$B51)*(P=H$8))</f>
        <v>0 - 0</v>
      </c>
      <c r="I51" s="3718" t="str">
        <f t="array" ref="I51">SUM((G=I$8)*(P=$B51))&amp;" - "&amp;SUM((G=$B51)*(P=I$8))</f>
        <v>0 - 0</v>
      </c>
      <c r="J51" s="3718" t="str">
        <f t="array" ref="J51">SUM((G=J$8)*(P=$B51))&amp;" - "&amp;SUM((G=$B51)*(P=J$8))</f>
        <v>0 - 0</v>
      </c>
      <c r="K51" s="3718" t="str">
        <f t="array" ref="K51">SUM((G=K$8)*(P=$B51))&amp;" - "&amp;SUM((G=$B51)*(P=K$8))</f>
        <v>0 - 0</v>
      </c>
      <c r="L51" s="3718" t="str">
        <f t="array" ref="L51">SUM((G=L$8)*(P=$B51))&amp;" - "&amp;SUM((G=$B51)*(P=L$8))</f>
        <v>0 - 0</v>
      </c>
      <c r="M51" s="3718" t="str">
        <f t="array" ref="M51">SUM((G=M$8)*(P=$B51))&amp;" - "&amp;SUM((G=$B51)*(P=M$8))</f>
        <v>0 - 0</v>
      </c>
      <c r="N51" s="3718" t="str">
        <f t="array" ref="N51">SUM((G=N$8)*(P=$B51))&amp;" - "&amp;SUM((G=$B51)*(P=N$8))</f>
        <v>0 - 0</v>
      </c>
      <c r="O51" s="3718" t="str">
        <f t="array" ref="O51">SUM((G=O$8)*(P=$B51))&amp;" - "&amp;SUM((G=$B51)*(P=O$8))</f>
        <v>0 - 0</v>
      </c>
      <c r="P51" s="3718" t="str">
        <f t="array" ref="P51">SUM((G=P$8)*(P=$B51))&amp;" - "&amp;SUM((G=$B51)*(P=P$8))</f>
        <v>0 - 0</v>
      </c>
      <c r="Q51" s="3718" t="str">
        <f t="array" ref="Q51">SUM((G=Q$8)*(P=$B51))&amp;" - "&amp;SUM((G=$B51)*(P=Q$8))</f>
        <v>0 - 0</v>
      </c>
      <c r="R51" s="3718" t="str">
        <f t="array" ref="R51">SUM((G=R$8)*(P=$B51))&amp;" - "&amp;SUM((G=$B51)*(P=R$8))</f>
        <v>1 - 0</v>
      </c>
      <c r="S51" s="3718" t="str">
        <f t="array" ref="S51">SUM((G=S$8)*(P=$B51))&amp;" - "&amp;SUM((G=$B51)*(P=S$8))</f>
        <v>0 - 0</v>
      </c>
      <c r="T51" s="3718" t="str">
        <f t="array" ref="T51">SUM((G=T$8)*(P=$B51))&amp;" - "&amp;SUM((G=$B51)*(P=T$8))</f>
        <v>0 - 0</v>
      </c>
      <c r="U51" s="3718" t="str">
        <f t="array" ref="U51">SUM((G=U$8)*(P=$B51))&amp;" - "&amp;SUM((G=$B51)*(P=U$8))</f>
        <v>0 - 0</v>
      </c>
      <c r="V51" s="3718" t="str">
        <f t="array" ref="V51">SUM((G=V$8)*(P=$B51))&amp;" - "&amp;SUM((G=$B51)*(P=V$8))</f>
        <v>0 - 0</v>
      </c>
      <c r="W51" s="3718" t="str">
        <f t="array" ref="W51">SUM((G=W$8)*(P=$B51))&amp;" - "&amp;SUM((G=$B51)*(P=W$8))</f>
        <v>0 - 0</v>
      </c>
      <c r="X51" s="3718" t="str">
        <f t="array" ref="X51">SUM((G=X$8)*(P=$B51))&amp;" - "&amp;SUM((G=$B51)*(P=X$8))</f>
        <v>0 - 0</v>
      </c>
      <c r="Y51" s="3718" t="str">
        <f t="array" ref="Y51">SUM((G=Y$8)*(P=$B51))&amp;" - "&amp;SUM((G=$B51)*(P=Y$8))</f>
        <v>0 - 0</v>
      </c>
      <c r="Z51" s="3718" t="str">
        <f t="array" ref="Z51">SUM((G=Z$8)*(P=$B51))&amp;" - "&amp;SUM((G=$B51)*(P=Z$8))</f>
        <v>0 - 0</v>
      </c>
      <c r="AA51" s="3718" t="str">
        <f t="array" ref="AA51">SUM((G=AA$8)*(P=$B51))&amp;" - "&amp;SUM((G=$B51)*(P=AA$8))</f>
        <v>0 - 0</v>
      </c>
      <c r="AB51" s="3718" t="str">
        <f t="array" ref="AB51">SUM((G=AB$8)*(P=$B51))&amp;" - "&amp;SUM((G=$B51)*(P=AB$8))</f>
        <v>0 - 0</v>
      </c>
      <c r="AC51" s="3718" t="str">
        <f t="array" ref="AC51">SUM((G=AC$8)*(P=$B51))&amp;" - "&amp;SUM((G=$B51)*(P=AC$8))</f>
        <v>0 - 0</v>
      </c>
      <c r="AD51" s="3718" t="str">
        <f t="array" ref="AD51">SUM((G=AD$8)*(P=$B51))&amp;" - "&amp;SUM((G=$B51)*(P=AD$8))</f>
        <v>0 - 0</v>
      </c>
      <c r="AE51" s="3718" t="str">
        <f t="array" ref="AE51">SUM((G=AE$8)*(P=$B51))&amp;" - "&amp;SUM((G=$B51)*(P=AE$8))</f>
        <v>0 - 0</v>
      </c>
      <c r="AF51" s="3718" t="str">
        <f t="array" ref="AF51">SUM((G=AF$8)*(P=$B51))&amp;" - "&amp;SUM((G=$B51)*(P=AF$8))</f>
        <v>0 - 0</v>
      </c>
      <c r="AG51" s="3718" t="str">
        <f t="array" ref="AG51">SUM((G=AG$8)*(P=$B51))&amp;" - "&amp;SUM((G=$B51)*(P=AG$8))</f>
        <v>0 - 0</v>
      </c>
      <c r="AH51" s="3718" t="str">
        <f t="array" ref="AH51">SUM((G=AH$8)*(P=$B51))&amp;" - "&amp;SUM((G=$B51)*(P=AH$8))</f>
        <v>0 - 0</v>
      </c>
      <c r="AI51" s="3718" t="str">
        <f t="array" ref="AI51">SUM((G=AI$8)*(P=$B51))&amp;" - "&amp;SUM((G=$B51)*(P=AI$8))</f>
        <v>0 - 0</v>
      </c>
      <c r="AJ51" s="3718" t="str">
        <f t="array" ref="AJ51">SUM((G=AJ$8)*(P=$B51))&amp;" - "&amp;SUM((G=$B51)*(P=AJ$8))</f>
        <v>0 - 0</v>
      </c>
      <c r="AK51" s="3718" t="str">
        <f t="array" ref="AK51">SUM((G=AK$8)*(P=$B51))&amp;" - "&amp;SUM((G=$B51)*(P=AK$8))</f>
        <v>0 - 0</v>
      </c>
      <c r="AL51" s="3718" t="str">
        <f t="array" ref="AL51">SUM((G=AL$8)*(P=$B51))&amp;" - "&amp;SUM((G=$B51)*(P=AL$8))</f>
        <v>0 - 0</v>
      </c>
      <c r="AM51" s="3718" t="str">
        <f t="array" ref="AM51">SUM((G=AM$8)*(P=$B51))&amp;" - "&amp;SUM((G=$B51)*(P=AM$8))</f>
        <v>0 - 0</v>
      </c>
      <c r="AN51" s="3718" t="str">
        <f t="array" ref="AN51">SUM((G=AN$8)*(P=$B51))&amp;" - "&amp;SUM((G=$B51)*(P=AN$8))</f>
        <v>0 - 0</v>
      </c>
      <c r="AO51" s="3718" t="str">
        <f t="array" ref="AO51">SUM((G=AO$8)*(P=$B51))&amp;" - "&amp;SUM((G=$B51)*(P=AO$8))</f>
        <v>0 - 0</v>
      </c>
      <c r="AP51" s="3718" t="str">
        <f t="array" ref="AP51">SUM((G=AP$8)*(P=$B51))&amp;" - "&amp;SUM((G=$B51)*(P=AP$8))</f>
        <v>0 - 0</v>
      </c>
      <c r="AQ51" s="3719" t="str">
        <f t="array" ref="AQ51">SUM((G=AQ$8)*(P=$B51))&amp;" - "&amp;SUM((G=$B51)*(P=AQ$8))</f>
        <v>0 - 0</v>
      </c>
      <c r="AR51" s="3719" t="str">
        <f t="array" ref="AR51">SUM((G=AR$8)*(P=$B51))&amp;" - "&amp;SUM((G=$B51)*(P=AR$8))</f>
        <v>0 - 0</v>
      </c>
      <c r="AS51" s="3720" t="str">
        <f t="array" ref="AS51">SUM((G=AS$8)*(P=$B51))&amp;" - "&amp;SUM((G=$B51)*(P=AS$8))</f>
        <v>0 - 0</v>
      </c>
      <c r="AT51" s="3717" t="str">
        <f t="array" ref="AT51">SUM((G=AT$8)*(P=$B51))&amp;" - "&amp;SUM((G=$B51)*(P=AT$8))</f>
        <v>0 - 0</v>
      </c>
      <c r="AU51" s="3718" t="str">
        <f t="array" ref="AU51">SUM((G=AU$8)*(P=$B51))&amp;" - "&amp;SUM((G=$B51)*(P=AU$8))</f>
        <v>0 - 0</v>
      </c>
      <c r="AV51" s="3718" t="str">
        <f t="array" ref="AV51">SUM((G=AV$8)*(P=$B51))&amp;" - "&amp;SUM((G=$B51)*(P=AV$8))</f>
        <v>0 - 0</v>
      </c>
      <c r="AW51" s="3718" t="str">
        <f t="array" ref="AW51">SUM((G=AW$8)*(P=$B51))&amp;" - "&amp;SUM((G=$B51)*(P=AW$8))</f>
        <v>0 - 0</v>
      </c>
      <c r="AX51" s="3718" t="str">
        <f t="array" ref="AX51">SUM((G=AX$8)*(P=$B51))&amp;" - "&amp;SUM((G=$B51)*(P=AX$8))</f>
        <v>0 - 0</v>
      </c>
      <c r="AY51" s="3718" t="str">
        <f t="array" ref="AY51">SUM((G=AY$8)*(P=$B51))&amp;" - "&amp;SUM((G=$B51)*(P=AY$8))</f>
        <v>0 - 0</v>
      </c>
      <c r="AZ51" s="3718" t="str">
        <f t="array" ref="AZ51">SUM((G=AZ$8)*(P=$B51))&amp;" - "&amp;SUM((G=$B51)*(P=AZ$8))</f>
        <v>0 - 0</v>
      </c>
      <c r="BA51" s="3718" t="str">
        <f t="array" ref="BA51">SUM((G=BA$8)*(P=$B51))&amp;" - "&amp;SUM((G=$B51)*(P=BA$8))</f>
        <v>1 - 0</v>
      </c>
      <c r="BB51" s="3718" t="str">
        <f t="array" ref="BB51">SUM((G=BB$8)*(P=$B51))&amp;" - "&amp;SUM((G=$B51)*(P=BB$8))</f>
        <v>0 - 0</v>
      </c>
      <c r="BC51" s="3718" t="str">
        <f t="array" ref="BC51">SUM((G=BC$8)*(P=$B51))&amp;" - "&amp;SUM((G=$B51)*(P=BC$8))</f>
        <v>0 - 0</v>
      </c>
      <c r="BD51" s="3718" t="str">
        <f t="array" ref="BD51">SUM((G=BD$8)*(P=$B51))&amp;" - "&amp;SUM((G=$B51)*(P=BD$8))</f>
        <v>0 - 0</v>
      </c>
      <c r="BE51" s="3718" t="str">
        <f t="array" ref="BE51">SUM((G=BE$8)*(P=$B51))&amp;" - "&amp;SUM((G=$B51)*(P=BE$8))</f>
        <v>0 - 0</v>
      </c>
      <c r="BF51" s="3718" t="str">
        <f t="array" ref="BF51">SUM((G=BF$8)*(P=$B51))&amp;" - "&amp;SUM((G=$B51)*(P=BF$8))</f>
        <v>0 - 0</v>
      </c>
      <c r="BG51" s="3718" t="str">
        <f t="array" ref="BG51">SUM((G=BG$8)*(P=$B51))&amp;" - "&amp;SUM((G=$B51)*(P=BG$8))</f>
        <v>0 - 0</v>
      </c>
      <c r="BH51" s="3718" t="str">
        <f t="array" ref="BH51">SUM((G=BH$8)*(P=$B51))&amp;" - "&amp;SUM((G=$B51)*(P=BH$8))</f>
        <v>0 - 0</v>
      </c>
      <c r="BI51" s="3718" t="str">
        <f t="array" ref="BI51">SUM((G=BI$8)*(P=$B51))&amp;" - "&amp;SUM((G=$B51)*(P=BI$8))</f>
        <v>0 - 0</v>
      </c>
      <c r="BJ51" s="3718" t="str">
        <f t="array" ref="BJ51">SUM((G=BJ$8)*(P=$B51))&amp;" - "&amp;SUM((G=$B51)*(P=BJ$8))</f>
        <v>0 - 0</v>
      </c>
      <c r="BK51" s="3718" t="str">
        <f t="array" ref="BK51">SUM((G=BK$8)*(P=$B51))&amp;" - "&amp;SUM((G=$B51)*(P=BK$8))</f>
        <v>0 - 0</v>
      </c>
      <c r="BL51" s="3718" t="str">
        <f t="array" ref="BL51">SUM((G=BL$8)*(P=$B51))&amp;" - "&amp;SUM((G=$B51)*(P=BL$8))</f>
        <v>0 - 0</v>
      </c>
      <c r="BM51" s="3718" t="str">
        <f t="array" ref="BM51">SUM((G=BM$8)*(P=$B51))&amp;" - "&amp;SUM((G=$B51)*(P=BM$8))</f>
        <v>0 - 0</v>
      </c>
      <c r="BN51" s="3718" t="str">
        <f t="array" ref="BN51">SUM((G=BN$8)*(P=$B51))&amp;" - "&amp;SUM((G=$B51)*(P=BN$8))</f>
        <v>0 - 0</v>
      </c>
      <c r="BO51" s="3718" t="str">
        <f t="array" ref="BO51">SUM((G=BO$8)*(P=$B51))&amp;" - "&amp;SUM((G=$B51)*(P=BO$8))</f>
        <v>0 - 0</v>
      </c>
      <c r="BP51" s="3718" t="str">
        <f t="array" ref="BP51">SUM((G=BP$8)*(P=$B51))&amp;" - "&amp;SUM((G=$B51)*(P=BP$8))</f>
        <v>0 - 0</v>
      </c>
      <c r="BQ51" s="3718" t="str">
        <f t="array" ref="BQ51">SUM((G=BQ$8)*(P=$B51))&amp;" - "&amp;SUM((G=$B51)*(P=BQ$8))</f>
        <v>0 - 0</v>
      </c>
      <c r="BR51" s="3718" t="str">
        <f t="array" ref="BR51">SUM((G=BR$8)*(P=$B51))&amp;" - "&amp;SUM((G=$B51)*(P=BR$8))</f>
        <v>0 - 0</v>
      </c>
      <c r="BS51" s="3718" t="str">
        <f t="array" ref="BS51">SUM((G=BS$8)*(P=$B51))&amp;" - "&amp;SUM((G=$B51)*(P=BS$8))</f>
        <v>0 - 0</v>
      </c>
      <c r="BT51" s="3719" t="str">
        <f t="array" ref="BT51">SUM((G=BT$8)*(P=$B51))&amp;" - "&amp;SUM((G=$B51)*(P=BT$8))</f>
        <v>0 - 0</v>
      </c>
      <c r="BU51" s="3719" t="str">
        <f t="array" ref="BU51">SUM((G=BU$8)*(P=$B51))&amp;" - "&amp;SUM((G=$B51)*(P=BU$8))</f>
        <v>0 - 0</v>
      </c>
      <c r="BV51" s="21" t="str">
        <f t="shared" si="5"/>
        <v>ANGELIQUE</v>
      </c>
      <c r="BW51" s="15"/>
    </row>
    <row r="52" spans="2:75" ht="11.1" customHeight="1" x14ac:dyDescent="0.2">
      <c r="B52" s="21" t="s">
        <v>150</v>
      </c>
      <c r="C52" s="35" t="str">
        <f t="array" ref="C52">SUM((G=C$8)*(P=$B52))&amp;" - "&amp;SUM((G=$B52)*(P=C$8))</f>
        <v>0 - 0</v>
      </c>
      <c r="D52" s="12" t="str">
        <f t="array" ref="D52">SUM((G=D$8)*(P=$B52))&amp;" - "&amp;SUM((G=$B52)*(P=D$8))</f>
        <v>0 - 0</v>
      </c>
      <c r="E52" s="12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1 - 0</v>
      </c>
      <c r="O52" s="12" t="str">
        <f t="array" ref="O52">SUM((G=O$8)*(P=$B52))&amp;" - "&amp;SUM((G=$B52)*(P=O$8))</f>
        <v>0 - 0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1 - 0</v>
      </c>
      <c r="AM52" s="12" t="str">
        <f t="array" ref="AM52">SUM((G=AM$8)*(P=$B52))&amp;" - "&amp;SUM((G=$B52)*(P=AM$8))</f>
        <v>0 - 1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12" t="str">
        <f t="array" ref="AP52">SUM((G=AP$8)*(P=$B52))&amp;" - "&amp;SUM((G=$B52)*(P=AP$8))</f>
        <v>0 - 0</v>
      </c>
      <c r="AQ52" s="25" t="str">
        <f t="array" ref="AQ52">SUM((G=AQ$8)*(P=$B52))&amp;" - "&amp;SUM((G=$B52)*(P=AQ$8))</f>
        <v>0 - 0</v>
      </c>
      <c r="AR52" s="25" t="str">
        <f t="array" ref="AR52">SUM((G=AR$8)*(P=$B52))&amp;" - "&amp;SUM((G=$B52)*(P=AR$8))</f>
        <v>0 - 0</v>
      </c>
      <c r="AS52" s="3680" t="str">
        <f t="array" ref="AS52">SUM((G=AS$8)*(P=$B52))&amp;" - "&amp;SUM((G=$B52)*(P=AS$8))</f>
        <v>0 - 0</v>
      </c>
      <c r="AT52" s="35" t="str">
        <f t="array" ref="AT52">SUM((G=AT$8)*(P=$B52))&amp;" - "&amp;SUM((G=$B52)*(P=AT$8))</f>
        <v>0 - 0</v>
      </c>
      <c r="AU52" s="12" t="str">
        <f t="array" ref="AU52">SUM((G=AU$8)*(P=$B52))&amp;" - "&amp;SUM((G=$B52)*(P=AU$8))</f>
        <v>0 - 0</v>
      </c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5" t="str">
        <f t="array" ref="BT52">SUM((G=BT$8)*(P=$B52))&amp;" - "&amp;SUM((G=$B52)*(P=BT$8))</f>
        <v>0 - 0</v>
      </c>
      <c r="BU52" s="25" t="str">
        <f t="array" ref="BU52">SUM((G=BU$8)*(P=$B52))&amp;" - "&amp;SUM((G=$B52)*(P=BU$8))</f>
        <v>0 - 0</v>
      </c>
      <c r="BV52" s="21" t="str">
        <f t="shared" si="5"/>
        <v>BAPTISTE</v>
      </c>
      <c r="BW52" s="15"/>
    </row>
    <row r="53" spans="2:75" ht="11.1" customHeight="1" x14ac:dyDescent="0.2">
      <c r="B53" s="21" t="s">
        <v>309</v>
      </c>
      <c r="C53" s="35" t="str">
        <f t="array" ref="C53">SUM((G=C$8)*(P=$B53))&amp;" - "&amp;SUM((G=$B53)*(P=C$8))</f>
        <v>0 - 0</v>
      </c>
      <c r="D53" s="12" t="str">
        <f t="array" ref="D53">SUM((G=D$8)*(P=$B53))&amp;" - "&amp;SUM((G=$B53)*(P=D$8))</f>
        <v>0 - 0</v>
      </c>
      <c r="E53" s="12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1 - 0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0 - 0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12" t="str">
        <f t="array" ref="AP53">SUM((G=AP$8)*(P=$B53))&amp;" - "&amp;SUM((G=$B53)*(P=AP$8))</f>
        <v>0 - 0</v>
      </c>
      <c r="AQ53" s="25" t="str">
        <f t="array" ref="AQ53">SUM((G=AQ$8)*(P=$B53))&amp;" - "&amp;SUM((G=$B53)*(P=AQ$8))</f>
        <v>0 - 0</v>
      </c>
      <c r="AR53" s="25" t="str">
        <f t="array" ref="AR53">SUM((G=AR$8)*(P=$B53))&amp;" - "&amp;SUM((G=$B53)*(P=AR$8))</f>
        <v>0 - 0</v>
      </c>
      <c r="AS53" s="3680" t="str">
        <f t="array" ref="AS53">SUM((G=AS$8)*(P=$B53))&amp;" - "&amp;SUM((G=$B53)*(P=AS$8))</f>
        <v>0 - 0</v>
      </c>
      <c r="AT53" s="35" t="str">
        <f t="array" ref="AT53">SUM((G=AT$8)*(P=$B53))&amp;" - "&amp;SUM((G=$B53)*(P=AT$8))</f>
        <v>0 - 0</v>
      </c>
      <c r="AU53" s="12" t="str">
        <f t="array" ref="AU53">SUM((G=AU$8)*(P=$B53))&amp;" - "&amp;SUM((G=$B53)*(P=AU$8))</f>
        <v>0 - 0</v>
      </c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5" t="str">
        <f t="array" ref="BT53">SUM((G=BT$8)*(P=$B53))&amp;" - "&amp;SUM((G=$B53)*(P=BT$8))</f>
        <v>0 - 0</v>
      </c>
      <c r="BU53" s="25" t="str">
        <f t="array" ref="BU53">SUM((G=BU$8)*(P=$B53))&amp;" - "&amp;SUM((G=$B53)*(P=BU$8))</f>
        <v>0 - 0</v>
      </c>
      <c r="BV53" s="21" t="str">
        <f t="shared" si="5"/>
        <v>CATHY</v>
      </c>
      <c r="BW53" s="15"/>
    </row>
    <row r="54" spans="2:75" ht="11.1" customHeight="1" x14ac:dyDescent="0.2">
      <c r="B54" s="21" t="s">
        <v>171</v>
      </c>
      <c r="C54" s="13" t="str">
        <f t="array" ref="C54">SUM((G=C$8)*(P=$B54))&amp;" - "&amp;SUM((G=$B54)*(P=C$8))</f>
        <v>0 - 0</v>
      </c>
      <c r="D54" s="13" t="str">
        <f t="array" ref="D54">SUM((G=D$8)*(P=$B54))&amp;" - "&amp;SUM((G=$B54)*(P=D$8))</f>
        <v>0 - 0</v>
      </c>
      <c r="E54" s="13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1 - 0</v>
      </c>
      <c r="P54" s="12" t="str">
        <f t="array" ref="P54">SUM((G=P$8)*(P=$B54))&amp;" - "&amp;SUM((G=$B54)*(P=P$8))</f>
        <v>0 - 0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12" t="str">
        <f t="array" ref="AP54">SUM((G=AP$8)*(P=$B54))&amp;" - "&amp;SUM((G=$B54)*(P=AP$8))</f>
        <v>0 - 0</v>
      </c>
      <c r="AQ54" s="25" t="str">
        <f t="array" ref="AQ54">SUM((G=AQ$8)*(P=$B54))&amp;" - "&amp;SUM((G=$B54)*(P=AQ$8))</f>
        <v>0 - 0</v>
      </c>
      <c r="AR54" s="25" t="str">
        <f t="array" ref="AR54">SUM((G=AR$8)*(P=$B54))&amp;" - "&amp;SUM((G=$B54)*(P=AR$8))</f>
        <v>0 - 0</v>
      </c>
      <c r="AS54" s="3680" t="str">
        <f t="array" ref="AS54">SUM((G=AS$8)*(P=$B54))&amp;" - "&amp;SUM((G=$B54)*(P=AS$8))</f>
        <v>0 - 0</v>
      </c>
      <c r="AT54" s="13" t="str">
        <f t="array" ref="AT54">SUM((G=AT$8)*(P=$B54))&amp;" - "&amp;SUM((G=$B54)*(P=AT$8))</f>
        <v>0 - 0</v>
      </c>
      <c r="AU54" s="13" t="str">
        <f t="array" ref="AU54">SUM((G=AU$8)*(P=$B54))&amp;" - "&amp;SUM((G=$B54)*(P=AU$8))</f>
        <v>0 - 0</v>
      </c>
      <c r="AV54" s="12"/>
      <c r="AW54" s="12"/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12" t="str">
        <f t="array" ref="BR54">SUM((G=BR$8)*(P=$B54))&amp;" - "&amp;SUM((G=$B54)*(P=BR$8))</f>
        <v>0 - 0</v>
      </c>
      <c r="BS54" s="12" t="str">
        <f t="array" ref="BS54">SUM((G=BS$8)*(P=$B54))&amp;" - "&amp;SUM((G=$B54)*(P=BS$8))</f>
        <v>0 - 0</v>
      </c>
      <c r="BT54" s="12" t="str">
        <f t="array" ref="BT54">SUM((G=BT$8)*(P=$B54))&amp;" - "&amp;SUM((G=$B54)*(P=BT$8))</f>
        <v>0 - 0</v>
      </c>
      <c r="BU54" s="12" t="str">
        <f t="array" ref="BU54">SUM((G=BU$8)*(P=$B54))&amp;" - "&amp;SUM((G=$B54)*(P=BU$8))</f>
        <v>0 - 0</v>
      </c>
      <c r="BV54" s="21" t="str">
        <f t="shared" si="5"/>
        <v>CELIA</v>
      </c>
      <c r="BW54" s="15"/>
    </row>
    <row r="55" spans="2:75" ht="11.1" customHeight="1" x14ac:dyDescent="0.2">
      <c r="B55" s="21" t="s">
        <v>317</v>
      </c>
      <c r="C55" s="13" t="str">
        <f t="array" ref="C55">SUM((G=C$8)*(P=$B55))&amp;" - "&amp;SUM((G=$B55)*(P=C$8))</f>
        <v>0 - 0</v>
      </c>
      <c r="D55" s="13" t="str">
        <f t="array" ref="D55">SUM((G=D$8)*(P=$B55))&amp;" - "&amp;SUM((G=$B55)*(P=D$8))</f>
        <v>0 - 0</v>
      </c>
      <c r="E55" s="13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0 - 0</v>
      </c>
      <c r="Q55" s="12" t="str">
        <f t="array" ref="Q55">SUM((G=Q$8)*(P=$B55))&amp;" - "&amp;SUM((G=$B55)*(P=Q$8))</f>
        <v>1 - 0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12" t="str">
        <f t="array" ref="AP55">SUM((G=AP$8)*(P=$B55))&amp;" - "&amp;SUM((G=$B55)*(P=AP$8))</f>
        <v>0 - 0</v>
      </c>
      <c r="AQ55" s="25" t="str">
        <f t="array" ref="AQ55">SUM((G=AQ$8)*(P=$B55))&amp;" - "&amp;SUM((G=$B55)*(P=AQ$8))</f>
        <v>0 - 0</v>
      </c>
      <c r="AR55" s="25" t="str">
        <f t="array" ref="AR55">SUM((G=AR$8)*(P=$B55))&amp;" - "&amp;SUM((G=$B55)*(P=AR$8))</f>
        <v>0 - 0</v>
      </c>
      <c r="AS55" s="3680" t="str">
        <f t="array" ref="AS55">SUM((G=AS$8)*(P=$B55))&amp;" - "&amp;SUM((G=$B55)*(P=AS$8))</f>
        <v>0 - 0</v>
      </c>
      <c r="AT55" s="13" t="str">
        <f t="array" ref="AT55">SUM((G=AT$8)*(P=$B55))&amp;" - "&amp;SUM((G=$B55)*(P=AT$8))</f>
        <v>0 - 0</v>
      </c>
      <c r="AU55" s="13" t="str">
        <f t="array" ref="AU55">SUM((G=AU$8)*(P=$B55))&amp;" - "&amp;SUM((G=$B55)*(P=AU$8))</f>
        <v>0 - 0</v>
      </c>
      <c r="AV55" s="12"/>
      <c r="AW55" s="12"/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12" t="str">
        <f t="array" ref="BR55">SUM((G=BR$8)*(P=$B55))&amp;" - "&amp;SUM((G=$B55)*(P=BR$8))</f>
        <v>0 - 0</v>
      </c>
      <c r="BS55" s="12" t="str">
        <f t="array" ref="BS55">SUM((G=BS$8)*(P=$B55))&amp;" - "&amp;SUM((G=$B55)*(P=BS$8))</f>
        <v>0 - 0</v>
      </c>
      <c r="BT55" s="12" t="str">
        <f t="array" ref="BT55">SUM((G=BT$8)*(P=$B55))&amp;" - "&amp;SUM((G=$B55)*(P=BT$8))</f>
        <v>0 - 0</v>
      </c>
      <c r="BU55" s="12" t="str">
        <f t="array" ref="BU55">SUM((G=BU$8)*(P=$B55))&amp;" - "&amp;SUM((G=$B55)*(P=BU$8))</f>
        <v>0 - 0</v>
      </c>
      <c r="BV55" s="21" t="str">
        <f t="shared" si="5"/>
        <v>CHRISTOPHE</v>
      </c>
      <c r="BW55" s="15"/>
    </row>
    <row r="56" spans="2:75" ht="11.1" customHeight="1" x14ac:dyDescent="0.2">
      <c r="B56" s="21" t="s">
        <v>113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1 - 0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25" t="str">
        <f t="array" ref="AQ56">SUM((G=AQ$8)*(P=$B56))&amp;" - "&amp;SUM((G=$B56)*(P=AQ$8))</f>
        <v>0 - 0</v>
      </c>
      <c r="AR56" s="25" t="str">
        <f t="array" ref="AR56">SUM((G=AR$8)*(P=$B56))&amp;" - "&amp;SUM((G=$B56)*(P=AR$8))</f>
        <v>0 - 0</v>
      </c>
      <c r="AS56" s="3680" t="str">
        <f t="array" ref="AS56">SUM((G=AS$8)*(P=$B56))&amp;" - "&amp;SUM((G=$B56)*(P=AS$8))</f>
        <v>0 - 0</v>
      </c>
      <c r="AT56" s="35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25" t="str">
        <f t="array" ref="BT56">SUM((G=BT$8)*(P=$B56))&amp;" - "&amp;SUM((G=$B56)*(P=BT$8))</f>
        <v>0 - 0</v>
      </c>
      <c r="BU56" s="25" t="str">
        <f t="array" ref="BU56">SUM((G=BU$8)*(P=$B56))&amp;" - "&amp;SUM((G=$B56)*(P=BU$8))</f>
        <v>0 - 0</v>
      </c>
      <c r="BV56" s="21" t="str">
        <f t="shared" si="5"/>
        <v>CORINNE</v>
      </c>
      <c r="BW56" s="15"/>
    </row>
    <row r="57" spans="2:75" ht="11.1" customHeight="1" x14ac:dyDescent="0.2">
      <c r="B57" s="21" t="s">
        <v>265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1 - 0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25" t="str">
        <f t="array" ref="AQ57">SUM((G=AQ$8)*(P=$B57))&amp;" - "&amp;SUM((G=$B57)*(P=AQ$8))</f>
        <v>0 - 0</v>
      </c>
      <c r="AR57" s="25" t="str">
        <f t="array" ref="AR57">SUM((G=AR$8)*(P=$B57))&amp;" - "&amp;SUM((G=$B57)*(P=AR$8))</f>
        <v>0 - 0</v>
      </c>
      <c r="AS57" s="3680" t="str">
        <f t="array" ref="AS57">SUM((G=AS$8)*(P=$B57))&amp;" - "&amp;SUM((G=$B57)*(P=AS$8))</f>
        <v>0 - 0</v>
      </c>
      <c r="AT57" s="35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25" t="str">
        <f t="array" ref="BT57">SUM((G=BT$8)*(P=$B57))&amp;" - "&amp;SUM((G=$B57)*(P=BT$8))</f>
        <v>0 - 0</v>
      </c>
      <c r="BU57" s="25" t="str">
        <f t="array" ref="BU57">SUM((G=BU$8)*(P=$B57))&amp;" - "&amp;SUM((G=$B57)*(P=BU$8))</f>
        <v>0 - 0</v>
      </c>
      <c r="BV57" s="21" t="str">
        <f t="shared" si="5"/>
        <v>CYRIL D.</v>
      </c>
      <c r="BW57" s="15"/>
    </row>
    <row r="58" spans="2:75" ht="11.1" customHeight="1" x14ac:dyDescent="0.2">
      <c r="B58" s="21" t="s">
        <v>116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1 - 0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25" t="str">
        <f t="array" ref="AQ58">SUM((G=AQ$8)*(P=$B58))&amp;" - "&amp;SUM((G=$B58)*(P=AQ$8))</f>
        <v>0 - 0</v>
      </c>
      <c r="AR58" s="25" t="str">
        <f t="array" ref="AR58">SUM((G=AR$8)*(P=$B58))&amp;" - "&amp;SUM((G=$B58)*(P=AR$8))</f>
        <v>0 - 0</v>
      </c>
      <c r="AS58" s="3680" t="str">
        <f t="array" ref="AS58">SUM((G=AS$8)*(P=$B58))&amp;" - "&amp;SUM((G=$B58)*(P=AS$8))</f>
        <v>0 - 0</v>
      </c>
      <c r="AT58" s="35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25" t="str">
        <f t="array" ref="BT58">SUM((G=BT$8)*(P=$B58))&amp;" - "&amp;SUM((G=$B58)*(P=BT$8))</f>
        <v>0 - 0</v>
      </c>
      <c r="BU58" s="25" t="str">
        <f t="array" ref="BU58">SUM((G=BU$8)*(P=$B58))&amp;" - "&amp;SUM((G=$B58)*(P=BU$8))</f>
        <v>0 - 0</v>
      </c>
      <c r="BV58" s="21" t="str">
        <f t="shared" si="5"/>
        <v>ELISA</v>
      </c>
      <c r="BW58" s="14"/>
    </row>
    <row r="59" spans="2:75" ht="11.1" customHeight="1" x14ac:dyDescent="0.2">
      <c r="B59" s="21" t="s">
        <v>170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0 - 0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1 - 0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25" t="str">
        <f t="array" ref="AQ59">SUM((G=AQ$8)*(P=$B59))&amp;" - "&amp;SUM((G=$B59)*(P=AQ$8))</f>
        <v>0 - 0</v>
      </c>
      <c r="AR59" s="25" t="str">
        <f t="array" ref="AR59">SUM((G=AR$8)*(P=$B59))&amp;" - "&amp;SUM((G=$B59)*(P=AR$8))</f>
        <v>0 - 0</v>
      </c>
      <c r="AS59" s="3680" t="str">
        <f t="array" ref="AS59">SUM((G=AS$8)*(P=$B59))&amp;" - "&amp;SUM((G=$B59)*(P=AS$8))</f>
        <v>0 - 1</v>
      </c>
      <c r="AT59" s="35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25" t="str">
        <f t="array" ref="BT59">SUM((G=BT$8)*(P=$B59))&amp;" - "&amp;SUM((G=$B59)*(P=BT$8))</f>
        <v>0 - 0</v>
      </c>
      <c r="BU59" s="25" t="str">
        <f t="array" ref="BU59">SUM((G=BU$8)*(P=$B59))&amp;" - "&amp;SUM((G=$B59)*(P=BU$8))</f>
        <v>0 - 0</v>
      </c>
      <c r="BV59" s="21" t="str">
        <f t="shared" si="5"/>
        <v>ELISE</v>
      </c>
      <c r="BW59" s="14"/>
    </row>
    <row r="60" spans="2:75" ht="11.1" customHeight="1" x14ac:dyDescent="0.2">
      <c r="B60" s="21" t="s">
        <v>91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1 - 0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25" t="str">
        <f t="array" ref="AQ60">SUM((G=AQ$8)*(P=$B60))&amp;" - "&amp;SUM((G=$B60)*(P=AQ$8))</f>
        <v>0 - 1</v>
      </c>
      <c r="AR60" s="25" t="str">
        <f t="array" ref="AR60">SUM((G=AR$8)*(P=$B60))&amp;" - "&amp;SUM((G=$B60)*(P=AR$8))</f>
        <v>0 - 0</v>
      </c>
      <c r="AS60" s="3680" t="str">
        <f t="array" ref="AS60">SUM((G=AS$8)*(P=$B60))&amp;" - "&amp;SUM((G=$B60)*(P=AS$8))</f>
        <v>0 - 0</v>
      </c>
      <c r="AT60" s="35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25" t="str">
        <f t="array" ref="BT60">SUM((G=BT$8)*(P=$B60))&amp;" - "&amp;SUM((G=$B60)*(P=BT$8))</f>
        <v>0 - 0</v>
      </c>
      <c r="BU60" s="25" t="str">
        <f t="array" ref="BU60">SUM((G=BU$8)*(P=$B60))&amp;" - "&amp;SUM((G=$B60)*(P=BU$8))</f>
        <v>0 - 0</v>
      </c>
      <c r="BV60" s="21" t="str">
        <f t="shared" si="5"/>
        <v>FLORA</v>
      </c>
      <c r="BW60" s="15"/>
    </row>
    <row r="61" spans="2:75" ht="11.1" customHeight="1" x14ac:dyDescent="0.2">
      <c r="B61" s="21" t="s">
        <v>112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0 - 1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0 - 1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1 - 0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0 - 1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25" t="str">
        <f t="array" ref="AQ61">SUM((G=AQ$8)*(P=$B61))&amp;" - "&amp;SUM((G=$B61)*(P=AQ$8))</f>
        <v>0 - 0</v>
      </c>
      <c r="AR61" s="25" t="str">
        <f t="array" ref="AR61">SUM((G=AR$8)*(P=$B61))&amp;" - "&amp;SUM((G=$B61)*(P=AR$8))</f>
        <v>0 - 0</v>
      </c>
      <c r="AS61" s="3680" t="str">
        <f t="array" ref="AS61">SUM((G=AS$8)*(P=$B61))&amp;" - "&amp;SUM((G=$B61)*(P=AS$8))</f>
        <v>0 - 0</v>
      </c>
      <c r="AT61" s="35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25" t="str">
        <f t="array" ref="BT61">SUM((G=BT$8)*(P=$B61))&amp;" - "&amp;SUM((G=$B61)*(P=BT$8))</f>
        <v>0 - 0</v>
      </c>
      <c r="BU61" s="25" t="str">
        <f t="array" ref="BU61">SUM((G=BU$8)*(P=$B61))&amp;" - "&amp;SUM((G=$B61)*(P=BU$8))</f>
        <v>0 - 0</v>
      </c>
      <c r="BV61" s="21" t="str">
        <f t="shared" si="5"/>
        <v>FREDOUILLE</v>
      </c>
      <c r="BW61" s="15"/>
    </row>
    <row r="62" spans="2:75" ht="11.1" customHeight="1" x14ac:dyDescent="0.2">
      <c r="B62" s="21" t="s">
        <v>115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25" t="str">
        <f t="array" ref="AQ62">SUM((G=AQ$8)*(P=$B62))&amp;" - "&amp;SUM((G=$B62)*(P=AQ$8))</f>
        <v>0 - 0</v>
      </c>
      <c r="AR62" s="25" t="str">
        <f t="array" ref="AR62">SUM((G=AR$8)*(P=$B62))&amp;" - "&amp;SUM((G=$B62)*(P=AR$8))</f>
        <v>0 - 0</v>
      </c>
      <c r="AS62" s="3680" t="str">
        <f t="array" ref="AS62">SUM((G=AS$8)*(P=$B62))&amp;" - "&amp;SUM((G=$B62)*(P=AS$8))</f>
        <v>0 - 0</v>
      </c>
      <c r="AT62" s="35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25" t="str">
        <f t="array" ref="BT62">SUM((G=BT$8)*(P=$B62))&amp;" - "&amp;SUM((G=$B62)*(P=BT$8))</f>
        <v>0 - 0</v>
      </c>
      <c r="BU62" s="25" t="str">
        <f t="array" ref="BU62">SUM((G=BU$8)*(P=$B62))&amp;" - "&amp;SUM((G=$B62)*(P=BU$8))</f>
        <v>0 - 0</v>
      </c>
      <c r="BV62" s="21" t="str">
        <f t="shared" si="5"/>
        <v>GEOFFROY</v>
      </c>
      <c r="BW62" s="16"/>
    </row>
    <row r="63" spans="2:75" ht="11.1" customHeight="1" x14ac:dyDescent="0.2">
      <c r="B63" s="22" t="s">
        <v>294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1 - 0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25" t="str">
        <f t="array" ref="AQ63">SUM((G=AQ$8)*(P=$B63))&amp;" - "&amp;SUM((G=$B63)*(P=AQ$8))</f>
        <v>0 - 0</v>
      </c>
      <c r="AR63" s="25" t="str">
        <f t="array" ref="AR63">SUM((G=AR$8)*(P=$B63))&amp;" - "&amp;SUM((G=$B63)*(P=AR$8))</f>
        <v>0 - 0</v>
      </c>
      <c r="AS63" s="3680" t="str">
        <f t="array" ref="AS63">SUM((G=AS$8)*(P=$B63))&amp;" - "&amp;SUM((G=$B63)*(P=AS$8))</f>
        <v>0 - 0</v>
      </c>
      <c r="AT63" s="35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25" t="str">
        <f t="array" ref="BT63">SUM((G=BT$8)*(P=$B63))&amp;" - "&amp;SUM((G=$B63)*(P=BT$8))</f>
        <v>0 - 0</v>
      </c>
      <c r="BU63" s="25" t="str">
        <f t="array" ref="BU63">SUM((G=BU$8)*(P=$B63))&amp;" - "&amp;SUM((G=$B63)*(P=BU$8))</f>
        <v>0 - 0</v>
      </c>
      <c r="BV63" s="21" t="str">
        <f t="shared" si="5"/>
        <v>JEAN-BAPTISTE</v>
      </c>
      <c r="BW63" s="16"/>
    </row>
    <row r="64" spans="2:75" ht="11.1" customHeight="1" x14ac:dyDescent="0.2">
      <c r="B64" s="22" t="s">
        <v>204</v>
      </c>
      <c r="C64" s="35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1 - 0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25" t="str">
        <f t="array" ref="AQ64">SUM((G=AQ$8)*(P=$B64))&amp;" - "&amp;SUM((G=$B64)*(P=AQ$8))</f>
        <v>0 - 0</v>
      </c>
      <c r="AR64" s="25" t="str">
        <f t="array" ref="AR64">SUM((G=AR$8)*(P=$B64))&amp;" - "&amp;SUM((G=$B64)*(P=AR$8))</f>
        <v>0 - 0</v>
      </c>
      <c r="AS64" s="3680" t="str">
        <f t="array" ref="AS64">SUM((G=AS$8)*(P=$B64))&amp;" - "&amp;SUM((G=$B64)*(P=AS$8))</f>
        <v>0 - 0</v>
      </c>
      <c r="AT64" s="35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5" t="str">
        <f t="array" ref="BT64">SUM((G=BT$8)*(P=$B64))&amp;" - "&amp;SUM((G=$B64)*(P=BT$8))</f>
        <v>0 - 0</v>
      </c>
      <c r="BU64" s="25" t="str">
        <f t="array" ref="BU64">SUM((G=BU$8)*(P=$B64))&amp;" - "&amp;SUM((G=$B64)*(P=BU$8))</f>
        <v>0 - 0</v>
      </c>
      <c r="BV64" s="21" t="str">
        <f t="shared" si="5"/>
        <v>JEAN-PHILIPPE</v>
      </c>
      <c r="BW64" s="16"/>
    </row>
    <row r="65" spans="2:75" ht="11.1" customHeight="1" x14ac:dyDescent="0.2">
      <c r="B65" s="22" t="s">
        <v>335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0 - 1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1 - 0</v>
      </c>
      <c r="AG65" s="12" t="str">
        <f t="array" ref="AG65">SUM((G=AG$8)*(P=$B65))&amp;" - "&amp;SUM((G=$B65)*(P=AG$8))</f>
        <v>1 - 0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25" t="str">
        <f t="array" ref="AQ65">SUM((G=AQ$8)*(P=$B65))&amp;" - "&amp;SUM((G=$B65)*(P=AQ$8))</f>
        <v>0 - 0</v>
      </c>
      <c r="AR65" s="25" t="str">
        <f t="array" ref="AR65">SUM((G=AR$8)*(P=$B65))&amp;" - "&amp;SUM((G=$B65)*(P=AR$8))</f>
        <v>0 - 0</v>
      </c>
      <c r="AS65" s="3680" t="str">
        <f t="array" ref="AS65">SUM((G=AS$8)*(P=$B65))&amp;" - "&amp;SUM((G=$B65)*(P=AS$8))</f>
        <v>0 - 0</v>
      </c>
      <c r="AT65" s="35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25" t="str">
        <f t="array" ref="BT65">SUM((G=BT$8)*(P=$B65))&amp;" - "&amp;SUM((G=$B65)*(P=BT$8))</f>
        <v>0 - 0</v>
      </c>
      <c r="BU65" s="25" t="str">
        <f t="array" ref="BU65">SUM((G=BU$8)*(P=$B65))&amp;" - "&amp;SUM((G=$B65)*(P=BU$8))</f>
        <v>0 - 0</v>
      </c>
      <c r="BV65" s="21" t="str">
        <f t="shared" si="5"/>
        <v>JONATHAN B.</v>
      </c>
      <c r="BW65" s="15"/>
    </row>
    <row r="66" spans="2:75" ht="11.1" customHeight="1" x14ac:dyDescent="0.2">
      <c r="B66" s="22" t="s">
        <v>312</v>
      </c>
      <c r="C66" s="12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0 - 1</v>
      </c>
      <c r="H66" s="12" t="str">
        <f t="array" ref="H66">SUM((G=H$8)*(P=$B66))&amp;" - "&amp;SUM((G=$B66)*(P=H$8))</f>
        <v>0 - 1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1 - 0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1 - 0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/>
      <c r="AC66" s="12"/>
      <c r="AD66" s="12"/>
      <c r="AE66" s="12"/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1 - 0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25" t="str">
        <f t="array" ref="AQ66">SUM((G=AQ$8)*(P=$B66))&amp;" - "&amp;SUM((G=$B66)*(P=AQ$8))</f>
        <v>1 - 1</v>
      </c>
      <c r="AR66" s="25" t="str">
        <f t="array" ref="AR66">SUM((G=AR$8)*(P=$B66))&amp;" - "&amp;SUM((G=$B66)*(P=AR$8))</f>
        <v>0 - 0</v>
      </c>
      <c r="AS66" s="3680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/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21" t="str">
        <f t="shared" si="5"/>
        <v>LOÏC H.</v>
      </c>
      <c r="BW66" s="15"/>
    </row>
    <row r="67" spans="2:75" ht="11.1" customHeight="1" x14ac:dyDescent="0.2">
      <c r="B67" s="22" t="s">
        <v>175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1 - 0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25" t="str">
        <f t="array" ref="AQ67">SUM((G=AQ$8)*(P=$B67))&amp;" - "&amp;SUM((G=$B67)*(P=AQ$8))</f>
        <v>0 - 0</v>
      </c>
      <c r="AR67" s="25" t="str">
        <f t="array" ref="AR67">SUM((G=AR$8)*(P=$B67))&amp;" - "&amp;SUM((G=$B67)*(P=AR$8))</f>
        <v>0 - 0</v>
      </c>
      <c r="AS67" s="3680" t="str">
        <f t="array" ref="AS67">SUM((G=AS$8)*(P=$B67))&amp;" - "&amp;SUM((G=$B67)*(P=AS$8))</f>
        <v>0 - 0</v>
      </c>
      <c r="AT67" s="35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25" t="str">
        <f t="array" ref="BT67">SUM((G=BT$8)*(P=$B67))&amp;" - "&amp;SUM((G=$B67)*(P=BT$8))</f>
        <v>0 - 0</v>
      </c>
      <c r="BU67" s="25" t="str">
        <f t="array" ref="BU67">SUM((G=BU$8)*(P=$B67))&amp;" - "&amp;SUM((G=$B67)*(P=BU$8))</f>
        <v>0 - 0</v>
      </c>
      <c r="BV67" s="21" t="str">
        <f t="shared" si="5"/>
        <v>LUCILLE</v>
      </c>
      <c r="BW67" s="15"/>
    </row>
    <row r="68" spans="2:75" ht="11.1" customHeight="1" x14ac:dyDescent="0.2">
      <c r="B68" s="22" t="s">
        <v>99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2 - 0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25" t="str">
        <f t="array" ref="AQ68">SUM((G=AQ$8)*(P=$B68))&amp;" - "&amp;SUM((G=$B68)*(P=AQ$8))</f>
        <v>0 - 0</v>
      </c>
      <c r="AR68" s="25" t="str">
        <f t="array" ref="AR68">SUM((G=AR$8)*(P=$B68))&amp;" - "&amp;SUM((G=$B68)*(P=AR$8))</f>
        <v>0 - 0</v>
      </c>
      <c r="AS68" s="3680" t="str">
        <f t="array" ref="AS68">SUM((G=AS$8)*(P=$B68))&amp;" - "&amp;SUM((G=$B68)*(P=AS$8))</f>
        <v>0 - 0</v>
      </c>
      <c r="AT68" s="35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25" t="str">
        <f t="array" ref="BT68">SUM((G=BT$8)*(P=$B68))&amp;" - "&amp;SUM((G=$B68)*(P=BT$8))</f>
        <v>0 - 0</v>
      </c>
      <c r="BU68" s="25" t="str">
        <f t="array" ref="BU68">SUM((G=BU$8)*(P=$B68))&amp;" - "&amp;SUM((G=$B68)*(P=BU$8))</f>
        <v>0 - 0</v>
      </c>
      <c r="BV68" s="21" t="str">
        <f t="shared" si="5"/>
        <v>MARION</v>
      </c>
      <c r="BW68" s="15"/>
    </row>
    <row r="69" spans="2:75" ht="11.1" customHeight="1" x14ac:dyDescent="0.2">
      <c r="B69" s="22" t="s">
        <v>114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1 - 0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25" t="str">
        <f t="array" ref="AQ69">SUM((G=AQ$8)*(P=$B69))&amp;" - "&amp;SUM((G=$B69)*(P=AQ$8))</f>
        <v>0 - 0</v>
      </c>
      <c r="AR69" s="25" t="str">
        <f t="array" ref="AR69">SUM((G=AR$8)*(P=$B69))&amp;" - "&amp;SUM((G=$B69)*(P=AR$8))</f>
        <v>0 - 0</v>
      </c>
      <c r="AS69" s="3680" t="str">
        <f t="array" ref="AS69">SUM((G=AS$8)*(P=$B69))&amp;" - "&amp;SUM((G=$B69)*(P=AS$8))</f>
        <v>0 - 0</v>
      </c>
      <c r="AT69" s="35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25" t="str">
        <f t="array" ref="BT69">SUM((G=BT$8)*(P=$B69))&amp;" - "&amp;SUM((G=$B69)*(P=BT$8))</f>
        <v>0 - 0</v>
      </c>
      <c r="BU69" s="25" t="str">
        <f t="array" ref="BU69">SUM((G=BU$8)*(P=$B69))&amp;" - "&amp;SUM((G=$B69)*(P=BU$8))</f>
        <v>0 - 0</v>
      </c>
      <c r="BV69" s="21" t="str">
        <f t="shared" si="5"/>
        <v>MAT</v>
      </c>
      <c r="BW69" s="16"/>
    </row>
    <row r="70" spans="2:75" ht="11.1" customHeight="1" x14ac:dyDescent="0.2">
      <c r="B70" s="22" t="s">
        <v>263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1 - 0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0 - 0</v>
      </c>
      <c r="AE70" s="12" t="str">
        <f t="array" ref="AE70">SUM((G=AE$8)*(P=$B70))&amp;" - "&amp;SUM((G=$B70)*(P=AE$8))</f>
        <v>0 - 0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25" t="str">
        <f t="array" ref="AQ70">SUM((G=AQ$8)*(P=$B70))&amp;" - "&amp;SUM((G=$B70)*(P=AQ$8))</f>
        <v>0 - 0</v>
      </c>
      <c r="AR70" s="25" t="str">
        <f t="array" ref="AR70">SUM((G=AR$8)*(P=$B70))&amp;" - "&amp;SUM((G=$B70)*(P=AR$8))</f>
        <v>0 - 0</v>
      </c>
      <c r="AS70" s="3680" t="str">
        <f t="array" ref="AS70">SUM((G=AS$8)*(P=$B70))&amp;" - "&amp;SUM((G=$B70)*(P=AS$8))</f>
        <v>0 - 0</v>
      </c>
      <c r="AT70" s="35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25" t="str">
        <f t="array" ref="BT70">SUM((G=BT$8)*(P=$B70))&amp;" - "&amp;SUM((G=$B70)*(P=BT$8))</f>
        <v>0 - 0</v>
      </c>
      <c r="BU70" s="25" t="str">
        <f t="array" ref="BU70">SUM((G=BU$8)*(P=$B70))&amp;" - "&amp;SUM((G=$B70)*(P=BU$8))</f>
        <v>0 - 0</v>
      </c>
      <c r="BV70" s="21" t="str">
        <f t="shared" si="5"/>
        <v>MATHIEU S.</v>
      </c>
      <c r="BW70" s="16"/>
    </row>
    <row r="71" spans="2:75" ht="11.1" customHeight="1" x14ac:dyDescent="0.2">
      <c r="B71" s="22" t="s">
        <v>172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25" t="str">
        <f t="array" ref="AQ71">SUM((G=AQ$8)*(P=$B71))&amp;" - "&amp;SUM((G=$B71)*(P=AQ$8))</f>
        <v>0 - 0</v>
      </c>
      <c r="AR71" s="25" t="str">
        <f t="array" ref="AR71">SUM((G=AR$8)*(P=$B71))&amp;" - "&amp;SUM((G=$B71)*(P=AR$8))</f>
        <v>0 - 0</v>
      </c>
      <c r="AS71" s="3680" t="str">
        <f t="array" ref="AS71">SUM((G=AS$8)*(P=$B71))&amp;" - "&amp;SUM((G=$B71)*(P=AS$8))</f>
        <v>0 - 0</v>
      </c>
      <c r="AT71" s="35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0 - 1</v>
      </c>
      <c r="BS71" s="12" t="str">
        <f t="array" ref="BS71">SUM((G=BS$8)*(P=$B71))&amp;" - "&amp;SUM((G=$B71)*(P=BS$8))</f>
        <v>0 - 0</v>
      </c>
      <c r="BT71" s="25" t="str">
        <f t="array" ref="BT71">SUM((G=BT$8)*(P=$B71))&amp;" - "&amp;SUM((G=$B71)*(P=BT$8))</f>
        <v>0 - 0</v>
      </c>
      <c r="BU71" s="25" t="str">
        <f t="array" ref="BU71">SUM((G=BU$8)*(P=$B71))&amp;" - "&amp;SUM((G=$B71)*(P=BU$8))</f>
        <v>0 - 0</v>
      </c>
      <c r="BV71" s="21" t="str">
        <f t="shared" si="5"/>
        <v>MATT</v>
      </c>
      <c r="BW71" s="16"/>
    </row>
    <row r="72" spans="2:75" ht="11.1" customHeight="1" x14ac:dyDescent="0.2">
      <c r="B72" s="22" t="s">
        <v>237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0 - 1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0 - 1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0 - 1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0 - 1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0 - 1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0 - 1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1 - 0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25" t="str">
        <f t="array" ref="AQ72">SUM((G=AQ$8)*(P=$B72))&amp;" - "&amp;SUM((G=$B72)*(P=AQ$8))</f>
        <v>0 - 1</v>
      </c>
      <c r="AR72" s="25" t="str">
        <f t="array" ref="AR72">SUM((G=AR$8)*(P=$B72))&amp;" - "&amp;SUM((G=$B72)*(P=AR$8))</f>
        <v>0 - 0</v>
      </c>
      <c r="AS72" s="3680" t="str">
        <f t="array" ref="AS72">SUM((G=AS$8)*(P=$B72))&amp;" - "&amp;SUM((G=$B72)*(P=AS$8))</f>
        <v>0 - 0</v>
      </c>
      <c r="AT72" s="35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25" t="str">
        <f t="array" ref="BT72">SUM((G=BT$8)*(P=$B72))&amp;" - "&amp;SUM((G=$B72)*(P=BT$8))</f>
        <v>0 - 0</v>
      </c>
      <c r="BU72" s="25" t="str">
        <f t="array" ref="BU72">SUM((G=BU$8)*(P=$B72))&amp;" - "&amp;SUM((G=$B72)*(P=BU$8))</f>
        <v>0 - 0</v>
      </c>
      <c r="BV72" s="21" t="str">
        <f t="shared" si="5"/>
        <v>MENOS</v>
      </c>
      <c r="BW72" s="16"/>
    </row>
    <row r="73" spans="2:75" ht="11.1" customHeight="1" x14ac:dyDescent="0.2">
      <c r="B73" s="22" t="s">
        <v>308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1 - 0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25" t="str">
        <f t="array" ref="AQ73">SUM((G=AQ$8)*(P=$B73))&amp;" - "&amp;SUM((G=$B73)*(P=AQ$8))</f>
        <v>0 - 0</v>
      </c>
      <c r="AR73" s="25" t="str">
        <f t="array" ref="AR73">SUM((G=AR$8)*(P=$B73))&amp;" - "&amp;SUM((G=$B73)*(P=AR$8))</f>
        <v>0 - 0</v>
      </c>
      <c r="AS73" s="3680" t="str">
        <f t="array" ref="AS73">SUM((G=AS$8)*(P=$B73))&amp;" - "&amp;SUM((G=$B73)*(P=AS$8))</f>
        <v>0 - 0</v>
      </c>
      <c r="AT73" s="35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25" t="str">
        <f t="array" ref="BT73">SUM((G=BT$8)*(P=$B73))&amp;" - "&amp;SUM((G=$B73)*(P=BT$8))</f>
        <v>0 - 0</v>
      </c>
      <c r="BU73" s="25" t="str">
        <f t="array" ref="BU73">SUM((G=BU$8)*(P=$B73))&amp;" - "&amp;SUM((G=$B73)*(P=BU$8))</f>
        <v>0 - 0</v>
      </c>
      <c r="BV73" s="21" t="str">
        <f t="shared" ref="BV73:BV79" si="6">B73</f>
        <v>NADINE</v>
      </c>
      <c r="BW73" s="16"/>
    </row>
    <row r="74" spans="2:75" ht="11.1" customHeight="1" x14ac:dyDescent="0.2">
      <c r="B74" s="22" t="s">
        <v>220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25" t="str">
        <f t="array" ref="AQ74">SUM((G=AQ$8)*(P=$B74))&amp;" - "&amp;SUM((G=$B74)*(P=AQ$8))</f>
        <v>1 - 0</v>
      </c>
      <c r="AR74" s="25" t="str">
        <f t="array" ref="AR74">SUM((G=AR$8)*(P=$B74))&amp;" - "&amp;SUM((G=$B74)*(P=AR$8))</f>
        <v>0 - 0</v>
      </c>
      <c r="AS74" s="3680" t="str">
        <f t="array" ref="AS74">SUM((G=AS$8)*(P=$B74))&amp;" - "&amp;SUM((G=$B74)*(P=AS$8))</f>
        <v>0 - 0</v>
      </c>
      <c r="AT74" s="35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25" t="str">
        <f t="array" ref="BT74">SUM((G=BT$8)*(P=$B74))&amp;" - "&amp;SUM((G=$B74)*(P=BT$8))</f>
        <v>0 - 0</v>
      </c>
      <c r="BU74" s="25" t="str">
        <f t="array" ref="BU74">SUM((G=BU$8)*(P=$B74))&amp;" - "&amp;SUM((G=$B74)*(P=BU$8))</f>
        <v>0 - 0</v>
      </c>
      <c r="BV74" s="21" t="str">
        <f t="shared" si="6"/>
        <v>NICO</v>
      </c>
      <c r="BW74" s="16"/>
    </row>
    <row r="75" spans="2:75" ht="11.1" customHeight="1" x14ac:dyDescent="0.2">
      <c r="B75" s="22" t="s">
        <v>119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1 - 0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25" t="str">
        <f t="array" ref="AQ75">SUM((G=AQ$8)*(P=$B75))&amp;" - "&amp;SUM((G=$B75)*(P=AQ$8))</f>
        <v>0 - 0</v>
      </c>
      <c r="AR75" s="25" t="str">
        <f t="array" ref="AR75">SUM((G=AR$8)*(P=$B75))&amp;" - "&amp;SUM((G=$B75)*(P=AR$8))</f>
        <v>0 - 0</v>
      </c>
      <c r="AS75" s="3680" t="str">
        <f t="array" ref="AS75">SUM((G=AS$8)*(P=$B75))&amp;" - "&amp;SUM((G=$B75)*(P=AS$8))</f>
        <v>0 - 0</v>
      </c>
      <c r="AT75" s="35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25" t="str">
        <f t="array" ref="BT75">SUM((G=BT$8)*(P=$B75))&amp;" - "&amp;SUM((G=$B75)*(P=BT$8))</f>
        <v>0 - 0</v>
      </c>
      <c r="BU75" s="25" t="str">
        <f t="array" ref="BU75">SUM((G=BU$8)*(P=$B75))&amp;" - "&amp;SUM((G=$B75)*(P=BU$8))</f>
        <v>0 - 0</v>
      </c>
      <c r="BV75" s="21" t="str">
        <f t="shared" si="6"/>
        <v>OLIVIER</v>
      </c>
      <c r="BW75" s="16"/>
    </row>
    <row r="76" spans="2:75" ht="11.1" customHeight="1" x14ac:dyDescent="0.2">
      <c r="B76" s="22" t="s">
        <v>173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25" t="str">
        <f t="array" ref="AQ76">SUM((G=AQ$8)*(P=$B76))&amp;" - "&amp;SUM((G=$B76)*(P=AQ$8))</f>
        <v>0 - 0</v>
      </c>
      <c r="AR76" s="25" t="str">
        <f t="array" ref="AR76">SUM((G=AR$8)*(P=$B76))&amp;" - "&amp;SUM((G=$B76)*(P=AR$8))</f>
        <v>0 - 0</v>
      </c>
      <c r="AS76" s="3680" t="str">
        <f t="array" ref="AS76">SUM((G=AS$8)*(P=$B76))&amp;" - "&amp;SUM((G=$B76)*(P=AS$8))</f>
        <v>0 - 0</v>
      </c>
      <c r="AT76" s="35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1 - 0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25" t="str">
        <f t="array" ref="BT76">SUM((G=BT$8)*(P=$B76))&amp;" - "&amp;SUM((G=$B76)*(P=BT$8))</f>
        <v>0 - 0</v>
      </c>
      <c r="BU76" s="25" t="str">
        <f t="array" ref="BU76">SUM((G=BU$8)*(P=$B76))&amp;" - "&amp;SUM((G=$B76)*(P=BU$8))</f>
        <v>0 - 0</v>
      </c>
      <c r="BV76" s="21" t="str">
        <f t="shared" si="6"/>
        <v>THOM</v>
      </c>
      <c r="BW76" s="16"/>
    </row>
    <row r="77" spans="2:75" ht="11.1" customHeight="1" x14ac:dyDescent="0.2">
      <c r="B77" s="22" t="s">
        <v>215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0 - 1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0 - 1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0 - 1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25" t="str">
        <f t="array" ref="AQ77">SUM((G=AQ$8)*(P=$B77))&amp;" - "&amp;SUM((G=$B77)*(P=AQ$8))</f>
        <v>0 - 0</v>
      </c>
      <c r="AR77" s="25" t="str">
        <f t="array" ref="AR77">SUM((G=AR$8)*(P=$B77))&amp;" - "&amp;SUM((G=$B77)*(P=AR$8))</f>
        <v>0 - 0</v>
      </c>
      <c r="AS77" s="3680" t="str">
        <f t="array" ref="AS77">SUM((G=AS$8)*(P=$B77))&amp;" - "&amp;SUM((G=$B77)*(P=AS$8))</f>
        <v>0 - 0</v>
      </c>
      <c r="AT77" s="35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25" t="str">
        <f t="array" ref="BT77">SUM((G=BT$8)*(P=$B77))&amp;" - "&amp;SUM((G=$B77)*(P=BT$8))</f>
        <v>0 - 0</v>
      </c>
      <c r="BU77" s="25" t="str">
        <f t="array" ref="BU77">SUM((G=BU$8)*(P=$B77))&amp;" - "&amp;SUM((G=$B77)*(P=BU$8))</f>
        <v>0 - 0</v>
      </c>
      <c r="BV77" s="21" t="str">
        <f t="shared" si="6"/>
        <v>TOTOCHE</v>
      </c>
      <c r="BW77" s="16"/>
    </row>
    <row r="78" spans="2:75" ht="11.1" customHeight="1" x14ac:dyDescent="0.2">
      <c r="B78" s="22" t="s">
        <v>174</v>
      </c>
      <c r="C78" s="35" t="str">
        <f t="array" ref="C78">SUM((G=C$8)*(P=$B78))&amp;" - "&amp;SUM((G=$B78)*(P=C$8))</f>
        <v>0 - 0</v>
      </c>
      <c r="D78" s="12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1 - 0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25" t="str">
        <f t="array" ref="AQ78">SUM((G=AQ$8)*(P=$B78))&amp;" - "&amp;SUM((G=$B78)*(P=AQ$8))</f>
        <v>0 - 0</v>
      </c>
      <c r="AR78" s="25" t="str">
        <f t="array" ref="AR78">SUM((G=AR$8)*(P=$B78))&amp;" - "&amp;SUM((G=$B78)*(P=AR$8))</f>
        <v>0 - 0</v>
      </c>
      <c r="AS78" s="3680" t="str">
        <f t="array" ref="AS78">SUM((G=AS$8)*(P=$B78))&amp;" - "&amp;SUM((G=$B78)*(P=AS$8))</f>
        <v>0 - 0</v>
      </c>
      <c r="AT78" s="35" t="str">
        <f t="array" ref="AT78">SUM((G=AT$8)*(P=$B78))&amp;" - "&amp;SUM((G=$B78)*(P=AT$8))</f>
        <v>0 - 0</v>
      </c>
      <c r="AU78" s="12" t="str">
        <f t="array" ref="AU78">SUM((G=AU$8)*(P=$B78))&amp;" - "&amp;SUM((G=$B78)*(P=AU$8))</f>
        <v>0 - 0</v>
      </c>
      <c r="AV78" s="12" t="str">
        <f t="array" ref="AV78">SUM((G=AV$8)*(P=$B78))&amp;" - "&amp;SUM((G=$B78)*(P=AV$8))</f>
        <v>0 - 0</v>
      </c>
      <c r="AW78" s="12" t="str">
        <f t="array" ref="AW78">SUM((G=AW$8)*(P=$B78))&amp;" - "&amp;SUM((G=$B78)*(P=AW$8))</f>
        <v>0 - 0</v>
      </c>
      <c r="AX78" s="12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25" t="str">
        <f t="array" ref="BT78">SUM((G=BT$8)*(P=$B78))&amp;" - "&amp;SUM((G=$B78)*(P=BT$8))</f>
        <v>0 - 0</v>
      </c>
      <c r="BU78" s="25" t="str">
        <f t="array" ref="BU78">SUM((G=BU$8)*(P=$B78))&amp;" - "&amp;SUM((G=$B78)*(P=BU$8))</f>
        <v>0 - 0</v>
      </c>
      <c r="BV78" s="21" t="str">
        <f t="shared" si="6"/>
        <v>VINCE</v>
      </c>
      <c r="BW78" s="16"/>
    </row>
    <row r="79" spans="2:75" ht="11.1" customHeight="1" x14ac:dyDescent="0.2">
      <c r="B79" s="23" t="s">
        <v>235</v>
      </c>
      <c r="C79" s="35" t="str">
        <f t="array" ref="C79">SUM((G=C$8)*(P=$B79))&amp;" - "&amp;SUM((G=$B79)*(P=C$8))</f>
        <v>0 - 0</v>
      </c>
      <c r="D79" s="12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1 - 0</v>
      </c>
      <c r="H79" s="12" t="str">
        <f t="array" ref="H79">SUM((G=H$8)*(P=$B79))&amp;" - "&amp;SUM((G=$B79)*(P=H$8))</f>
        <v>0 - 1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0 - 1</v>
      </c>
      <c r="P79" s="12" t="str">
        <f t="array" ref="P79">SUM((G=P$8)*(P=$B79))&amp;" - "&amp;SUM((G=$B79)*(P=P$8))</f>
        <v>0 - 1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0 - 1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25" t="str">
        <f t="array" ref="AQ79">SUM((G=AQ$8)*(P=$B79))&amp;" - "&amp;SUM((G=$B79)*(P=AQ$8))</f>
        <v>0 - 0</v>
      </c>
      <c r="AR79" s="25" t="str">
        <f t="array" ref="AR79">SUM((G=AR$8)*(P=$B79))&amp;" - "&amp;SUM((G=$B79)*(P=AR$8))</f>
        <v>0 - 0</v>
      </c>
      <c r="AS79" s="3680" t="str">
        <f t="array" ref="AS79">SUM((G=AS$8)*(P=$B79))&amp;" - "&amp;SUM((G=$B79)*(P=AS$8))</f>
        <v>0 - 0</v>
      </c>
      <c r="AT79" s="35" t="str">
        <f t="array" ref="AT79">SUM((G=AT$8)*(P=$B79))&amp;" - "&amp;SUM((G=$B79)*(P=AT$8))</f>
        <v>0 - 0</v>
      </c>
      <c r="AU79" s="12" t="str">
        <f t="array" ref="AU79">SUM((G=AU$8)*(P=$B79))&amp;" - "&amp;SUM((G=$B79)*(P=AU$8))</f>
        <v>0 - 0</v>
      </c>
      <c r="AV79" s="12" t="str">
        <f t="array" ref="AV79">SUM((G=AV$8)*(P=$B79))&amp;" - "&amp;SUM((G=$B79)*(P=AV$8))</f>
        <v>0 - 0</v>
      </c>
      <c r="AW79" s="12" t="str">
        <f t="array" ref="AW79">SUM((G=AW$8)*(P=$B79))&amp;" - "&amp;SUM((G=$B79)*(P=AW$8))</f>
        <v>0 - 0</v>
      </c>
      <c r="AX79" s="12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25" t="str">
        <f t="array" ref="BT79">SUM((G=BT$8)*(P=$B79))&amp;" - "&amp;SUM((G=$B79)*(P=BT$8))</f>
        <v>0 - 0</v>
      </c>
      <c r="BU79" s="25" t="str">
        <f t="array" ref="BU79">SUM((G=BU$8)*(P=$B79))&amp;" - "&amp;SUM((G=$B79)*(P=BU$8))</f>
        <v>0 - 0</v>
      </c>
      <c r="BV79" s="24" t="str">
        <f t="shared" si="6"/>
        <v>YANN</v>
      </c>
      <c r="BW79" s="16"/>
    </row>
    <row r="80" spans="2:75" ht="15" x14ac:dyDescent="0.2">
      <c r="B80" s="48" t="s">
        <v>307</v>
      </c>
    </row>
    <row r="81" spans="1:75" ht="11.1" customHeight="1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2"/>
      <c r="BW81" s="16"/>
    </row>
    <row r="82" spans="1:75" ht="11.1" customHeight="1" x14ac:dyDescent="0.2">
      <c r="B82" s="3"/>
      <c r="C82" s="3957" t="s">
        <v>120</v>
      </c>
      <c r="D82" s="3957"/>
      <c r="E82" s="3957"/>
      <c r="F82" s="3957"/>
      <c r="G82" s="3957"/>
      <c r="H82" s="3957"/>
      <c r="I82" s="3957"/>
      <c r="J82" s="3957"/>
      <c r="K82" s="3957"/>
      <c r="L82" s="3957"/>
      <c r="M82" s="3957"/>
      <c r="N82" s="3957"/>
      <c r="O82" s="3957"/>
      <c r="P82" s="3957"/>
      <c r="Q82" s="3957"/>
      <c r="R82" s="3957"/>
      <c r="S82" s="3957"/>
      <c r="T82" s="3957"/>
      <c r="U82" s="3957"/>
      <c r="V82" s="3957"/>
      <c r="W82" s="3957"/>
      <c r="X82" s="3957"/>
      <c r="Y82" s="3957"/>
      <c r="Z82" s="3957"/>
      <c r="AA82" s="3957"/>
      <c r="AB82" s="3957"/>
      <c r="AC82" s="3957"/>
      <c r="AD82" s="3957"/>
      <c r="AE82" s="3957"/>
      <c r="AF82" s="3957"/>
      <c r="AG82" s="3957"/>
      <c r="AH82" s="3957"/>
      <c r="AI82" s="3957"/>
      <c r="AJ82" s="3957"/>
      <c r="AK82" s="3957"/>
      <c r="AL82" s="3957"/>
      <c r="AM82" s="3957"/>
      <c r="AN82" s="3957"/>
      <c r="AO82" s="3957"/>
      <c r="AP82" s="3957"/>
      <c r="AQ82" s="3957"/>
      <c r="AR82" s="3957"/>
      <c r="AS82" s="3957"/>
      <c r="AT82" s="3957"/>
      <c r="AU82" s="3957"/>
      <c r="AV82" s="3957"/>
      <c r="AW82" s="3957"/>
      <c r="AX82" s="3957"/>
      <c r="AY82" s="3957"/>
      <c r="AZ82" s="3957"/>
      <c r="BA82" s="3957"/>
      <c r="BB82" s="3957"/>
      <c r="BC82" s="3957"/>
      <c r="BD82" s="3957"/>
      <c r="BE82" s="3957"/>
      <c r="BF82" s="3957"/>
      <c r="BG82" s="3957"/>
      <c r="BH82" s="3957"/>
      <c r="BI82" s="3957"/>
      <c r="BJ82" s="3957"/>
      <c r="BK82" s="3957"/>
      <c r="BL82" s="3957"/>
      <c r="BM82" s="3957"/>
      <c r="BN82" s="3957"/>
      <c r="BO82" s="3957"/>
      <c r="BP82" s="3957"/>
      <c r="BQ82" s="3957"/>
      <c r="BR82" s="3957"/>
      <c r="BS82" s="3957"/>
      <c r="BT82" s="3957"/>
      <c r="BU82" s="3958"/>
      <c r="BV82" s="2"/>
      <c r="BW82" s="16"/>
    </row>
    <row r="83" spans="1:75" ht="11.1" customHeight="1" x14ac:dyDescent="0.2">
      <c r="B83" s="3"/>
      <c r="C83" s="3959"/>
      <c r="D83" s="3959"/>
      <c r="E83" s="3959"/>
      <c r="F83" s="3959"/>
      <c r="G83" s="3959"/>
      <c r="H83" s="3959"/>
      <c r="I83" s="3959"/>
      <c r="J83" s="3959"/>
      <c r="K83" s="3959"/>
      <c r="L83" s="3959"/>
      <c r="M83" s="3959"/>
      <c r="N83" s="3959"/>
      <c r="O83" s="3959"/>
      <c r="P83" s="3959"/>
      <c r="Q83" s="3959"/>
      <c r="R83" s="3959"/>
      <c r="S83" s="3959"/>
      <c r="T83" s="3959"/>
      <c r="U83" s="3959"/>
      <c r="V83" s="3959"/>
      <c r="W83" s="3959"/>
      <c r="X83" s="3959"/>
      <c r="Y83" s="3959"/>
      <c r="Z83" s="3959"/>
      <c r="AA83" s="3959"/>
      <c r="AB83" s="3959"/>
      <c r="AC83" s="3959"/>
      <c r="AD83" s="3959"/>
      <c r="AE83" s="3959"/>
      <c r="AF83" s="3959"/>
      <c r="AG83" s="3959"/>
      <c r="AH83" s="3959"/>
      <c r="AI83" s="3959"/>
      <c r="AJ83" s="3959"/>
      <c r="AK83" s="3959"/>
      <c r="AL83" s="3959"/>
      <c r="AM83" s="3959"/>
      <c r="AN83" s="3959"/>
      <c r="AO83" s="3959"/>
      <c r="AP83" s="3959"/>
      <c r="AQ83" s="3959"/>
      <c r="AR83" s="3959"/>
      <c r="AS83" s="3959"/>
      <c r="AT83" s="3959"/>
      <c r="AU83" s="3959"/>
      <c r="AV83" s="3959"/>
      <c r="AW83" s="3959"/>
      <c r="AX83" s="3959"/>
      <c r="AY83" s="3959"/>
      <c r="AZ83" s="3959"/>
      <c r="BA83" s="3959"/>
      <c r="BB83" s="3959"/>
      <c r="BC83" s="3959"/>
      <c r="BD83" s="3959"/>
      <c r="BE83" s="3959"/>
      <c r="BF83" s="3959"/>
      <c r="BG83" s="3959"/>
      <c r="BH83" s="3959"/>
      <c r="BI83" s="3959"/>
      <c r="BJ83" s="3959"/>
      <c r="BK83" s="3959"/>
      <c r="BL83" s="3959"/>
      <c r="BM83" s="3959"/>
      <c r="BN83" s="3959"/>
      <c r="BO83" s="3959"/>
      <c r="BP83" s="3959"/>
      <c r="BQ83" s="3959"/>
      <c r="BR83" s="3959"/>
      <c r="BS83" s="3959"/>
      <c r="BT83" s="3959"/>
      <c r="BU83" s="3960"/>
      <c r="BV83" s="2"/>
      <c r="BW83" s="16"/>
    </row>
    <row r="84" spans="1:75" ht="11.1" customHeight="1" x14ac:dyDescent="0.2">
      <c r="B84" s="2"/>
      <c r="C84" s="499"/>
      <c r="D84" s="500"/>
      <c r="E84" s="500"/>
      <c r="F84" s="500"/>
      <c r="G84" s="500"/>
      <c r="H84" s="500"/>
      <c r="I84" s="500"/>
      <c r="J84" s="500"/>
      <c r="K84" s="500"/>
      <c r="L84" s="500"/>
      <c r="M84" s="500"/>
      <c r="N84" s="500"/>
      <c r="O84" s="499"/>
      <c r="P84" s="499"/>
      <c r="Q84" s="499"/>
      <c r="R84" s="499"/>
      <c r="S84" s="499"/>
      <c r="T84" s="499"/>
      <c r="U84" s="499"/>
      <c r="V84" s="499"/>
      <c r="W84" s="499"/>
      <c r="X84" s="499"/>
      <c r="Y84" s="499"/>
      <c r="Z84" s="499"/>
      <c r="AA84" s="499"/>
      <c r="AB84" s="499"/>
      <c r="AC84" s="499"/>
      <c r="AD84" s="499"/>
      <c r="AE84" s="499"/>
      <c r="AF84" s="499"/>
      <c r="AG84" s="499"/>
      <c r="AH84" s="499"/>
      <c r="AI84" s="499"/>
      <c r="AJ84" s="499"/>
      <c r="AK84" s="499"/>
      <c r="AL84" s="499"/>
      <c r="AM84" s="499"/>
      <c r="AN84" s="499"/>
      <c r="AO84" s="499"/>
      <c r="AP84" s="499"/>
      <c r="AQ84" s="499"/>
      <c r="AR84" s="499"/>
      <c r="AS84" s="499"/>
      <c r="AT84" s="499"/>
      <c r="AU84" s="500"/>
      <c r="AV84" s="500"/>
      <c r="AW84" s="500"/>
      <c r="AX84" s="500"/>
      <c r="AY84" s="500"/>
      <c r="AZ84" s="500"/>
      <c r="BA84" s="500"/>
      <c r="BB84" s="500"/>
      <c r="BC84" s="499"/>
      <c r="BD84" s="499"/>
      <c r="BE84" s="499"/>
      <c r="BF84" s="499"/>
      <c r="BG84" s="499"/>
      <c r="BH84" s="499"/>
      <c r="BI84" s="499"/>
      <c r="BJ84" s="499"/>
      <c r="BK84" s="499"/>
      <c r="BL84" s="499"/>
      <c r="BM84" s="499"/>
      <c r="BN84" s="499"/>
      <c r="BO84" s="499"/>
      <c r="BP84" s="499"/>
      <c r="BQ84" s="499"/>
      <c r="BR84" s="499"/>
      <c r="BS84" s="499"/>
      <c r="BT84" s="499"/>
      <c r="BU84" s="499"/>
      <c r="BV84" s="2"/>
      <c r="BW84" s="16"/>
    </row>
    <row r="85" spans="1:75" s="37" customFormat="1" ht="63" x14ac:dyDescent="0.25">
      <c r="B85" s="36"/>
      <c r="C85" s="501" t="str">
        <f t="shared" ref="C85:BQ85" si="7">C8</f>
        <v>ARNAUD E.</v>
      </c>
      <c r="D85" s="501" t="str">
        <f t="shared" si="7"/>
        <v>BOBOS</v>
      </c>
      <c r="E85" s="501" t="str">
        <f t="shared" si="7"/>
        <v>CEDRIC J.</v>
      </c>
      <c r="F85" s="501" t="str">
        <f t="shared" si="7"/>
        <v>CLAUDE</v>
      </c>
      <c r="G85" s="501" t="str">
        <f t="shared" si="7"/>
        <v>CYRILLE</v>
      </c>
      <c r="H85" s="501" t="str">
        <f t="shared" si="7"/>
        <v>DAMS</v>
      </c>
      <c r="I85" s="501" t="str">
        <f t="shared" si="7"/>
        <v>DJOH</v>
      </c>
      <c r="J85" s="501" t="str">
        <f t="shared" si="7"/>
        <v>ERIC</v>
      </c>
      <c r="K85" s="501" t="str">
        <f t="shared" si="7"/>
        <v>FABRICE</v>
      </c>
      <c r="L85" s="501" t="str">
        <f t="shared" ref="L85" si="8">L8</f>
        <v>FLORIAN</v>
      </c>
      <c r="M85" s="501" t="str">
        <f t="shared" si="7"/>
        <v>FRANCK</v>
      </c>
      <c r="N85" s="501" t="str">
        <f t="shared" si="7"/>
        <v>FD</v>
      </c>
      <c r="O85" s="501" t="str">
        <f t="shared" si="7"/>
        <v>FRANCKY</v>
      </c>
      <c r="P85" s="501" t="str">
        <f t="shared" si="7"/>
        <v>FRED</v>
      </c>
      <c r="Q85" s="501" t="str">
        <f t="shared" si="7"/>
        <v>FRED S.</v>
      </c>
      <c r="R85" s="501" t="str">
        <f t="shared" si="7"/>
        <v>GUICHON</v>
      </c>
      <c r="S85" s="501" t="str">
        <f t="shared" si="7"/>
        <v>HUGO</v>
      </c>
      <c r="T85" s="501" t="str">
        <f t="shared" si="7"/>
        <v>ISA</v>
      </c>
      <c r="U85" s="501" t="str">
        <f t="shared" si="7"/>
        <v>JEREMY</v>
      </c>
      <c r="V85" s="501" t="str">
        <f t="shared" si="7"/>
        <v>JEREMY D.</v>
      </c>
      <c r="W85" s="501" t="str">
        <f t="shared" si="7"/>
        <v>JEROME C.</v>
      </c>
      <c r="X85" s="501" t="str">
        <f t="shared" si="7"/>
        <v>JON</v>
      </c>
      <c r="Y85" s="501" t="str">
        <f t="shared" si="7"/>
        <v>JOULS</v>
      </c>
      <c r="Z85" s="501" t="str">
        <f t="shared" si="7"/>
        <v>JUDE</v>
      </c>
      <c r="AA85" s="501" t="str">
        <f t="shared" si="7"/>
        <v>JULIE</v>
      </c>
      <c r="AB85" s="501" t="str">
        <f t="shared" si="7"/>
        <v>KARL</v>
      </c>
      <c r="AC85" s="501" t="str">
        <f t="shared" si="7"/>
        <v>LAURE</v>
      </c>
      <c r="AD85" s="501" t="str">
        <f t="shared" si="7"/>
        <v>LOGAN</v>
      </c>
      <c r="AE85" s="501" t="str">
        <f t="shared" ref="AE85" si="9">AE8</f>
        <v>MANU</v>
      </c>
      <c r="AF85" s="501" t="str">
        <f t="shared" si="7"/>
        <v>MATHIAS</v>
      </c>
      <c r="AG85" s="501" t="str">
        <f t="shared" si="7"/>
        <v>MATH T.</v>
      </c>
      <c r="AH85" s="501" t="str">
        <f t="shared" si="7"/>
        <v>MAX</v>
      </c>
      <c r="AI85" s="501" t="str">
        <f t="shared" si="7"/>
        <v>NIL</v>
      </c>
      <c r="AJ85" s="501" t="str">
        <f t="shared" si="7"/>
        <v>OLIV</v>
      </c>
      <c r="AK85" s="501" t="str">
        <f t="shared" si="7"/>
        <v>PILOU</v>
      </c>
      <c r="AL85" s="501" t="str">
        <f t="shared" si="7"/>
        <v>ROB</v>
      </c>
      <c r="AM85" s="501" t="str">
        <f t="shared" si="7"/>
        <v>ROMAIN</v>
      </c>
      <c r="AN85" s="501" t="str">
        <f t="shared" si="7"/>
        <v>THOMAS J.</v>
      </c>
      <c r="AO85" s="501" t="str">
        <f t="shared" si="7"/>
        <v>THOMAS S.</v>
      </c>
      <c r="AP85" s="501" t="str">
        <f t="shared" si="7"/>
        <v>TOAT'S</v>
      </c>
      <c r="AQ85" s="501" t="str">
        <f t="shared" si="7"/>
        <v>TOMY</v>
      </c>
      <c r="AR85" s="501" t="str">
        <f t="shared" ref="AR85" si="10">AR8</f>
        <v>VINCENT</v>
      </c>
      <c r="AS85" s="501" t="str">
        <f t="shared" si="7"/>
        <v>ANGELIQUE</v>
      </c>
      <c r="AT85" s="501" t="str">
        <f t="shared" si="7"/>
        <v>BAPTISTE</v>
      </c>
      <c r="AU85" s="501" t="str">
        <f t="shared" si="7"/>
        <v>CATHY</v>
      </c>
      <c r="AV85" s="501" t="str">
        <f t="shared" si="7"/>
        <v>CELIA</v>
      </c>
      <c r="AW85" s="501" t="str">
        <f t="shared" si="7"/>
        <v>CHRISTOPHE</v>
      </c>
      <c r="AX85" s="501" t="str">
        <f t="shared" si="7"/>
        <v>CORINNE</v>
      </c>
      <c r="AY85" s="501" t="str">
        <f t="shared" si="7"/>
        <v>CYRIL D.</v>
      </c>
      <c r="AZ85" s="501" t="str">
        <f t="shared" si="7"/>
        <v>ELISA</v>
      </c>
      <c r="BA85" s="501" t="str">
        <f t="shared" si="7"/>
        <v>ELISE</v>
      </c>
      <c r="BB85" s="501" t="str">
        <f t="shared" si="7"/>
        <v>FLORA</v>
      </c>
      <c r="BC85" s="501" t="str">
        <f t="shared" si="7"/>
        <v>FREDOUILLE</v>
      </c>
      <c r="BD85" s="501" t="str">
        <f t="shared" si="7"/>
        <v>GEOFFROY</v>
      </c>
      <c r="BE85" s="501" t="str">
        <f t="shared" si="7"/>
        <v>JEAN-BAPTISTE</v>
      </c>
      <c r="BF85" s="501" t="str">
        <f t="shared" si="7"/>
        <v>JEAN-PHILIPPE</v>
      </c>
      <c r="BG85" s="501" t="str">
        <f t="shared" si="7"/>
        <v>JONATHAN B.</v>
      </c>
      <c r="BH85" s="501" t="str">
        <f t="shared" si="7"/>
        <v>LOÏC H.</v>
      </c>
      <c r="BI85" s="501" t="str">
        <f t="shared" si="7"/>
        <v>LUCILLE</v>
      </c>
      <c r="BJ85" s="501" t="str">
        <f t="shared" si="7"/>
        <v>MARION</v>
      </c>
      <c r="BK85" s="501" t="str">
        <f t="shared" si="7"/>
        <v>MAT</v>
      </c>
      <c r="BL85" s="501" t="str">
        <f t="shared" si="7"/>
        <v>MATHIEU S.</v>
      </c>
      <c r="BM85" s="501" t="str">
        <f t="shared" si="7"/>
        <v>MATT</v>
      </c>
      <c r="BN85" s="501" t="str">
        <f t="shared" si="7"/>
        <v>MENOS</v>
      </c>
      <c r="BO85" s="501" t="str">
        <f t="shared" si="7"/>
        <v>NADINE</v>
      </c>
      <c r="BP85" s="501" t="str">
        <f t="shared" si="7"/>
        <v>NICO</v>
      </c>
      <c r="BQ85" s="501" t="str">
        <f t="shared" si="7"/>
        <v>OLIVIER</v>
      </c>
      <c r="BR85" s="501" t="str">
        <f>BR8</f>
        <v>THOM</v>
      </c>
      <c r="BS85" s="501" t="str">
        <f>BS8</f>
        <v>TOTOCHE</v>
      </c>
      <c r="BT85" s="501" t="str">
        <f>BT8</f>
        <v>VINCE</v>
      </c>
      <c r="BU85" s="501" t="str">
        <f>BU8</f>
        <v>YANN</v>
      </c>
      <c r="BW85" s="45"/>
    </row>
    <row r="86" spans="1:75" s="55" customFormat="1" ht="12" x14ac:dyDescent="0.25">
      <c r="A86" s="3961" t="s">
        <v>332</v>
      </c>
      <c r="B86" s="622" t="s">
        <v>285</v>
      </c>
      <c r="C86" s="623">
        <f>COUNTIF('Gagnants-Perdants'!$B$2:$B$93,C85)</f>
        <v>0</v>
      </c>
      <c r="D86" s="623">
        <f>COUNTIF('Gagnants-Perdants'!$B$2:$B$93,D85)</f>
        <v>9</v>
      </c>
      <c r="E86" s="623">
        <f>COUNTIF('Gagnants-Perdants'!$B$2:$B$93,E85)</f>
        <v>0</v>
      </c>
      <c r="F86" s="623">
        <f>COUNTIF('Gagnants-Perdants'!$B$2:$B$93,F85)</f>
        <v>0</v>
      </c>
      <c r="G86" s="623">
        <f>COUNTIF('Gagnants-Perdants'!$B$2:$B$93,G85)</f>
        <v>2</v>
      </c>
      <c r="H86" s="623">
        <f>COUNTIF('Gagnants-Perdants'!$B$2:$B$93,H85)</f>
        <v>6</v>
      </c>
      <c r="I86" s="623">
        <f>COUNTIF('Gagnants-Perdants'!$B$2:$B$93,I85)</f>
        <v>12</v>
      </c>
      <c r="J86" s="623">
        <f>COUNTIF('Gagnants-Perdants'!$B$2:$B$93,J85)</f>
        <v>0</v>
      </c>
      <c r="K86" s="623">
        <f>COUNTIF('Gagnants-Perdants'!$B$2:$B$93,K85)</f>
        <v>0</v>
      </c>
      <c r="L86" s="623">
        <f>COUNTIF('Gagnants-Perdants'!$B$2:$B$93,L85)</f>
        <v>0</v>
      </c>
      <c r="M86" s="623">
        <f>COUNTIF('Gagnants-Perdants'!$B$2:$B$93,M85)</f>
        <v>6</v>
      </c>
      <c r="N86" s="623">
        <f>COUNTIF('Gagnants-Perdants'!$B$2:$B$93,N85)</f>
        <v>10</v>
      </c>
      <c r="O86" s="623">
        <f>COUNTIF('Gagnants-Perdants'!$B$2:$B$93,O85)</f>
        <v>5</v>
      </c>
      <c r="P86" s="623">
        <f>COUNTIF('Gagnants-Perdants'!$B$2:$B$93,P85)</f>
        <v>8</v>
      </c>
      <c r="Q86" s="623">
        <f>COUNTIF('Gagnants-Perdants'!$B$2:$B$93,Q85)</f>
        <v>0</v>
      </c>
      <c r="R86" s="623">
        <f>COUNTIF('Gagnants-Perdants'!$B$2:$B$93,R85)</f>
        <v>0</v>
      </c>
      <c r="S86" s="623">
        <f>COUNTIF('Gagnants-Perdants'!$B$2:$B$93,S85)</f>
        <v>11</v>
      </c>
      <c r="T86" s="623">
        <f>COUNTIF('Gagnants-Perdants'!$B$2:$B$93,T85)</f>
        <v>0</v>
      </c>
      <c r="U86" s="623">
        <f>COUNTIF('Gagnants-Perdants'!$B$2:$B$93,U85)</f>
        <v>0</v>
      </c>
      <c r="V86" s="623">
        <f>COUNTIF('Gagnants-Perdants'!$B$2:$B$93,V85)</f>
        <v>0</v>
      </c>
      <c r="W86" s="623">
        <f>COUNTIF('Gagnants-Perdants'!$B$2:$B$93,W85)</f>
        <v>0</v>
      </c>
      <c r="X86" s="623">
        <f>COUNTIF('Gagnants-Perdants'!$B$2:$B$93,X85)</f>
        <v>8</v>
      </c>
      <c r="Y86" s="623">
        <f>COUNTIF('Gagnants-Perdants'!$B$2:$B$93,Y85)</f>
        <v>0</v>
      </c>
      <c r="Z86" s="623">
        <f>COUNTIF('Gagnants-Perdants'!$B$2:$B$93,Z85)</f>
        <v>0</v>
      </c>
      <c r="AA86" s="623">
        <f>COUNTIF('Gagnants-Perdants'!$B$2:$B$93,AA85)</f>
        <v>1</v>
      </c>
      <c r="AB86" s="623">
        <f>COUNTIF('Gagnants-Perdants'!$B$2:$B$93,AB85)</f>
        <v>0</v>
      </c>
      <c r="AC86" s="623">
        <f>COUNTIF('Gagnants-Perdants'!$B$2:$B$93,AC85)</f>
        <v>0</v>
      </c>
      <c r="AD86" s="623">
        <f>COUNTIF('Gagnants-Perdants'!$B$2:$B$93,AD85)</f>
        <v>0</v>
      </c>
      <c r="AE86" s="623">
        <f>COUNTIF('Gagnants-Perdants'!$B$2:$B$93,AE85)</f>
        <v>0</v>
      </c>
      <c r="AF86" s="623">
        <f>COUNTIF('Gagnants-Perdants'!$B$2:$B$93,AF85)</f>
        <v>0</v>
      </c>
      <c r="AG86" s="623">
        <f>COUNTIF('Gagnants-Perdants'!$B$2:$B$93,AG85)</f>
        <v>0</v>
      </c>
      <c r="AH86" s="623">
        <f>COUNTIF('Gagnants-Perdants'!$B$2:$B$93,AH85)</f>
        <v>0</v>
      </c>
      <c r="AI86" s="623">
        <f>COUNTIF('Gagnants-Perdants'!$B$2:$B$93,AI85)</f>
        <v>0</v>
      </c>
      <c r="AJ86" s="623">
        <f>COUNTIF('Gagnants-Perdants'!$B$2:$B$93,AJ85)</f>
        <v>2</v>
      </c>
      <c r="AK86" s="623">
        <f>COUNTIF('Gagnants-Perdants'!$B$2:$B$93,AK85)</f>
        <v>1</v>
      </c>
      <c r="AL86" s="623">
        <f>COUNTIF('Gagnants-Perdants'!$B$2:$B$93,AL85)</f>
        <v>6</v>
      </c>
      <c r="AM86" s="623">
        <f>COUNTIF('Gagnants-Perdants'!$B$2:$B$93,AM85)</f>
        <v>0</v>
      </c>
      <c r="AN86" s="623">
        <f>COUNTIF('Gagnants-Perdants'!$B$2:$B$93,AN85)</f>
        <v>0</v>
      </c>
      <c r="AO86" s="623">
        <f>COUNTIF('Gagnants-Perdants'!$B$2:$B$93,AO85)</f>
        <v>0</v>
      </c>
      <c r="AP86" s="623">
        <f>COUNTIF('Gagnants-Perdants'!$B$2:$B$93,AP85)</f>
        <v>0</v>
      </c>
      <c r="AQ86" s="848">
        <f>COUNTIF('Gagnants-Perdants'!$B$2:$B$93,AQ85)</f>
        <v>0</v>
      </c>
      <c r="AR86" s="848">
        <f>COUNTIF('Gagnants-Perdants'!$B$2:$B$93,AR85)</f>
        <v>0</v>
      </c>
      <c r="AS86" s="3682">
        <f>COUNTIF('Gagnants-Perdants'!$B$2:$B$93,AS85)</f>
        <v>0</v>
      </c>
      <c r="AT86" s="623">
        <f>COUNTIF('Gagnants-Perdants'!$B$2:$B$93,AT85)</f>
        <v>0</v>
      </c>
      <c r="AU86" s="623">
        <f>COUNTIF('Gagnants-Perdants'!$B$2:$B$93,AU85)</f>
        <v>0</v>
      </c>
      <c r="AV86" s="623">
        <f>COUNTIF('Gagnants-Perdants'!$B$2:$B$93,AV85)</f>
        <v>0</v>
      </c>
      <c r="AW86" s="623">
        <f>COUNTIF('Gagnants-Perdants'!$B$2:$B$93,AW85)</f>
        <v>0</v>
      </c>
      <c r="AX86" s="623">
        <f>COUNTIF('Gagnants-Perdants'!$B$2:$B$93,AX85)</f>
        <v>0</v>
      </c>
      <c r="AY86" s="623">
        <f>COUNTIF('Gagnants-Perdants'!$B$2:$B$93,AY85)</f>
        <v>0</v>
      </c>
      <c r="AZ86" s="623">
        <f>COUNTIF('Gagnants-Perdants'!$B$2:$B$93,AZ85)</f>
        <v>0</v>
      </c>
      <c r="BA86" s="623">
        <f>COUNTIF('Gagnants-Perdants'!$B$2:$B$93,BA85)</f>
        <v>0</v>
      </c>
      <c r="BB86" s="623">
        <f>COUNTIF('Gagnants-Perdants'!$B$2:$B$93,BB85)</f>
        <v>1</v>
      </c>
      <c r="BC86" s="623">
        <f>COUNTIF('Gagnants-Perdants'!$B$2:$B$93,BC85)</f>
        <v>3</v>
      </c>
      <c r="BD86" s="623">
        <f>COUNTIF('Gagnants-Perdants'!$B$2:$B$93,BD85)</f>
        <v>0</v>
      </c>
      <c r="BE86" s="623">
        <f>COUNTIF('Gagnants-Perdants'!$B$2:$B$93,BE85)</f>
        <v>0</v>
      </c>
      <c r="BF86" s="623">
        <f>COUNTIF('Gagnants-Perdants'!$B$2:$B$93,BF85)</f>
        <v>0</v>
      </c>
      <c r="BG86" s="623">
        <f>COUNTIF('Gagnants-Perdants'!$B$2:$B$93,BG85)</f>
        <v>0</v>
      </c>
      <c r="BH86" s="623">
        <f>COUNTIF('Gagnants-Perdants'!$B$2:$B$93,BH85)</f>
        <v>0</v>
      </c>
      <c r="BI86" s="623">
        <f>COUNTIF('Gagnants-Perdants'!$B$2:$B$93,BI85)</f>
        <v>0</v>
      </c>
      <c r="BJ86" s="623">
        <f>COUNTIF('Gagnants-Perdants'!$B$2:$B$93,BJ85)</f>
        <v>0</v>
      </c>
      <c r="BK86" s="623">
        <f>COUNTIF('Gagnants-Perdants'!$B$2:$B$93,BK85)</f>
        <v>0</v>
      </c>
      <c r="BL86" s="623">
        <f>COUNTIF('Gagnants-Perdants'!$B$2:$B$93,BL85)</f>
        <v>0</v>
      </c>
      <c r="BM86" s="623">
        <f>COUNTIF('Gagnants-Perdants'!$B$2:$B$93,BM85)</f>
        <v>0</v>
      </c>
      <c r="BN86" s="623">
        <f>COUNTIF('Gagnants-Perdants'!$B$2:$B$93,BN85)</f>
        <v>0</v>
      </c>
      <c r="BO86" s="623">
        <f>COUNTIF('Gagnants-Perdants'!$B$2:$B$93,BO85)</f>
        <v>0</v>
      </c>
      <c r="BP86" s="623">
        <f>COUNTIF('Gagnants-Perdants'!$B$2:$B$93,BP85)</f>
        <v>0</v>
      </c>
      <c r="BQ86" s="623">
        <f>COUNTIF('Gagnants-Perdants'!$B$2:$B$93,BQ85)</f>
        <v>0</v>
      </c>
      <c r="BR86" s="623">
        <f>COUNTIF('Gagnants-Perdants'!$B$2:$B$93,BR85)</f>
        <v>0</v>
      </c>
      <c r="BS86" s="623">
        <f>COUNTIF('Gagnants-Perdants'!$B$2:$B$93,BS85)</f>
        <v>0</v>
      </c>
      <c r="BT86" s="623">
        <f>COUNTIF('Gagnants-Perdants'!$B$2:$B$93,BT85)</f>
        <v>0</v>
      </c>
      <c r="BU86" s="623">
        <f>COUNTIF('Gagnants-Perdants'!$B$2:$B$93,BU85)</f>
        <v>0</v>
      </c>
    </row>
    <row r="87" spans="1:75" s="485" customFormat="1" ht="11.25" x14ac:dyDescent="0.25">
      <c r="A87" s="3962"/>
      <c r="B87" s="505" t="s">
        <v>286</v>
      </c>
      <c r="C87" s="487">
        <f t="array" ref="C87">MAX(IF('INTEGRALE verrouillée'!$A$7:$A$110='Bountys calculs'!C85,'INTEGRALE verrouillée'!$AM$7:$AM$110))</f>
        <v>0</v>
      </c>
      <c r="D87" s="487">
        <f t="array" ref="D87">MAX(IF('INTEGRALE verrouillée'!$A$7:$A$110='Bountys calculs'!D85,'INTEGRALE verrouillée'!$AM$7:$AM$110))</f>
        <v>7</v>
      </c>
      <c r="E87" s="487">
        <f t="array" ref="E87">MAX(IF('INTEGRALE verrouillée'!$A$7:$A$110='Bountys calculs'!E85,'INTEGRALE verrouillée'!$AM$7:$AM$110))</f>
        <v>0</v>
      </c>
      <c r="F87" s="487">
        <f t="array" ref="F87">MAX(IF('INTEGRALE verrouillée'!$A$7:$A$110='Bountys calculs'!F85,'INTEGRALE verrouillée'!$AM$7:$AM$110))</f>
        <v>0</v>
      </c>
      <c r="G87" s="487">
        <f t="array" ref="G87">MAX(IF('INTEGRALE verrouillée'!$A$7:$A$110='Bountys calculs'!G85,'INTEGRALE verrouillée'!$AM$7:$AM$110))</f>
        <v>6</v>
      </c>
      <c r="H87" s="487">
        <f t="array" ref="H87">MAX(IF('INTEGRALE verrouillée'!$A$7:$A$110='Bountys calculs'!H85,'INTEGRALE verrouillée'!$AM$7:$AM$110))</f>
        <v>10</v>
      </c>
      <c r="I87" s="487">
        <f t="array" ref="I87">MAX(IF('INTEGRALE verrouillée'!$A$7:$A$110='Bountys calculs'!I85,'INTEGRALE verrouillée'!$AM$7:$AM$110))</f>
        <v>5</v>
      </c>
      <c r="J87" s="487">
        <f t="array" ref="J87">MAX(IF('INTEGRALE verrouillée'!$A$7:$A$110='Bountys calculs'!J85,'INTEGRALE verrouillée'!$AM$7:$AM$110))</f>
        <v>0</v>
      </c>
      <c r="K87" s="487">
        <f t="array" ref="K87">MAX(IF('INTEGRALE verrouillée'!$A$7:$A$110='Bountys calculs'!K85,'INTEGRALE verrouillée'!$AM$7:$AM$110))</f>
        <v>0</v>
      </c>
      <c r="L87" s="487">
        <f t="array" ref="L87">MAX(IF('INTEGRALE verrouillée'!$A$7:$A$110='Bountys calculs'!L85,'INTEGRALE verrouillée'!$AM$7:$AM$110))</f>
        <v>0</v>
      </c>
      <c r="M87" s="487">
        <f t="array" ref="M87">MAX(IF('INTEGRALE verrouillée'!$A$7:$A$110='Bountys calculs'!M85,'INTEGRALE verrouillée'!$AM$7:$AM$110))</f>
        <v>7</v>
      </c>
      <c r="N87" s="487">
        <f t="array" ref="N87">MAX(IF('INTEGRALE verrouillée'!$A$7:$A$110='Bountys calculs'!N85,'INTEGRALE verrouillée'!$AM$7:$AM$110))</f>
        <v>6</v>
      </c>
      <c r="O87" s="487">
        <f t="array" ref="O87">MAX(IF('INTEGRALE verrouillée'!$A$7:$A$110='Bountys calculs'!O85,'INTEGRALE verrouillée'!$AM$7:$AM$110))</f>
        <v>4</v>
      </c>
      <c r="P87" s="487">
        <f t="array" ref="P87">MAX(IF('INTEGRALE verrouillée'!$A$7:$A$110='Bountys calculs'!P85,'INTEGRALE verrouillée'!$AM$7:$AM$110))</f>
        <v>9</v>
      </c>
      <c r="Q87" s="487">
        <f t="array" ref="Q87">MAX(IF('INTEGRALE verrouillée'!$A$7:$A$110='Bountys calculs'!Q85,'INTEGRALE verrouillée'!$AM$7:$AM$110))</f>
        <v>0</v>
      </c>
      <c r="R87" s="487">
        <f t="array" ref="R87">MAX(IF('INTEGRALE verrouillée'!$A$7:$A$110='Bountys calculs'!R85,'INTEGRALE verrouillée'!$AM$7:$AM$110))</f>
        <v>0</v>
      </c>
      <c r="S87" s="487">
        <f t="array" ref="S87">MAX(IF('INTEGRALE verrouillée'!$A$7:$A$110='Bountys calculs'!S85,'INTEGRALE verrouillée'!$AM$7:$AM$110))</f>
        <v>4</v>
      </c>
      <c r="T87" s="487">
        <f t="array" ref="T87">MAX(IF('INTEGRALE verrouillée'!$A$7:$A$110='Bountys calculs'!T85,'INTEGRALE verrouillée'!$AM$7:$AM$110))</f>
        <v>1</v>
      </c>
      <c r="U87" s="487">
        <f t="array" ref="U87">MAX(IF('INTEGRALE verrouillée'!$A$7:$A$110='Bountys calculs'!U85,'INTEGRALE verrouillée'!$AM$7:$AM$110))</f>
        <v>0</v>
      </c>
      <c r="V87" s="487">
        <f t="array" ref="V87">MAX(IF('INTEGRALE verrouillée'!$A$7:$A$110='Bountys calculs'!V85,'INTEGRALE verrouillée'!$AM$7:$AM$110))</f>
        <v>0</v>
      </c>
      <c r="W87" s="487">
        <f t="array" ref="W87">MAX(IF('INTEGRALE verrouillée'!$A$7:$A$110='Bountys calculs'!W85,'INTEGRALE verrouillée'!$AM$7:$AM$110))</f>
        <v>0</v>
      </c>
      <c r="X87" s="487">
        <f t="array" ref="X87">MAX(IF('INTEGRALE verrouillée'!$A$7:$A$110='Bountys calculs'!X85,'INTEGRALE verrouillée'!$AM$7:$AM$110))</f>
        <v>6</v>
      </c>
      <c r="Y87" s="487">
        <f t="array" ref="Y87">MAX(IF('INTEGRALE verrouillée'!$A$7:$A$110='Bountys calculs'!Y85,'INTEGRALE verrouillée'!$AM$7:$AM$110))</f>
        <v>0</v>
      </c>
      <c r="Z87" s="487">
        <f t="array" ref="Z87">MAX(IF('INTEGRALE verrouillée'!$A$7:$A$110='Bountys calculs'!Z85,'INTEGRALE verrouillée'!$AM$7:$AM$110))</f>
        <v>0</v>
      </c>
      <c r="AA87" s="487">
        <f t="array" ref="AA87">MAX(IF('INTEGRALE verrouillée'!$A$7:$A$110='Bountys calculs'!AA85,'INTEGRALE verrouillée'!$AM$7:$AM$110))</f>
        <v>3</v>
      </c>
      <c r="AB87" s="487">
        <f t="array" ref="AB87">MAX(IF('INTEGRALE verrouillée'!$A$7:$A$110='Bountys calculs'!AB85,'INTEGRALE verrouillée'!$AM$7:$AM$110))</f>
        <v>0</v>
      </c>
      <c r="AC87" s="487">
        <f t="array" ref="AC87">MAX(IF('INTEGRALE verrouillée'!$A$7:$A$110='Bountys calculs'!AC85,'INTEGRALE verrouillée'!$AM$7:$AM$110))</f>
        <v>0</v>
      </c>
      <c r="AD87" s="487">
        <f t="array" ref="AD87">MAX(IF('INTEGRALE verrouillée'!$A$7:$A$110='Bountys calculs'!AD85,'INTEGRALE verrouillée'!$AM$7:$AM$110))</f>
        <v>0</v>
      </c>
      <c r="AE87" s="487">
        <f t="array" ref="AE87">MAX(IF('INTEGRALE verrouillée'!$A$7:$A$110='Bountys calculs'!AE85,'INTEGRALE verrouillée'!$AM$7:$AM$110))</f>
        <v>0</v>
      </c>
      <c r="AF87" s="487">
        <f t="array" ref="AF87">MAX(IF('INTEGRALE verrouillée'!$A$7:$A$110='Bountys calculs'!AF85,'INTEGRALE verrouillée'!$AM$7:$AM$110))</f>
        <v>0</v>
      </c>
      <c r="AG87" s="487">
        <f t="array" ref="AG87">MAX(IF('INTEGRALE verrouillée'!$A$7:$A$110='Bountys calculs'!AG85,'INTEGRALE verrouillée'!$AM$7:$AM$110))</f>
        <v>0</v>
      </c>
      <c r="AH87" s="487">
        <f t="array" ref="AH87">MAX(IF('INTEGRALE verrouillée'!$A$7:$A$110='Bountys calculs'!AH85,'INTEGRALE verrouillée'!$AM$7:$AM$110))</f>
        <v>0</v>
      </c>
      <c r="AI87" s="487">
        <f t="array" ref="AI87">MAX(IF('INTEGRALE verrouillée'!$A$7:$A$110='Bountys calculs'!AI85,'INTEGRALE verrouillée'!$AM$7:$AM$110))</f>
        <v>0</v>
      </c>
      <c r="AJ87" s="487">
        <f t="array" ref="AJ87">MAX(IF('INTEGRALE verrouillée'!$A$7:$A$110='Bountys calculs'!AJ85,'INTEGRALE verrouillée'!$AM$7:$AM$110))</f>
        <v>4</v>
      </c>
      <c r="AK87" s="487">
        <f t="array" ref="AK87">MAX(IF('INTEGRALE verrouillée'!$A$7:$A$110='Bountys calculs'!AK85,'INTEGRALE verrouillée'!$AM$7:$AM$110))</f>
        <v>6</v>
      </c>
      <c r="AL87" s="487">
        <f t="array" ref="AL87">MAX(IF('INTEGRALE verrouillée'!$A$7:$A$110='Bountys calculs'!AL85,'INTEGRALE verrouillée'!$AM$7:$AM$110))</f>
        <v>8</v>
      </c>
      <c r="AM87" s="487">
        <f t="array" ref="AM87">MAX(IF('INTEGRALE verrouillée'!$A$7:$A$110='Bountys calculs'!AM85,'INTEGRALE verrouillée'!$AM$7:$AM$110))</f>
        <v>1</v>
      </c>
      <c r="AN87" s="487">
        <f t="array" ref="AN87">MAX(IF('INTEGRALE verrouillée'!$A$7:$A$110='Bountys calculs'!AN85,'INTEGRALE verrouillée'!$AM$7:$AM$110))</f>
        <v>3</v>
      </c>
      <c r="AO87" s="487">
        <f t="array" ref="AO87">MAX(IF('INTEGRALE verrouillée'!$A$7:$A$110='Bountys calculs'!AO85,'INTEGRALE verrouillée'!$AM$7:$AM$110))</f>
        <v>0</v>
      </c>
      <c r="AP87" s="487">
        <f t="array" ref="AP87">MAX(IF('INTEGRALE verrouillée'!$A$7:$A$110='Bountys calculs'!AP85,'INTEGRALE verrouillée'!$AM$7:$AM$110))</f>
        <v>0</v>
      </c>
      <c r="AQ87" s="849">
        <f t="array" ref="AQ87">MAX(IF('INTEGRALE verrouillée'!$A$7:$A$110='Bountys calculs'!AQ85,'INTEGRALE verrouillée'!$AM$7:$AM$110))</f>
        <v>3</v>
      </c>
      <c r="AR87" s="849">
        <f t="array" ref="AR87">MAX(IF('INTEGRALE verrouillée'!$A$7:$A$110='Bountys calculs'!AR85,'INTEGRALE verrouillée'!$AM$7:$AM$110))</f>
        <v>0</v>
      </c>
      <c r="AS87" s="3683">
        <f t="array" ref="AS87">MAX(IF('INTEGRALE verrouillée'!$A$7:$A$110='Bountys calculs'!AS85,'INTEGRALE verrouillée'!$AM$7:$AM$110))</f>
        <v>0</v>
      </c>
      <c r="AT87" s="487">
        <f t="array" ref="AT87">MAX(IF('INTEGRALE verrouillée'!$A$7:$A$110='Bountys calculs'!AT85,'INTEGRALE verrouillée'!$AM$7:$AM$110))</f>
        <v>0</v>
      </c>
      <c r="AU87" s="487">
        <f t="array" ref="AU87">MAX(IF('INTEGRALE verrouillée'!$A$7:$A$110='Bountys calculs'!AU85,'INTEGRALE verrouillée'!$AM$7:$AM$110))</f>
        <v>0</v>
      </c>
      <c r="AV87" s="487">
        <f t="array" ref="AV87">MAX(IF('INTEGRALE verrouillée'!$A$7:$A$110='Bountys calculs'!AV85,'INTEGRALE verrouillée'!$AM$7:$AM$110))</f>
        <v>0</v>
      </c>
      <c r="AW87" s="487">
        <f t="array" ref="AW87">MAX(IF('INTEGRALE verrouillée'!$A$7:$A$110='Bountys calculs'!AW85,'INTEGRALE verrouillée'!$AM$7:$AM$110))</f>
        <v>0</v>
      </c>
      <c r="AX87" s="487">
        <f t="array" ref="AX87">MAX(IF('INTEGRALE verrouillée'!$A$7:$A$110='Bountys calculs'!AX85,'INTEGRALE verrouillée'!$AM$7:$AM$110))</f>
        <v>1</v>
      </c>
      <c r="AY87" s="487">
        <f t="array" ref="AY87">MAX(IF('INTEGRALE verrouillée'!$A$7:$A$110='Bountys calculs'!AY85,'INTEGRALE verrouillée'!$AM$7:$AM$110))</f>
        <v>0</v>
      </c>
      <c r="AZ87" s="487">
        <f t="array" ref="AZ87">MAX(IF('INTEGRALE verrouillée'!$A$7:$A$110='Bountys calculs'!AZ85,'INTEGRALE verrouillée'!$AM$7:$AM$110))</f>
        <v>1</v>
      </c>
      <c r="BA87" s="487">
        <f t="array" ref="BA87">MAX(IF('INTEGRALE verrouillée'!$A$7:$A$110='Bountys calculs'!BA85,'INTEGRALE verrouillée'!$AM$7:$AM$110))</f>
        <v>0</v>
      </c>
      <c r="BB87" s="487">
        <f t="array" ref="BB87">MAX(IF('INTEGRALE verrouillée'!$A$7:$A$110='Bountys calculs'!BB85,'INTEGRALE verrouillée'!$AM$7:$AM$110))</f>
        <v>1</v>
      </c>
      <c r="BC87" s="487">
        <f t="array" ref="BC87">MAX(IF('INTEGRALE verrouillée'!$A$7:$A$110='Bountys calculs'!BC85,'INTEGRALE verrouillée'!$AM$7:$AM$110))</f>
        <v>1</v>
      </c>
      <c r="BD87" s="487">
        <f t="array" ref="BD87">MAX(IF('INTEGRALE verrouillée'!$A$7:$A$110='Bountys calculs'!BD85,'INTEGRALE verrouillée'!$AM$7:$AM$110))</f>
        <v>1</v>
      </c>
      <c r="BE87" s="487">
        <f t="array" ref="BE87">MAX(IF('INTEGRALE verrouillée'!$A$7:$A$110='Bountys calculs'!BE85,'INTEGRALE verrouillée'!$AM$7:$AM$110))</f>
        <v>0</v>
      </c>
      <c r="BF87" s="487">
        <f t="array" ref="BF87">MAX(IF('INTEGRALE verrouillée'!$A$7:$A$110='Bountys calculs'!BF85,'INTEGRALE verrouillée'!$AM$7:$AM$110))</f>
        <v>0</v>
      </c>
      <c r="BG87" s="487">
        <f t="array" ref="BG87">MAX(IF('INTEGRALE verrouillée'!$A$7:$A$110='Bountys calculs'!BG85,'INTEGRALE verrouillée'!$AM$7:$AM$110))</f>
        <v>0</v>
      </c>
      <c r="BH87" s="487">
        <f t="array" ref="BH87">MAX(IF('INTEGRALE verrouillée'!$A$7:$A$110='Bountys calculs'!BH85,'INTEGRALE verrouillée'!$AM$7:$AM$110))</f>
        <v>0</v>
      </c>
      <c r="BI87" s="487">
        <f t="array" ref="BI87">MAX(IF('INTEGRALE verrouillée'!$A$7:$A$110='Bountys calculs'!BI85,'INTEGRALE verrouillée'!$AM$7:$AM$110))</f>
        <v>0</v>
      </c>
      <c r="BJ87" s="487">
        <f t="array" ref="BJ87">MAX(IF('INTEGRALE verrouillée'!$A$7:$A$110='Bountys calculs'!BJ85,'INTEGRALE verrouillée'!$AM$7:$AM$110))</f>
        <v>2</v>
      </c>
      <c r="BK87" s="487">
        <f t="array" ref="BK87">MAX(IF('INTEGRALE verrouillée'!$A$7:$A$110='Bountys calculs'!BK85,'INTEGRALE verrouillée'!$AM$7:$AM$110))</f>
        <v>1</v>
      </c>
      <c r="BL87" s="487">
        <f t="array" ref="BL87">MAX(IF('INTEGRALE verrouillée'!$A$7:$A$110='Bountys calculs'!BL85,'INTEGRALE verrouillée'!$AM$7:$AM$110))</f>
        <v>0</v>
      </c>
      <c r="BM87" s="487">
        <f t="array" ref="BM87">MAX(IF('INTEGRALE verrouillée'!$A$7:$A$110='Bountys calculs'!BM85,'INTEGRALE verrouillée'!$AM$7:$AM$110))</f>
        <v>0</v>
      </c>
      <c r="BN87" s="487">
        <f t="array" ref="BN87">MAX(IF('INTEGRALE verrouillée'!$A$7:$A$110='Bountys calculs'!BN85,'INTEGRALE verrouillée'!$AM$7:$AM$110))</f>
        <v>0</v>
      </c>
      <c r="BO87" s="487">
        <f t="array" ref="BO87">MAX(IF('INTEGRALE verrouillée'!$A$7:$A$110='Bountys calculs'!BO85,'INTEGRALE verrouillée'!$AM$7:$AM$110))</f>
        <v>0</v>
      </c>
      <c r="BP87" s="487">
        <f t="array" ref="BP87">MAX(IF('INTEGRALE verrouillée'!$A$7:$A$110='Bountys calculs'!BP85,'INTEGRALE verrouillée'!$AM$7:$AM$110))</f>
        <v>0</v>
      </c>
      <c r="BQ87" s="487">
        <f t="array" ref="BQ87">MAX(IF('INTEGRALE verrouillée'!$A$7:$A$110='Bountys calculs'!BQ85,'INTEGRALE verrouillée'!$AM$7:$AM$110))</f>
        <v>0</v>
      </c>
      <c r="BR87" s="487">
        <f t="array" ref="BR87">MAX(IF('INTEGRALE verrouillée'!$A$7:$A$110='Bountys calculs'!BR85,'INTEGRALE verrouillée'!$AM$7:$AM$110))</f>
        <v>0</v>
      </c>
      <c r="BS87" s="487">
        <f t="array" ref="BS87">MAX(IF('INTEGRALE verrouillée'!$A$7:$A$110='Bountys calculs'!BS85,'INTEGRALE verrouillée'!$AM$7:$AM$110))</f>
        <v>0</v>
      </c>
      <c r="BT87" s="487">
        <f t="array" ref="BT87">MAX(IF('INTEGRALE verrouillée'!$A$7:$A$110='Bountys calculs'!BT85,'INTEGRALE verrouillée'!$AM$7:$AM$110))</f>
        <v>0</v>
      </c>
      <c r="BU87" s="487">
        <f t="array" ref="BU87">MAX(IF('INTEGRALE verrouillée'!$A$7:$A$110='Bountys calculs'!BU85,'INTEGRALE verrouillée'!$AM$7:$AM$110))</f>
        <v>0</v>
      </c>
    </row>
    <row r="88" spans="1:75" s="485" customFormat="1" ht="11.25" x14ac:dyDescent="0.25">
      <c r="A88" s="3962"/>
      <c r="B88" s="642" t="s">
        <v>303</v>
      </c>
      <c r="C88" s="643">
        <f t="array" ref="C88">MAX(IF('INTEGRALE verrouillée'!$A$7:$A$110='Bountys calculs'!C85,'INTEGRALE verrouillée'!$AN$7:$AN$110))</f>
        <v>0</v>
      </c>
      <c r="D88" s="643">
        <f t="array" ref="D88">MAX(IF('INTEGRALE verrouillée'!$A$7:$A$110='Bountys calculs'!D85,'INTEGRALE verrouillée'!$AN$7:$AN$110))</f>
        <v>1</v>
      </c>
      <c r="E88" s="643">
        <f t="array" ref="E88">MAX(IF('INTEGRALE verrouillée'!$A$7:$A$110='Bountys calculs'!E85,'INTEGRALE verrouillée'!$AN$7:$AN$110))</f>
        <v>0</v>
      </c>
      <c r="F88" s="643">
        <f t="array" ref="F88">MAX(IF('INTEGRALE verrouillée'!$A$7:$A$110='Bountys calculs'!F85,'INTEGRALE verrouillée'!$AN$7:$AN$110))</f>
        <v>0</v>
      </c>
      <c r="G88" s="643">
        <f t="array" ref="G88">MAX(IF('INTEGRALE verrouillée'!$A$7:$A$110='Bountys calculs'!G85,'INTEGRALE verrouillée'!$AN$7:$AN$110))</f>
        <v>0</v>
      </c>
      <c r="H88" s="643">
        <f t="array" ref="H88">MAX(IF('INTEGRALE verrouillée'!$A$7:$A$110='Bountys calculs'!H85,'INTEGRALE verrouillée'!$AN$7:$AN$110))</f>
        <v>1</v>
      </c>
      <c r="I88" s="643">
        <f t="array" ref="I88">MAX(IF('INTEGRALE verrouillée'!$A$7:$A$110='Bountys calculs'!I85,'INTEGRALE verrouillée'!$AN$7:$AN$110))</f>
        <v>2</v>
      </c>
      <c r="J88" s="643">
        <f t="array" ref="J88">MAX(IF('INTEGRALE verrouillée'!$A$7:$A$110='Bountys calculs'!J85,'INTEGRALE verrouillée'!$AN$7:$AN$110))</f>
        <v>0</v>
      </c>
      <c r="K88" s="643">
        <f t="array" ref="K88">MAX(IF('INTEGRALE verrouillée'!$A$7:$A$110='Bountys calculs'!K85,'INTEGRALE verrouillée'!$AN$7:$AN$110))</f>
        <v>0</v>
      </c>
      <c r="L88" s="643">
        <f t="array" ref="L88">MAX(IF('INTEGRALE verrouillée'!$A$7:$A$110='Bountys calculs'!L85,'INTEGRALE verrouillée'!$AN$7:$AN$110))</f>
        <v>0</v>
      </c>
      <c r="M88" s="643">
        <f t="array" ref="M88">MAX(IF('INTEGRALE verrouillée'!$A$7:$A$110='Bountys calculs'!M85,'INTEGRALE verrouillée'!$AN$7:$AN$110))</f>
        <v>1</v>
      </c>
      <c r="N88" s="643">
        <f t="array" ref="N88">MAX(IF('INTEGRALE verrouillée'!$A$7:$A$110='Bountys calculs'!N85,'INTEGRALE verrouillée'!$AN$7:$AN$110))</f>
        <v>1</v>
      </c>
      <c r="O88" s="643">
        <f t="array" ref="O88">MAX(IF('INTEGRALE verrouillée'!$A$7:$A$110='Bountys calculs'!O85,'INTEGRALE verrouillée'!$AN$7:$AN$110))</f>
        <v>0</v>
      </c>
      <c r="P88" s="643">
        <f t="array" ref="P88">MAX(IF('INTEGRALE verrouillée'!$A$7:$A$110='Bountys calculs'!P85,'INTEGRALE verrouillée'!$AN$7:$AN$110))</f>
        <v>0</v>
      </c>
      <c r="Q88" s="643">
        <f t="array" ref="Q88">MAX(IF('INTEGRALE verrouillée'!$A$7:$A$110='Bountys calculs'!Q85,'INTEGRALE verrouillée'!$AN$7:$AN$110))</f>
        <v>0</v>
      </c>
      <c r="R88" s="643">
        <f t="array" ref="R88">MAX(IF('INTEGRALE verrouillée'!$A$7:$A$110='Bountys calculs'!R85,'INTEGRALE verrouillée'!$AN$7:$AN$110))</f>
        <v>0</v>
      </c>
      <c r="S88" s="643">
        <f t="array" ref="S88">MAX(IF('INTEGRALE verrouillée'!$A$7:$A$110='Bountys calculs'!S85,'INTEGRALE verrouillée'!$AN$7:$AN$110))</f>
        <v>2</v>
      </c>
      <c r="T88" s="643">
        <f t="array" ref="T88">MAX(IF('INTEGRALE verrouillée'!$A$7:$A$110='Bountys calculs'!T85,'INTEGRALE verrouillée'!$AN$7:$AN$110))</f>
        <v>0</v>
      </c>
      <c r="U88" s="643">
        <f t="array" ref="U88">MAX(IF('INTEGRALE verrouillée'!$A$7:$A$110='Bountys calculs'!U85,'INTEGRALE verrouillée'!$AN$7:$AN$110))</f>
        <v>0</v>
      </c>
      <c r="V88" s="643">
        <f t="array" ref="V88">MAX(IF('INTEGRALE verrouillée'!$A$7:$A$110='Bountys calculs'!V85,'INTEGRALE verrouillée'!$AN$7:$AN$110))</f>
        <v>0</v>
      </c>
      <c r="W88" s="643">
        <f t="array" ref="W88">MAX(IF('INTEGRALE verrouillée'!$A$7:$A$110='Bountys calculs'!W85,'INTEGRALE verrouillée'!$AN$7:$AN$110))</f>
        <v>0</v>
      </c>
      <c r="X88" s="643">
        <f t="array" ref="X88">MAX(IF('INTEGRALE verrouillée'!$A$7:$A$110='Bountys calculs'!X85,'INTEGRALE verrouillée'!$AN$7:$AN$110))</f>
        <v>1</v>
      </c>
      <c r="Y88" s="643">
        <f t="array" ref="Y88">MAX(IF('INTEGRALE verrouillée'!$A$7:$A$110='Bountys calculs'!Y85,'INTEGRALE verrouillée'!$AN$7:$AN$110))</f>
        <v>0</v>
      </c>
      <c r="Z88" s="643">
        <f t="array" ref="Z88">MAX(IF('INTEGRALE verrouillée'!$A$7:$A$110='Bountys calculs'!Z85,'INTEGRALE verrouillée'!$AN$7:$AN$110))</f>
        <v>0</v>
      </c>
      <c r="AA88" s="643">
        <f t="array" ref="AA88">MAX(IF('INTEGRALE verrouillée'!$A$7:$A$110='Bountys calculs'!AA85,'INTEGRALE verrouillée'!$AN$7:$AN$110))</f>
        <v>0</v>
      </c>
      <c r="AB88" s="643">
        <f t="array" ref="AB88">MAX(IF('INTEGRALE verrouillée'!$A$7:$A$110='Bountys calculs'!AB85,'INTEGRALE verrouillée'!$AN$7:$AN$110))</f>
        <v>0</v>
      </c>
      <c r="AC88" s="643">
        <f t="array" ref="AC88">MAX(IF('INTEGRALE verrouillée'!$A$7:$A$110='Bountys calculs'!AC85,'INTEGRALE verrouillée'!$AN$7:$AN$110))</f>
        <v>0</v>
      </c>
      <c r="AD88" s="643">
        <f t="array" ref="AD88">MAX(IF('INTEGRALE verrouillée'!$A$7:$A$110='Bountys calculs'!AD85,'INTEGRALE verrouillée'!$AN$7:$AN$110))</f>
        <v>0</v>
      </c>
      <c r="AE88" s="643">
        <f t="array" ref="AE88">MAX(IF('INTEGRALE verrouillée'!$A$7:$A$110='Bountys calculs'!AE85,'INTEGRALE verrouillée'!$AN$7:$AN$110))</f>
        <v>0</v>
      </c>
      <c r="AF88" s="643">
        <f t="array" ref="AF88">MAX(IF('INTEGRALE verrouillée'!$A$7:$A$110='Bountys calculs'!AF85,'INTEGRALE verrouillée'!$AN$7:$AN$110))</f>
        <v>0</v>
      </c>
      <c r="AG88" s="643">
        <f t="array" ref="AG88">MAX(IF('INTEGRALE verrouillée'!$A$7:$A$110='Bountys calculs'!AG85,'INTEGRALE verrouillée'!$AN$7:$AN$110))</f>
        <v>0</v>
      </c>
      <c r="AH88" s="643">
        <f t="array" ref="AH88">MAX(IF('INTEGRALE verrouillée'!$A$7:$A$110='Bountys calculs'!AH85,'INTEGRALE verrouillée'!$AN$7:$AN$110))</f>
        <v>0</v>
      </c>
      <c r="AI88" s="643">
        <f t="array" ref="AI88">MAX(IF('INTEGRALE verrouillée'!$A$7:$A$110='Bountys calculs'!AI85,'INTEGRALE verrouillée'!$AN$7:$AN$110))</f>
        <v>0</v>
      </c>
      <c r="AJ88" s="643">
        <f t="array" ref="AJ88">MAX(IF('INTEGRALE verrouillée'!$A$7:$A$110='Bountys calculs'!AJ85,'INTEGRALE verrouillée'!$AN$7:$AN$110))</f>
        <v>0</v>
      </c>
      <c r="AK88" s="643">
        <f t="array" ref="AK88">MAX(IF('INTEGRALE verrouillée'!$A$7:$A$110='Bountys calculs'!AK85,'INTEGRALE verrouillée'!$AN$7:$AN$110))</f>
        <v>0</v>
      </c>
      <c r="AL88" s="643">
        <f t="array" ref="AL88">MAX(IF('INTEGRALE verrouillée'!$A$7:$A$110='Bountys calculs'!AL85,'INTEGRALE verrouillée'!$AN$7:$AN$110))</f>
        <v>0</v>
      </c>
      <c r="AM88" s="643">
        <f t="array" ref="AM88">MAX(IF('INTEGRALE verrouillée'!$A$7:$A$110='Bountys calculs'!AM85,'INTEGRALE verrouillée'!$AN$7:$AN$110))</f>
        <v>0</v>
      </c>
      <c r="AN88" s="643">
        <f t="array" ref="AN88">MAX(IF('INTEGRALE verrouillée'!$A$7:$A$110='Bountys calculs'!AN85,'INTEGRALE verrouillée'!$AN$7:$AN$110))</f>
        <v>0</v>
      </c>
      <c r="AO88" s="643">
        <f t="array" ref="AO88">MAX(IF('INTEGRALE verrouillée'!$A$7:$A$110='Bountys calculs'!AO85,'INTEGRALE verrouillée'!$AN$7:$AN$110))</f>
        <v>0</v>
      </c>
      <c r="AP88" s="643">
        <f t="array" ref="AP88">MAX(IF('INTEGRALE verrouillée'!$A$7:$A$110='Bountys calculs'!AP85,'INTEGRALE verrouillée'!$AN$7:$AN$110))</f>
        <v>0</v>
      </c>
      <c r="AQ88" s="850">
        <f t="array" ref="AQ88">MAX(IF('INTEGRALE verrouillée'!$A$7:$A$110='Bountys calculs'!AQ85,'INTEGRALE verrouillée'!$AN$7:$AN$110))</f>
        <v>0</v>
      </c>
      <c r="AR88" s="850">
        <f t="array" ref="AR88">MAX(IF('INTEGRALE verrouillée'!$A$7:$A$110='Bountys calculs'!AR85,'INTEGRALE verrouillée'!$AN$7:$AN$110))</f>
        <v>0</v>
      </c>
      <c r="AS88" s="3684">
        <f t="array" ref="AS88">MAX(IF('INTEGRALE verrouillée'!$A$7:$A$110='Bountys calculs'!AS85,'INTEGRALE verrouillée'!$AN$7:$AN$110))</f>
        <v>0</v>
      </c>
      <c r="AT88" s="643">
        <f t="array" ref="AT88">MAX(IF('INTEGRALE verrouillée'!$A$7:$A$110='Bountys calculs'!AT85,'INTEGRALE verrouillée'!$AN$7:$AN$110))</f>
        <v>0</v>
      </c>
      <c r="AU88" s="643">
        <f t="array" ref="AU88">MAX(IF('INTEGRALE verrouillée'!$A$7:$A$110='Bountys calculs'!AU85,'INTEGRALE verrouillée'!$AN$7:$AN$110))</f>
        <v>0</v>
      </c>
      <c r="AV88" s="643">
        <f t="array" ref="AV88">MAX(IF('INTEGRALE verrouillée'!$A$7:$A$110='Bountys calculs'!AV85,'INTEGRALE verrouillée'!$AN$7:$AN$110))</f>
        <v>0</v>
      </c>
      <c r="AW88" s="643">
        <f t="array" ref="AW88">MAX(IF('INTEGRALE verrouillée'!$A$7:$A$110='Bountys calculs'!AW85,'INTEGRALE verrouillée'!$AN$7:$AN$110))</f>
        <v>0</v>
      </c>
      <c r="AX88" s="643">
        <f t="array" ref="AX88">MAX(IF('INTEGRALE verrouillée'!$A$7:$A$110='Bountys calculs'!AX85,'INTEGRALE verrouillée'!$AN$7:$AN$110))</f>
        <v>0</v>
      </c>
      <c r="AY88" s="643">
        <f t="array" ref="AY88">MAX(IF('INTEGRALE verrouillée'!$A$7:$A$110='Bountys calculs'!AY85,'INTEGRALE verrouillée'!$AN$7:$AN$110))</f>
        <v>0</v>
      </c>
      <c r="AZ88" s="643">
        <f t="array" ref="AZ88">MAX(IF('INTEGRALE verrouillée'!$A$7:$A$110='Bountys calculs'!AZ85,'INTEGRALE verrouillée'!$AN$7:$AN$110))</f>
        <v>0</v>
      </c>
      <c r="BA88" s="643">
        <f t="array" ref="BA88">MAX(IF('INTEGRALE verrouillée'!$A$7:$A$110='Bountys calculs'!BA85,'INTEGRALE verrouillée'!$AN$7:$AN$110))</f>
        <v>0</v>
      </c>
      <c r="BB88" s="643">
        <f t="array" ref="BB88">MAX(IF('INTEGRALE verrouillée'!$A$7:$A$110='Bountys calculs'!BB85,'INTEGRALE verrouillée'!$AN$7:$AN$110))</f>
        <v>0</v>
      </c>
      <c r="BC88" s="643">
        <f t="array" ref="BC88">MAX(IF('INTEGRALE verrouillée'!$A$7:$A$110='Bountys calculs'!BC85,'INTEGRALE verrouillée'!$AN$7:$AN$110))</f>
        <v>1</v>
      </c>
      <c r="BD88" s="643">
        <f t="array" ref="BD88">MAX(IF('INTEGRALE verrouillée'!$A$7:$A$110='Bountys calculs'!BD85,'INTEGRALE verrouillée'!$AN$7:$AN$110))</f>
        <v>0</v>
      </c>
      <c r="BE88" s="643">
        <f t="array" ref="BE88">MAX(IF('INTEGRALE verrouillée'!$A$7:$A$110='Bountys calculs'!BE85,'INTEGRALE verrouillée'!$AN$7:$AN$110))</f>
        <v>0</v>
      </c>
      <c r="BF88" s="643">
        <f t="array" ref="BF88">MAX(IF('INTEGRALE verrouillée'!$A$7:$A$110='Bountys calculs'!BF85,'INTEGRALE verrouillée'!$AN$7:$AN$110))</f>
        <v>0</v>
      </c>
      <c r="BG88" s="643">
        <f t="array" ref="BG88">MAX(IF('INTEGRALE verrouillée'!$A$7:$A$110='Bountys calculs'!BG85,'INTEGRALE verrouillée'!$AN$7:$AN$110))</f>
        <v>0</v>
      </c>
      <c r="BH88" s="643">
        <f t="array" ref="BH88">MAX(IF('INTEGRALE verrouillée'!$A$7:$A$110='Bountys calculs'!BH85,'INTEGRALE verrouillée'!$AN$7:$AN$110))</f>
        <v>0</v>
      </c>
      <c r="BI88" s="643">
        <f t="array" ref="BI88">MAX(IF('INTEGRALE verrouillée'!$A$7:$A$110='Bountys calculs'!BI85,'INTEGRALE verrouillée'!$AN$7:$AN$110))</f>
        <v>0</v>
      </c>
      <c r="BJ88" s="643">
        <f t="array" ref="BJ88">MAX(IF('INTEGRALE verrouillée'!$A$7:$A$110='Bountys calculs'!BJ85,'INTEGRALE verrouillée'!$AN$7:$AN$110))</f>
        <v>0</v>
      </c>
      <c r="BK88" s="643">
        <f t="array" ref="BK88">MAX(IF('INTEGRALE verrouillée'!$A$7:$A$110='Bountys calculs'!BK85,'INTEGRALE verrouillée'!$AN$7:$AN$110))</f>
        <v>0</v>
      </c>
      <c r="BL88" s="643">
        <f t="array" ref="BL88">MAX(IF('INTEGRALE verrouillée'!$A$7:$A$110='Bountys calculs'!BL85,'INTEGRALE verrouillée'!$AN$7:$AN$110))</f>
        <v>0</v>
      </c>
      <c r="BM88" s="643">
        <f t="array" ref="BM88">MAX(IF('INTEGRALE verrouillée'!$A$7:$A$110='Bountys calculs'!BM85,'INTEGRALE verrouillée'!$AN$7:$AN$110))</f>
        <v>0</v>
      </c>
      <c r="BN88" s="643">
        <f t="array" ref="BN88">MAX(IF('INTEGRALE verrouillée'!$A$7:$A$110='Bountys calculs'!BN85,'INTEGRALE verrouillée'!$AN$7:$AN$110))</f>
        <v>0</v>
      </c>
      <c r="BO88" s="643">
        <f t="array" ref="BO88">MAX(IF('INTEGRALE verrouillée'!$A$7:$A$110='Bountys calculs'!BO85,'INTEGRALE verrouillée'!$AN$7:$AN$110))</f>
        <v>0</v>
      </c>
      <c r="BP88" s="643">
        <f t="array" ref="BP88">MAX(IF('INTEGRALE verrouillée'!$A$7:$A$110='Bountys calculs'!BP85,'INTEGRALE verrouillée'!$AN$7:$AN$110))</f>
        <v>0</v>
      </c>
      <c r="BQ88" s="643">
        <f t="array" ref="BQ88">MAX(IF('INTEGRALE verrouillée'!$A$7:$A$110='Bountys calculs'!BQ85,'INTEGRALE verrouillée'!$AN$7:$AN$110))</f>
        <v>0</v>
      </c>
      <c r="BR88" s="643">
        <f t="array" ref="BR88">MAX(IF('INTEGRALE verrouillée'!$A$7:$A$110='Bountys calculs'!BR85,'INTEGRALE verrouillée'!$AN$7:$AN$110))</f>
        <v>0</v>
      </c>
      <c r="BS88" s="643">
        <f t="array" ref="BS88">MAX(IF('INTEGRALE verrouillée'!$A$7:$A$110='Bountys calculs'!BS85,'INTEGRALE verrouillée'!$AN$7:$AN$110))</f>
        <v>0</v>
      </c>
      <c r="BT88" s="643">
        <f t="array" ref="BT88">MAX(IF('INTEGRALE verrouillée'!$A$7:$A$110='Bountys calculs'!BT85,'INTEGRALE verrouillée'!$AN$7:$AN$110))</f>
        <v>0</v>
      </c>
      <c r="BU88" s="643">
        <f t="array" ref="BU88">MAX(IF('INTEGRALE verrouillée'!$A$7:$A$110='Bountys calculs'!BU85,'INTEGRALE verrouillée'!$AN$7:$AN$110))</f>
        <v>0</v>
      </c>
    </row>
    <row r="89" spans="1:75" s="53" customFormat="1" ht="12" x14ac:dyDescent="0.25">
      <c r="A89" s="3962"/>
      <c r="B89" s="506" t="s">
        <v>287</v>
      </c>
      <c r="C89" s="488" t="str">
        <f t="shared" ref="C89" si="11">IF(C87&gt;0,(C86+C88)/C87,"-")</f>
        <v>-</v>
      </c>
      <c r="D89" s="488">
        <f t="shared" ref="D89:BQ89" si="12">IF(D87&gt;0,(D86+D88)/D87,"-")</f>
        <v>1.4285714285714286</v>
      </c>
      <c r="E89" s="488" t="str">
        <f t="shared" si="12"/>
        <v>-</v>
      </c>
      <c r="F89" s="488" t="str">
        <f t="shared" si="12"/>
        <v>-</v>
      </c>
      <c r="G89" s="488">
        <f t="shared" si="12"/>
        <v>0.33333333333333331</v>
      </c>
      <c r="H89" s="488">
        <f t="shared" si="12"/>
        <v>0.7</v>
      </c>
      <c r="I89" s="488">
        <f t="shared" si="12"/>
        <v>2.8</v>
      </c>
      <c r="J89" s="488" t="str">
        <f t="shared" si="12"/>
        <v>-</v>
      </c>
      <c r="K89" s="488" t="str">
        <f t="shared" si="12"/>
        <v>-</v>
      </c>
      <c r="L89" s="488" t="str">
        <f t="shared" si="12"/>
        <v>-</v>
      </c>
      <c r="M89" s="488">
        <f t="shared" si="12"/>
        <v>1</v>
      </c>
      <c r="N89" s="488">
        <f t="shared" si="12"/>
        <v>1.8333333333333333</v>
      </c>
      <c r="O89" s="488">
        <f t="shared" si="12"/>
        <v>1.25</v>
      </c>
      <c r="P89" s="488">
        <f t="shared" si="12"/>
        <v>0.88888888888888884</v>
      </c>
      <c r="Q89" s="488" t="str">
        <f t="shared" si="12"/>
        <v>-</v>
      </c>
      <c r="R89" s="488" t="str">
        <f t="shared" si="12"/>
        <v>-</v>
      </c>
      <c r="S89" s="488">
        <f t="shared" si="12"/>
        <v>3.25</v>
      </c>
      <c r="T89" s="488">
        <f t="shared" si="12"/>
        <v>0</v>
      </c>
      <c r="U89" s="488" t="str">
        <f t="shared" si="12"/>
        <v>-</v>
      </c>
      <c r="V89" s="488" t="str">
        <f t="shared" si="12"/>
        <v>-</v>
      </c>
      <c r="W89" s="488" t="str">
        <f t="shared" si="12"/>
        <v>-</v>
      </c>
      <c r="X89" s="488">
        <f t="shared" si="12"/>
        <v>1.5</v>
      </c>
      <c r="Y89" s="488" t="str">
        <f t="shared" si="12"/>
        <v>-</v>
      </c>
      <c r="Z89" s="488" t="str">
        <f t="shared" si="12"/>
        <v>-</v>
      </c>
      <c r="AA89" s="488">
        <f t="shared" si="12"/>
        <v>0.33333333333333331</v>
      </c>
      <c r="AB89" s="488" t="str">
        <f t="shared" si="12"/>
        <v>-</v>
      </c>
      <c r="AC89" s="488" t="str">
        <f t="shared" si="12"/>
        <v>-</v>
      </c>
      <c r="AD89" s="488" t="str">
        <f t="shared" si="12"/>
        <v>-</v>
      </c>
      <c r="AE89" s="488" t="str">
        <f t="shared" ref="AE89" si="13">IF(AE87&gt;0,(AE86+AE88)/AE87,"-")</f>
        <v>-</v>
      </c>
      <c r="AF89" s="488" t="str">
        <f t="shared" si="12"/>
        <v>-</v>
      </c>
      <c r="AG89" s="488" t="str">
        <f t="shared" si="12"/>
        <v>-</v>
      </c>
      <c r="AH89" s="488" t="str">
        <f t="shared" si="12"/>
        <v>-</v>
      </c>
      <c r="AI89" s="488" t="str">
        <f t="shared" si="12"/>
        <v>-</v>
      </c>
      <c r="AJ89" s="488">
        <f t="shared" si="12"/>
        <v>0.5</v>
      </c>
      <c r="AK89" s="488">
        <f t="shared" si="12"/>
        <v>0.16666666666666666</v>
      </c>
      <c r="AL89" s="488">
        <f t="shared" si="12"/>
        <v>0.75</v>
      </c>
      <c r="AM89" s="488">
        <f t="shared" si="12"/>
        <v>0</v>
      </c>
      <c r="AN89" s="488">
        <f t="shared" si="12"/>
        <v>0</v>
      </c>
      <c r="AO89" s="488" t="str">
        <f t="shared" si="12"/>
        <v>-</v>
      </c>
      <c r="AP89" s="488" t="str">
        <f t="shared" si="12"/>
        <v>-</v>
      </c>
      <c r="AQ89" s="851">
        <f t="shared" si="12"/>
        <v>0</v>
      </c>
      <c r="AR89" s="851" t="str">
        <f t="shared" ref="AR89" si="14">IF(AR87&gt;0,(AR86+AR88)/AR87,"-")</f>
        <v>-</v>
      </c>
      <c r="AS89" s="3685" t="str">
        <f t="shared" si="12"/>
        <v>-</v>
      </c>
      <c r="AT89" s="488" t="str">
        <f t="shared" si="12"/>
        <v>-</v>
      </c>
      <c r="AU89" s="488" t="str">
        <f t="shared" si="12"/>
        <v>-</v>
      </c>
      <c r="AV89" s="488" t="str">
        <f t="shared" si="12"/>
        <v>-</v>
      </c>
      <c r="AW89" s="488" t="str">
        <f t="shared" si="12"/>
        <v>-</v>
      </c>
      <c r="AX89" s="488">
        <f t="shared" si="12"/>
        <v>0</v>
      </c>
      <c r="AY89" s="488" t="str">
        <f t="shared" si="12"/>
        <v>-</v>
      </c>
      <c r="AZ89" s="488">
        <f t="shared" si="12"/>
        <v>0</v>
      </c>
      <c r="BA89" s="488" t="str">
        <f t="shared" si="12"/>
        <v>-</v>
      </c>
      <c r="BB89" s="488">
        <f t="shared" si="12"/>
        <v>1</v>
      </c>
      <c r="BC89" s="488">
        <f t="shared" si="12"/>
        <v>4</v>
      </c>
      <c r="BD89" s="488">
        <f t="shared" si="12"/>
        <v>0</v>
      </c>
      <c r="BE89" s="488" t="str">
        <f t="shared" si="12"/>
        <v>-</v>
      </c>
      <c r="BF89" s="488" t="str">
        <f t="shared" si="12"/>
        <v>-</v>
      </c>
      <c r="BG89" s="488" t="str">
        <f t="shared" si="12"/>
        <v>-</v>
      </c>
      <c r="BH89" s="488" t="str">
        <f t="shared" si="12"/>
        <v>-</v>
      </c>
      <c r="BI89" s="488" t="str">
        <f t="shared" si="12"/>
        <v>-</v>
      </c>
      <c r="BJ89" s="488">
        <f t="shared" si="12"/>
        <v>0</v>
      </c>
      <c r="BK89" s="488">
        <f t="shared" si="12"/>
        <v>0</v>
      </c>
      <c r="BL89" s="488" t="str">
        <f t="shared" si="12"/>
        <v>-</v>
      </c>
      <c r="BM89" s="488" t="str">
        <f t="shared" si="12"/>
        <v>-</v>
      </c>
      <c r="BN89" s="488" t="str">
        <f t="shared" si="12"/>
        <v>-</v>
      </c>
      <c r="BO89" s="488" t="str">
        <f t="shared" si="12"/>
        <v>-</v>
      </c>
      <c r="BP89" s="488" t="str">
        <f t="shared" si="12"/>
        <v>-</v>
      </c>
      <c r="BQ89" s="488" t="str">
        <f t="shared" si="12"/>
        <v>-</v>
      </c>
      <c r="BR89" s="488" t="str">
        <f t="shared" ref="BR89:BU89" si="15">IF(BR87&gt;0,(BR86+BR88)/BR87,"-")</f>
        <v>-</v>
      </c>
      <c r="BS89" s="488" t="str">
        <f t="shared" si="15"/>
        <v>-</v>
      </c>
      <c r="BT89" s="488" t="str">
        <f t="shared" si="15"/>
        <v>-</v>
      </c>
      <c r="BU89" s="488" t="str">
        <f t="shared" si="15"/>
        <v>-</v>
      </c>
    </row>
    <row r="90" spans="1:75" s="55" customFormat="1" ht="12" customHeight="1" x14ac:dyDescent="0.25">
      <c r="A90" s="3963" t="s">
        <v>288</v>
      </c>
      <c r="B90" s="620" t="s">
        <v>285</v>
      </c>
      <c r="C90" s="621">
        <f>COUNTIF('Gagnants-Perdants'!$B$94:$B$225,C85)</f>
        <v>0</v>
      </c>
      <c r="D90" s="621">
        <f>COUNTIF('Gagnants-Perdants'!$B$94:$B$225,D85)</f>
        <v>7</v>
      </c>
      <c r="E90" s="621">
        <f>COUNTIF('Gagnants-Perdants'!$B$94:$B$225,E85)</f>
        <v>0</v>
      </c>
      <c r="F90" s="621">
        <f>COUNTIF('Gagnants-Perdants'!$B$94:$B$225,F85)</f>
        <v>0</v>
      </c>
      <c r="G90" s="621">
        <f>COUNTIF('Gagnants-Perdants'!$B$94:$B$225,G85)</f>
        <v>8</v>
      </c>
      <c r="H90" s="621">
        <f>COUNTIF('Gagnants-Perdants'!$B$94:$B$225,H85)</f>
        <v>11</v>
      </c>
      <c r="I90" s="621">
        <f>COUNTIF('Gagnants-Perdants'!$B$94:$B$225,I85)</f>
        <v>1</v>
      </c>
      <c r="J90" s="621">
        <f>COUNTIF('Gagnants-Perdants'!$B$94:$B$225,J85)</f>
        <v>0</v>
      </c>
      <c r="K90" s="621">
        <f>COUNTIF('Gagnants-Perdants'!$B$94:$B$225,K85)</f>
        <v>1</v>
      </c>
      <c r="L90" s="621">
        <f>COUNTIF('Gagnants-Perdants'!$B$94:$B$225,L85)</f>
        <v>0</v>
      </c>
      <c r="M90" s="621">
        <f>COUNTIF('Gagnants-Perdants'!$B$94:$B$225,M85)</f>
        <v>5</v>
      </c>
      <c r="N90" s="621">
        <f>COUNTIF('Gagnants-Perdants'!$B$94:$B$225,N85)</f>
        <v>15</v>
      </c>
      <c r="O90" s="621">
        <f>COUNTIF('Gagnants-Perdants'!$B$94:$B$225,O85)</f>
        <v>3</v>
      </c>
      <c r="P90" s="621">
        <f>COUNTIF('Gagnants-Perdants'!$B$94:$B$225,P85)</f>
        <v>5</v>
      </c>
      <c r="Q90" s="621">
        <f>COUNTIF('Gagnants-Perdants'!$B$94:$B$225,Q85)</f>
        <v>13</v>
      </c>
      <c r="R90" s="621">
        <f>COUNTIF('Gagnants-Perdants'!$B$94:$B$225,R85)</f>
        <v>2</v>
      </c>
      <c r="S90" s="621">
        <f>COUNTIF('Gagnants-Perdants'!$B$94:$B$225,S85)</f>
        <v>0</v>
      </c>
      <c r="T90" s="621">
        <f>COUNTIF('Gagnants-Perdants'!$B$94:$B$225,T85)</f>
        <v>0</v>
      </c>
      <c r="U90" s="621">
        <f>COUNTIF('Gagnants-Perdants'!$B$94:$B$225,U85)</f>
        <v>0</v>
      </c>
      <c r="V90" s="621">
        <f>COUNTIF('Gagnants-Perdants'!$B$94:$B$225,V85)</f>
        <v>0</v>
      </c>
      <c r="W90" s="621">
        <f>COUNTIF('Gagnants-Perdants'!$B$94:$B$225,W85)</f>
        <v>0</v>
      </c>
      <c r="X90" s="621">
        <f>COUNTIF('Gagnants-Perdants'!$B$94:$B$225,X85)</f>
        <v>5</v>
      </c>
      <c r="Y90" s="621">
        <f>COUNTIF('Gagnants-Perdants'!$B$94:$B$225,Y85)</f>
        <v>4</v>
      </c>
      <c r="Z90" s="621">
        <f>COUNTIF('Gagnants-Perdants'!$B$94:$B$225,Z85)</f>
        <v>3</v>
      </c>
      <c r="AA90" s="621">
        <f>COUNTIF('Gagnants-Perdants'!$B$94:$B$225,AA85)</f>
        <v>2</v>
      </c>
      <c r="AB90" s="621">
        <f>COUNTIF('Gagnants-Perdants'!$B$94:$B$225,AB85)</f>
        <v>0</v>
      </c>
      <c r="AC90" s="621">
        <f>COUNTIF('Gagnants-Perdants'!$B$94:$B$225,AC85)</f>
        <v>0</v>
      </c>
      <c r="AD90" s="621">
        <f>COUNTIF('Gagnants-Perdants'!$B$94:$B$225,AD85)</f>
        <v>0</v>
      </c>
      <c r="AE90" s="621">
        <f>COUNTIF('Gagnants-Perdants'!$B$94:$B$225,AE85)</f>
        <v>0</v>
      </c>
      <c r="AF90" s="621">
        <f>COUNTIF('Gagnants-Perdants'!$B$94:$B$225,AF85)</f>
        <v>0</v>
      </c>
      <c r="AG90" s="621">
        <f>COUNTIF('Gagnants-Perdants'!$B$94:$B$225,AG85)</f>
        <v>0</v>
      </c>
      <c r="AH90" s="621">
        <f>COUNTIF('Gagnants-Perdants'!$B$94:$B$225,AH85)</f>
        <v>5</v>
      </c>
      <c r="AI90" s="621">
        <f>COUNTIF('Gagnants-Perdants'!$B$94:$B$225,AI85)</f>
        <v>0</v>
      </c>
      <c r="AJ90" s="621">
        <f>COUNTIF('Gagnants-Perdants'!$B$94:$B$225,AJ85)</f>
        <v>4</v>
      </c>
      <c r="AK90" s="621">
        <f>COUNTIF('Gagnants-Perdants'!$B$94:$B$225,AK85)</f>
        <v>11</v>
      </c>
      <c r="AL90" s="621">
        <f>COUNTIF('Gagnants-Perdants'!$B$94:$B$225,AL85)</f>
        <v>11</v>
      </c>
      <c r="AM90" s="621">
        <f>COUNTIF('Gagnants-Perdants'!$B$94:$B$225,AM85)</f>
        <v>4</v>
      </c>
      <c r="AN90" s="621">
        <f>COUNTIF('Gagnants-Perdants'!$B$94:$B$225,AN85)</f>
        <v>1</v>
      </c>
      <c r="AO90" s="621">
        <f>COUNTIF('Gagnants-Perdants'!$B$94:$B$225,AO85)</f>
        <v>0</v>
      </c>
      <c r="AP90" s="621">
        <f>COUNTIF('Gagnants-Perdants'!$B$94:$B$225,AP85)</f>
        <v>0</v>
      </c>
      <c r="AQ90" s="852">
        <f>COUNTIF('Gagnants-Perdants'!$B$94:$B$225,AQ85)</f>
        <v>8</v>
      </c>
      <c r="AR90" s="852">
        <f>COUNTIF('Gagnants-Perdants'!$B$94:$B$225,AR85)</f>
        <v>0</v>
      </c>
      <c r="AS90" s="3686">
        <f>COUNTIF('Gagnants-Perdants'!$B$94:$B$225,AS85)</f>
        <v>0</v>
      </c>
      <c r="AT90" s="621">
        <f>COUNTIF('Gagnants-Perdants'!$B$94:$B$225,AT85)</f>
        <v>1</v>
      </c>
      <c r="AU90" s="621">
        <f>COUNTIF('Gagnants-Perdants'!$B$94:$B$225,AU85)</f>
        <v>0</v>
      </c>
      <c r="AV90" s="621">
        <f>COUNTIF('Gagnants-Perdants'!$B$94:$B$225,AV85)</f>
        <v>0</v>
      </c>
      <c r="AW90" s="621">
        <f>COUNTIF('Gagnants-Perdants'!$B$94:$B$225,AW85)</f>
        <v>0</v>
      </c>
      <c r="AX90" s="621">
        <f>COUNTIF('Gagnants-Perdants'!$B$94:$B$225,AX85)</f>
        <v>0</v>
      </c>
      <c r="AY90" s="621">
        <f>COUNTIF('Gagnants-Perdants'!$B$94:$B$225,AY85)</f>
        <v>0</v>
      </c>
      <c r="AZ90" s="621">
        <f>COUNTIF('Gagnants-Perdants'!$B$94:$B$225,AZ85)</f>
        <v>0</v>
      </c>
      <c r="BA90" s="621">
        <f>COUNTIF('Gagnants-Perdants'!$B$94:$B$225,BA85)</f>
        <v>1</v>
      </c>
      <c r="BB90" s="621">
        <f>COUNTIF('Gagnants-Perdants'!$B$94:$B$225,BB85)</f>
        <v>0</v>
      </c>
      <c r="BC90" s="621">
        <f>COUNTIF('Gagnants-Perdants'!$B$94:$B$225,BC85)</f>
        <v>0</v>
      </c>
      <c r="BD90" s="621">
        <f>COUNTIF('Gagnants-Perdants'!$B$94:$B$225,BD85)</f>
        <v>0</v>
      </c>
      <c r="BE90" s="621">
        <f>COUNTIF('Gagnants-Perdants'!$B$94:$B$225,BE85)</f>
        <v>0</v>
      </c>
      <c r="BF90" s="621">
        <f>COUNTIF('Gagnants-Perdants'!$B$94:$B$225,BF85)</f>
        <v>0</v>
      </c>
      <c r="BG90" s="621">
        <f>COUNTIF('Gagnants-Perdants'!$B$94:$B$225,BG85)</f>
        <v>0</v>
      </c>
      <c r="BH90" s="621">
        <f>COUNTIF('Gagnants-Perdants'!$B$94:$B$225,BH85)</f>
        <v>0</v>
      </c>
      <c r="BI90" s="621">
        <f>COUNTIF('Gagnants-Perdants'!$B$94:$B$225,BI85)</f>
        <v>0</v>
      </c>
      <c r="BJ90" s="621">
        <f>COUNTIF('Gagnants-Perdants'!$B$94:$B$225,BJ85)</f>
        <v>0</v>
      </c>
      <c r="BK90" s="621">
        <f>COUNTIF('Gagnants-Perdants'!$B$94:$B$225,BK85)</f>
        <v>0</v>
      </c>
      <c r="BL90" s="621">
        <f>COUNTIF('Gagnants-Perdants'!$B$94:$B$225,BL85)</f>
        <v>0</v>
      </c>
      <c r="BM90" s="621">
        <f>COUNTIF('Gagnants-Perdants'!$B$94:$B$225,BM85)</f>
        <v>1</v>
      </c>
      <c r="BN90" s="621">
        <f>COUNTIF('Gagnants-Perdants'!$B$94:$B$225,BN85)</f>
        <v>0</v>
      </c>
      <c r="BO90" s="621">
        <f>COUNTIF('Gagnants-Perdants'!$B$94:$B$225,BO85)</f>
        <v>0</v>
      </c>
      <c r="BP90" s="621">
        <f>COUNTIF('Gagnants-Perdants'!$B$94:$B$225,BP85)</f>
        <v>0</v>
      </c>
      <c r="BQ90" s="621">
        <f>COUNTIF('Gagnants-Perdants'!$B$94:$B$225,BQ85)</f>
        <v>0</v>
      </c>
      <c r="BR90" s="621">
        <f>COUNTIF('Gagnants-Perdants'!$B$94:$B$225,BR85)</f>
        <v>0</v>
      </c>
      <c r="BS90" s="621">
        <f>COUNTIF('Gagnants-Perdants'!$B$94:$B$225,BS85)</f>
        <v>0</v>
      </c>
      <c r="BT90" s="621">
        <f>COUNTIF('Gagnants-Perdants'!$B$94:$B$225,BT85)</f>
        <v>0</v>
      </c>
      <c r="BU90" s="621">
        <f>COUNTIF('Gagnants-Perdants'!$B$94:$B$225,BU85)</f>
        <v>0</v>
      </c>
    </row>
    <row r="91" spans="1:75" s="53" customFormat="1" ht="12" x14ac:dyDescent="0.25">
      <c r="A91" s="3963"/>
      <c r="B91" s="507" t="s">
        <v>286</v>
      </c>
      <c r="C91" s="489">
        <f t="array" ref="C91">MAX(IF('INTEGRALE verrouillée'!$A$7:$A$110='Bountys calculs'!C85,'INTEGRALE verrouillée'!$AO$7:$AO$110))</f>
        <v>0</v>
      </c>
      <c r="D91" s="489">
        <f t="array" ref="D91">MAX(IF('INTEGRALE verrouillée'!$A$7:$A$110='Bountys calculs'!D85,'INTEGRALE verrouillée'!$AO$7:$AO$110))</f>
        <v>3</v>
      </c>
      <c r="E91" s="489">
        <f t="array" ref="E91">MAX(IF('INTEGRALE verrouillée'!$A$7:$A$110='Bountys calculs'!E85,'INTEGRALE verrouillée'!$AO$7:$AO$110))</f>
        <v>1</v>
      </c>
      <c r="F91" s="489">
        <f t="array" ref="F91">MAX(IF('INTEGRALE verrouillée'!$A$7:$A$110='Bountys calculs'!F85,'INTEGRALE verrouillée'!$AO$7:$AO$110))</f>
        <v>0</v>
      </c>
      <c r="G91" s="489">
        <f t="array" ref="G91">MAX(IF('INTEGRALE verrouillée'!$A$7:$A$110='Bountys calculs'!G85,'INTEGRALE verrouillée'!$AO$7:$AO$110))</f>
        <v>13</v>
      </c>
      <c r="H91" s="489">
        <f t="array" ref="H91">MAX(IF('INTEGRALE verrouillée'!$A$7:$A$110='Bountys calculs'!H85,'INTEGRALE verrouillée'!$AO$7:$AO$110))</f>
        <v>13</v>
      </c>
      <c r="I91" s="489">
        <f t="array" ref="I91">MAX(IF('INTEGRALE verrouillée'!$A$7:$A$110='Bountys calculs'!I85,'INTEGRALE verrouillée'!$AO$7:$AO$110))</f>
        <v>2</v>
      </c>
      <c r="J91" s="489">
        <f t="array" ref="J91">MAX(IF('INTEGRALE verrouillée'!$A$7:$A$110='Bountys calculs'!J85,'INTEGRALE verrouillée'!$AO$7:$AO$110))</f>
        <v>0</v>
      </c>
      <c r="K91" s="489">
        <f t="array" ref="K91">MAX(IF('INTEGRALE verrouillée'!$A$7:$A$110='Bountys calculs'!K85,'INTEGRALE verrouillée'!$AO$7:$AO$110))</f>
        <v>3</v>
      </c>
      <c r="L91" s="489">
        <f t="array" ref="L91">MAX(IF('INTEGRALE verrouillée'!$A$7:$A$110='Bountys calculs'!L85,'INTEGRALE verrouillée'!$AO$7:$AO$110))</f>
        <v>0</v>
      </c>
      <c r="M91" s="489">
        <f t="array" ref="M91">MAX(IF('INTEGRALE verrouillée'!$A$7:$A$110='Bountys calculs'!M85,'INTEGRALE verrouillée'!$AO$7:$AO$110))</f>
        <v>12</v>
      </c>
      <c r="N91" s="489">
        <f t="array" ref="N91">MAX(IF('INTEGRALE verrouillée'!$A$7:$A$110='Bountys calculs'!N85,'INTEGRALE verrouillée'!$AO$7:$AO$110))</f>
        <v>5</v>
      </c>
      <c r="O91" s="489">
        <f t="array" ref="O91">MAX(IF('INTEGRALE verrouillée'!$A$7:$A$110='Bountys calculs'!O85,'INTEGRALE verrouillée'!$AO$7:$AO$110))</f>
        <v>4</v>
      </c>
      <c r="P91" s="489">
        <f t="array" ref="P91">MAX(IF('INTEGRALE verrouillée'!$A$7:$A$110='Bountys calculs'!P85,'INTEGRALE verrouillée'!$AO$7:$AO$110))</f>
        <v>11</v>
      </c>
      <c r="Q91" s="489">
        <f t="array" ref="Q91">MAX(IF('INTEGRALE verrouillée'!$A$7:$A$110='Bountys calculs'!Q85,'INTEGRALE verrouillée'!$AO$7:$AO$110))</f>
        <v>6</v>
      </c>
      <c r="R91" s="489">
        <f t="array" ref="R91">MAX(IF('INTEGRALE verrouillée'!$A$7:$A$110='Bountys calculs'!R85,'INTEGRALE verrouillée'!$AO$7:$AO$110))</f>
        <v>3</v>
      </c>
      <c r="S91" s="489">
        <f t="array" ref="S91">MAX(IF('INTEGRALE verrouillée'!$A$7:$A$110='Bountys calculs'!S85,'INTEGRALE verrouillée'!$AO$7:$AO$110))</f>
        <v>1</v>
      </c>
      <c r="T91" s="489">
        <f t="array" ref="T91">MAX(IF('INTEGRALE verrouillée'!$A$7:$A$110='Bountys calculs'!T85,'INTEGRALE verrouillée'!$AO$7:$AO$110))</f>
        <v>0</v>
      </c>
      <c r="U91" s="489">
        <f t="array" ref="U91">MAX(IF('INTEGRALE verrouillée'!$A$7:$A$110='Bountys calculs'!U85,'INTEGRALE verrouillée'!$AO$7:$AO$110))</f>
        <v>0</v>
      </c>
      <c r="V91" s="489">
        <f t="array" ref="V91">MAX(IF('INTEGRALE verrouillée'!$A$7:$A$110='Bountys calculs'!V85,'INTEGRALE verrouillée'!$AO$7:$AO$110))</f>
        <v>0</v>
      </c>
      <c r="W91" s="489">
        <f t="array" ref="W91">MAX(IF('INTEGRALE verrouillée'!$A$7:$A$110='Bountys calculs'!W85,'INTEGRALE verrouillée'!$AO$7:$AO$110))</f>
        <v>0</v>
      </c>
      <c r="X91" s="489">
        <f t="array" ref="X91">MAX(IF('INTEGRALE verrouillée'!$A$7:$A$110='Bountys calculs'!X85,'INTEGRALE verrouillée'!$AO$7:$AO$110))</f>
        <v>9</v>
      </c>
      <c r="Y91" s="489">
        <f t="array" ref="Y91">MAX(IF('INTEGRALE verrouillée'!$A$7:$A$110='Bountys calculs'!Y85,'INTEGRALE verrouillée'!$AO$7:$AO$110))</f>
        <v>3</v>
      </c>
      <c r="Z91" s="489">
        <f t="array" ref="Z91">MAX(IF('INTEGRALE verrouillée'!$A$7:$A$110='Bountys calculs'!Z85,'INTEGRALE verrouillée'!$AO$7:$AO$110))</f>
        <v>1</v>
      </c>
      <c r="AA91" s="489">
        <f t="array" ref="AA91">MAX(IF('INTEGRALE verrouillée'!$A$7:$A$110='Bountys calculs'!AA85,'INTEGRALE verrouillée'!$AO$7:$AO$110))</f>
        <v>4</v>
      </c>
      <c r="AB91" s="489">
        <f t="array" ref="AB91">MAX(IF('INTEGRALE verrouillée'!$A$7:$A$110='Bountys calculs'!AB85,'INTEGRALE verrouillée'!$AO$7:$AO$110))</f>
        <v>0</v>
      </c>
      <c r="AC91" s="489">
        <f t="array" ref="AC91">MAX(IF('INTEGRALE verrouillée'!$A$7:$A$110='Bountys calculs'!AC85,'INTEGRALE verrouillée'!$AO$7:$AO$110))</f>
        <v>0</v>
      </c>
      <c r="AD91" s="489">
        <f t="array" ref="AD91">MAX(IF('INTEGRALE verrouillée'!$A$7:$A$110='Bountys calculs'!AD85,'INTEGRALE verrouillée'!$AO$7:$AO$110))</f>
        <v>0</v>
      </c>
      <c r="AE91" s="489">
        <f t="array" ref="AE91">MAX(IF('INTEGRALE verrouillée'!$A$7:$A$110='Bountys calculs'!AE85,'INTEGRALE verrouillée'!$AO$7:$AO$110))</f>
        <v>0</v>
      </c>
      <c r="AF91" s="489">
        <f t="array" ref="AF91">MAX(IF('INTEGRALE verrouillée'!$A$7:$A$110='Bountys calculs'!AF85,'INTEGRALE verrouillée'!$AO$7:$AO$110))</f>
        <v>0</v>
      </c>
      <c r="AG91" s="489">
        <f t="array" ref="AG91">MAX(IF('INTEGRALE verrouillée'!$A$7:$A$110='Bountys calculs'!AG85,'INTEGRALE verrouillée'!$AO$7:$AO$110))</f>
        <v>0</v>
      </c>
      <c r="AH91" s="489">
        <f t="array" ref="AH91">MAX(IF('INTEGRALE verrouillée'!$A$7:$A$110='Bountys calculs'!AH85,'INTEGRALE verrouillée'!$AO$7:$AO$110))</f>
        <v>6</v>
      </c>
      <c r="AI91" s="489">
        <f t="array" ref="AI91">MAX(IF('INTEGRALE verrouillée'!$A$7:$A$110='Bountys calculs'!AI85,'INTEGRALE verrouillée'!$AO$7:$AO$110))</f>
        <v>0</v>
      </c>
      <c r="AJ91" s="489">
        <f t="array" ref="AJ91">MAX(IF('INTEGRALE verrouillée'!$A$7:$A$110='Bountys calculs'!AJ85,'INTEGRALE verrouillée'!$AO$7:$AO$110))</f>
        <v>7</v>
      </c>
      <c r="AK91" s="489">
        <f t="array" ref="AK91">MAX(IF('INTEGRALE verrouillée'!$A$7:$A$110='Bountys calculs'!AK85,'INTEGRALE verrouillée'!$AO$7:$AO$110))</f>
        <v>7</v>
      </c>
      <c r="AL91" s="489">
        <f t="array" ref="AL91">MAX(IF('INTEGRALE verrouillée'!$A$7:$A$110='Bountys calculs'!AL85,'INTEGRALE verrouillée'!$AO$7:$AO$110))</f>
        <v>10</v>
      </c>
      <c r="AM91" s="489">
        <f t="array" ref="AM91">MAX(IF('INTEGRALE verrouillée'!$A$7:$A$110='Bountys calculs'!AM85,'INTEGRALE verrouillée'!$AO$7:$AO$110))</f>
        <v>4</v>
      </c>
      <c r="AN91" s="489">
        <f t="array" ref="AN91">MAX(IF('INTEGRALE verrouillée'!$A$7:$A$110='Bountys calculs'!AN85,'INTEGRALE verrouillée'!$AO$7:$AO$110))</f>
        <v>1</v>
      </c>
      <c r="AO91" s="489">
        <f t="array" ref="AO91">MAX(IF('INTEGRALE verrouillée'!$A$7:$A$110='Bountys calculs'!AO85,'INTEGRALE verrouillée'!$AO$7:$AO$110))</f>
        <v>0</v>
      </c>
      <c r="AP91" s="489">
        <f t="array" ref="AP91">MAX(IF('INTEGRALE verrouillée'!$A$7:$A$110='Bountys calculs'!AP85,'INTEGRALE verrouillée'!$AO$7:$AO$110))</f>
        <v>1</v>
      </c>
      <c r="AQ91" s="853">
        <f t="array" ref="AQ91">MAX(IF('INTEGRALE verrouillée'!$A$7:$A$110='Bountys calculs'!AQ85,'INTEGRALE verrouillée'!$AO$7:$AO$110))</f>
        <v>4</v>
      </c>
      <c r="AR91" s="853">
        <f t="array" ref="AR91">MAX(IF('INTEGRALE verrouillée'!$A$7:$A$110='Bountys calculs'!AR85,'INTEGRALE verrouillée'!$AO$7:$AO$110))</f>
        <v>0</v>
      </c>
      <c r="AS91" s="3687">
        <f t="array" ref="AS91">MAX(IF('INTEGRALE verrouillée'!$A$7:$A$110='Bountys calculs'!AS85,'INTEGRALE verrouillée'!$AO$7:$AO$110))</f>
        <v>2</v>
      </c>
      <c r="AT91" s="489">
        <f t="array" ref="AT91">MAX(IF('INTEGRALE verrouillée'!$A$7:$A$110='Bountys calculs'!AT85,'INTEGRALE verrouillée'!$AO$7:$AO$110))</f>
        <v>2</v>
      </c>
      <c r="AU91" s="489">
        <f t="array" ref="AU91">MAX(IF('INTEGRALE verrouillée'!$A$7:$A$110='Bountys calculs'!AU85,'INTEGRALE verrouillée'!$AO$7:$AO$110))</f>
        <v>0</v>
      </c>
      <c r="AV91" s="489">
        <f t="array" ref="AV91">MAX(IF('INTEGRALE verrouillée'!$A$7:$A$110='Bountys calculs'!AV85,'INTEGRALE verrouillée'!$AO$7:$AO$110))</f>
        <v>1</v>
      </c>
      <c r="AW91" s="489">
        <f t="array" ref="AW91">MAX(IF('INTEGRALE verrouillée'!$A$7:$A$110='Bountys calculs'!AW85,'INTEGRALE verrouillée'!$AO$7:$AO$110))</f>
        <v>0</v>
      </c>
      <c r="AX91" s="489">
        <f t="array" ref="AX91">MAX(IF('INTEGRALE verrouillée'!$A$7:$A$110='Bountys calculs'!AX85,'INTEGRALE verrouillée'!$AO$7:$AO$110))</f>
        <v>0</v>
      </c>
      <c r="AY91" s="489">
        <f t="array" ref="AY91">MAX(IF('INTEGRALE verrouillée'!$A$7:$A$110='Bountys calculs'!AY85,'INTEGRALE verrouillée'!$AO$7:$AO$110))</f>
        <v>0</v>
      </c>
      <c r="AZ91" s="489">
        <f t="array" ref="AZ91">MAX(IF('INTEGRALE verrouillée'!$A$7:$A$110='Bountys calculs'!AZ85,'INTEGRALE verrouillée'!$AO$7:$AO$110))</f>
        <v>0</v>
      </c>
      <c r="BA91" s="489">
        <f t="array" ref="BA91">MAX(IF('INTEGRALE verrouillée'!$A$7:$A$110='Bountys calculs'!BA85,'INTEGRALE verrouillée'!$AO$7:$AO$110))</f>
        <v>1</v>
      </c>
      <c r="BB91" s="489">
        <f t="array" ref="BB91">MAX(IF('INTEGRALE verrouillée'!$A$7:$A$110='Bountys calculs'!BB85,'INTEGRALE verrouillée'!$AO$7:$AO$110))</f>
        <v>0</v>
      </c>
      <c r="BC91" s="489">
        <f t="array" ref="BC91">MAX(IF('INTEGRALE verrouillée'!$A$7:$A$110='Bountys calculs'!BC85,'INTEGRALE verrouillée'!$AO$7:$AO$110))</f>
        <v>0</v>
      </c>
      <c r="BD91" s="489">
        <f t="array" ref="BD91">MAX(IF('INTEGRALE verrouillée'!$A$7:$A$110='Bountys calculs'!BD85,'INTEGRALE verrouillée'!$AO$7:$AO$110))</f>
        <v>0</v>
      </c>
      <c r="BE91" s="489">
        <f t="array" ref="BE91">MAX(IF('INTEGRALE verrouillée'!$A$7:$A$110='Bountys calculs'!BE85,'INTEGRALE verrouillée'!$AO$7:$AO$110))</f>
        <v>0</v>
      </c>
      <c r="BF91" s="489">
        <f t="array" ref="BF91">MAX(IF('INTEGRALE verrouillée'!$A$7:$A$110='Bountys calculs'!BF85,'INTEGRALE verrouillée'!$AO$7:$AO$110))</f>
        <v>0</v>
      </c>
      <c r="BG91" s="489">
        <f t="array" ref="BG91">MAX(IF('INTEGRALE verrouillée'!$A$7:$A$110='Bountys calculs'!BG85,'INTEGRALE verrouillée'!$AO$7:$AO$110))</f>
        <v>0</v>
      </c>
      <c r="BH91" s="489">
        <f t="array" ref="BH91">MAX(IF('INTEGRALE verrouillée'!$A$7:$A$110='Bountys calculs'!BH85,'INTEGRALE verrouillée'!$AO$7:$AO$110))</f>
        <v>0</v>
      </c>
      <c r="BI91" s="489">
        <f t="array" ref="BI91">MAX(IF('INTEGRALE verrouillée'!$A$7:$A$110='Bountys calculs'!BI85,'INTEGRALE verrouillée'!$AO$7:$AO$110))</f>
        <v>1</v>
      </c>
      <c r="BJ91" s="489">
        <f t="array" ref="BJ91">MAX(IF('INTEGRALE verrouillée'!$A$7:$A$110='Bountys calculs'!BJ85,'INTEGRALE verrouillée'!$AO$7:$AO$110))</f>
        <v>0</v>
      </c>
      <c r="BK91" s="489">
        <f t="array" ref="BK91">MAX(IF('INTEGRALE verrouillée'!$A$7:$A$110='Bountys calculs'!BK85,'INTEGRALE verrouillée'!$AO$7:$AO$110))</f>
        <v>0</v>
      </c>
      <c r="BL91" s="489">
        <f t="array" ref="BL91">MAX(IF('INTEGRALE verrouillée'!$A$7:$A$110='Bountys calculs'!BL85,'INTEGRALE verrouillée'!$AO$7:$AO$110))</f>
        <v>0</v>
      </c>
      <c r="BM91" s="489">
        <f t="array" ref="BM91">MAX(IF('INTEGRALE verrouillée'!$A$7:$A$110='Bountys calculs'!BM85,'INTEGRALE verrouillée'!$AO$7:$AO$110))</f>
        <v>1</v>
      </c>
      <c r="BN91" s="489">
        <f t="array" ref="BN91">MAX(IF('INTEGRALE verrouillée'!$A$7:$A$110='Bountys calculs'!BN85,'INTEGRALE verrouillée'!$AO$7:$AO$110))</f>
        <v>0</v>
      </c>
      <c r="BO91" s="489">
        <f t="array" ref="BO91">MAX(IF('INTEGRALE verrouillée'!$A$7:$A$110='Bountys calculs'!BO85,'INTEGRALE verrouillée'!$AO$7:$AO$110))</f>
        <v>0</v>
      </c>
      <c r="BP91" s="489">
        <f t="array" ref="BP91">MAX(IF('INTEGRALE verrouillée'!$A$7:$A$110='Bountys calculs'!BP85,'INTEGRALE verrouillée'!$AO$7:$AO$110))</f>
        <v>0</v>
      </c>
      <c r="BQ91" s="489">
        <f t="array" ref="BQ91">MAX(IF('INTEGRALE verrouillée'!$A$7:$A$110='Bountys calculs'!BQ85,'INTEGRALE verrouillée'!$AO$7:$AO$110))</f>
        <v>1</v>
      </c>
      <c r="BR91" s="489">
        <f t="array" ref="BR91">MAX(IF('INTEGRALE verrouillée'!$A$7:$A$110='Bountys calculs'!BR85,'INTEGRALE verrouillée'!$AO$7:$AO$110))</f>
        <v>1</v>
      </c>
      <c r="BS91" s="489">
        <f t="array" ref="BS91">MAX(IF('INTEGRALE verrouillée'!$A$7:$A$110='Bountys calculs'!BS85,'INTEGRALE verrouillée'!$AO$7:$AO$110))</f>
        <v>0</v>
      </c>
      <c r="BT91" s="489">
        <f t="array" ref="BT91">MAX(IF('INTEGRALE verrouillée'!$A$7:$A$110='Bountys calculs'!BT85,'INTEGRALE verrouillée'!$AO$7:$AO$110))</f>
        <v>1</v>
      </c>
      <c r="BU91" s="489">
        <f t="array" ref="BU91">MAX(IF('INTEGRALE verrouillée'!$A$7:$A$110='Bountys calculs'!BU85,'INTEGRALE verrouillée'!$AO$7:$AO$110))</f>
        <v>0</v>
      </c>
    </row>
    <row r="92" spans="1:75" s="53" customFormat="1" ht="12" x14ac:dyDescent="0.25">
      <c r="A92" s="3963"/>
      <c r="B92" s="644" t="s">
        <v>303</v>
      </c>
      <c r="C92" s="649">
        <f t="array" ref="C92">MAX(IF('INTEGRALE verrouillée'!$A$7:$A$110='Bountys calculs'!C85,'INTEGRALE verrouillée'!$AP$7:$AP$110))</f>
        <v>0</v>
      </c>
      <c r="D92" s="649">
        <f t="array" ref="D92">MAX(IF('INTEGRALE verrouillée'!$A$7:$A$110='Bountys calculs'!D85,'INTEGRALE verrouillée'!$AP$7:$AP$110))</f>
        <v>1</v>
      </c>
      <c r="E92" s="649">
        <f t="array" ref="E92">MAX(IF('INTEGRALE verrouillée'!$A$7:$A$110='Bountys calculs'!E85,'INTEGRALE verrouillée'!$AP$7:$AP$110))</f>
        <v>0</v>
      </c>
      <c r="F92" s="649">
        <f t="array" ref="F92">MAX(IF('INTEGRALE verrouillée'!$A$7:$A$110='Bountys calculs'!F85,'INTEGRALE verrouillée'!$AP$7:$AP$110))</f>
        <v>0</v>
      </c>
      <c r="G92" s="649">
        <f t="array" ref="G92">MAX(IF('INTEGRALE verrouillée'!$A$7:$A$110='Bountys calculs'!G85,'INTEGRALE verrouillée'!$AP$7:$AP$110))</f>
        <v>1</v>
      </c>
      <c r="H92" s="649">
        <f t="array" ref="H92">MAX(IF('INTEGRALE verrouillée'!$A$7:$A$110='Bountys calculs'!H85,'INTEGRALE verrouillée'!$AP$7:$AP$110))</f>
        <v>2</v>
      </c>
      <c r="I92" s="649">
        <f t="array" ref="I92">MAX(IF('INTEGRALE verrouillée'!$A$7:$A$110='Bountys calculs'!I85,'INTEGRALE verrouillée'!$AP$7:$AP$110))</f>
        <v>0</v>
      </c>
      <c r="J92" s="649">
        <f t="array" ref="J92">MAX(IF('INTEGRALE verrouillée'!$A$7:$A$110='Bountys calculs'!J85,'INTEGRALE verrouillée'!$AP$7:$AP$110))</f>
        <v>0</v>
      </c>
      <c r="K92" s="649">
        <f t="array" ref="K92">MAX(IF('INTEGRALE verrouillée'!$A$7:$A$110='Bountys calculs'!K85,'INTEGRALE verrouillée'!$AP$7:$AP$110))</f>
        <v>0</v>
      </c>
      <c r="L92" s="649">
        <f t="array" ref="L92">MAX(IF('INTEGRALE verrouillée'!$A$7:$A$110='Bountys calculs'!L85,'INTEGRALE verrouillée'!$AP$7:$AP$110))</f>
        <v>0</v>
      </c>
      <c r="M92" s="649">
        <f t="array" ref="M92">MAX(IF('INTEGRALE verrouillée'!$A$7:$A$110='Bountys calculs'!M85,'INTEGRALE verrouillée'!$AP$7:$AP$110))</f>
        <v>0</v>
      </c>
      <c r="N92" s="649">
        <f t="array" ref="N92">MAX(IF('INTEGRALE verrouillée'!$A$7:$A$110='Bountys calculs'!N85,'INTEGRALE verrouillée'!$AP$7:$AP$110))</f>
        <v>1</v>
      </c>
      <c r="O92" s="649">
        <f t="array" ref="O92">MAX(IF('INTEGRALE verrouillée'!$A$7:$A$110='Bountys calculs'!O85,'INTEGRALE verrouillée'!$AP$7:$AP$110))</f>
        <v>0</v>
      </c>
      <c r="P92" s="649">
        <f t="array" ref="P92">MAX(IF('INTEGRALE verrouillée'!$A$7:$A$110='Bountys calculs'!P85,'INTEGRALE verrouillée'!$AP$7:$AP$110))</f>
        <v>0</v>
      </c>
      <c r="Q92" s="649">
        <f t="array" ref="Q92">MAX(IF('INTEGRALE verrouillée'!$A$7:$A$110='Bountys calculs'!Q85,'INTEGRALE verrouillée'!$AP$7:$AP$110))</f>
        <v>1</v>
      </c>
      <c r="R92" s="649">
        <f t="array" ref="R92">MAX(IF('INTEGRALE verrouillée'!$A$7:$A$110='Bountys calculs'!R85,'INTEGRALE verrouillée'!$AP$7:$AP$110))</f>
        <v>0</v>
      </c>
      <c r="S92" s="649">
        <f t="array" ref="S92">MAX(IF('INTEGRALE verrouillée'!$A$7:$A$110='Bountys calculs'!S85,'INTEGRALE verrouillée'!$AP$7:$AP$110))</f>
        <v>0</v>
      </c>
      <c r="T92" s="649">
        <f t="array" ref="T92">MAX(IF('INTEGRALE verrouillée'!$A$7:$A$110='Bountys calculs'!T85,'INTEGRALE verrouillée'!$AP$7:$AP$110))</f>
        <v>0</v>
      </c>
      <c r="U92" s="649">
        <f t="array" ref="U92">MAX(IF('INTEGRALE verrouillée'!$A$7:$A$110='Bountys calculs'!U85,'INTEGRALE verrouillée'!$AP$7:$AP$110))</f>
        <v>0</v>
      </c>
      <c r="V92" s="649">
        <f t="array" ref="V92">MAX(IF('INTEGRALE verrouillée'!$A$7:$A$110='Bountys calculs'!V85,'INTEGRALE verrouillée'!$AP$7:$AP$110))</f>
        <v>0</v>
      </c>
      <c r="W92" s="649">
        <f t="array" ref="W92">MAX(IF('INTEGRALE verrouillée'!$A$7:$A$110='Bountys calculs'!W85,'INTEGRALE verrouillée'!$AP$7:$AP$110))</f>
        <v>0</v>
      </c>
      <c r="X92" s="649">
        <f t="array" ref="X92">MAX(IF('INTEGRALE verrouillée'!$A$7:$A$110='Bountys calculs'!X85,'INTEGRALE verrouillée'!$AP$7:$AP$110))</f>
        <v>0</v>
      </c>
      <c r="Y92" s="649">
        <f t="array" ref="Y92">MAX(IF('INTEGRALE verrouillée'!$A$7:$A$110='Bountys calculs'!Y85,'INTEGRALE verrouillée'!$AP$7:$AP$110))</f>
        <v>0</v>
      </c>
      <c r="Z92" s="649">
        <f t="array" ref="Z92">MAX(IF('INTEGRALE verrouillée'!$A$7:$A$110='Bountys calculs'!Z85,'INTEGRALE verrouillée'!$AP$7:$AP$110))</f>
        <v>1</v>
      </c>
      <c r="AA92" s="649">
        <f t="array" ref="AA92">MAX(IF('INTEGRALE verrouillée'!$A$7:$A$110='Bountys calculs'!AA85,'INTEGRALE verrouillée'!$AP$7:$AP$110))</f>
        <v>0</v>
      </c>
      <c r="AB92" s="649">
        <f t="array" ref="AB92">MAX(IF('INTEGRALE verrouillée'!$A$7:$A$110='Bountys calculs'!AB85,'INTEGRALE verrouillée'!$AP$7:$AP$110))</f>
        <v>0</v>
      </c>
      <c r="AC92" s="649">
        <f t="array" ref="AC92">MAX(IF('INTEGRALE verrouillée'!$A$7:$A$110='Bountys calculs'!AC85,'INTEGRALE verrouillée'!$AP$7:$AP$110))</f>
        <v>0</v>
      </c>
      <c r="AD92" s="649">
        <f t="array" ref="AD92">MAX(IF('INTEGRALE verrouillée'!$A$7:$A$110='Bountys calculs'!AD85,'INTEGRALE verrouillée'!$AP$7:$AP$110))</f>
        <v>0</v>
      </c>
      <c r="AE92" s="649">
        <f t="array" ref="AE92">MAX(IF('INTEGRALE verrouillée'!$A$7:$A$110='Bountys calculs'!AE85,'INTEGRALE verrouillée'!$AP$7:$AP$110))</f>
        <v>0</v>
      </c>
      <c r="AF92" s="649">
        <f t="array" ref="AF92">MAX(IF('INTEGRALE verrouillée'!$A$7:$A$110='Bountys calculs'!AF85,'INTEGRALE verrouillée'!$AP$7:$AP$110))</f>
        <v>0</v>
      </c>
      <c r="AG92" s="649">
        <f t="array" ref="AG92">MAX(IF('INTEGRALE verrouillée'!$A$7:$A$110='Bountys calculs'!AG85,'INTEGRALE verrouillée'!$AP$7:$AP$110))</f>
        <v>0</v>
      </c>
      <c r="AH92" s="649">
        <f t="array" ref="AH92">MAX(IF('INTEGRALE verrouillée'!$A$7:$A$110='Bountys calculs'!AH85,'INTEGRALE verrouillée'!$AP$7:$AP$110))</f>
        <v>0</v>
      </c>
      <c r="AI92" s="649">
        <f t="array" ref="AI92">MAX(IF('INTEGRALE verrouillée'!$A$7:$A$110='Bountys calculs'!AI85,'INTEGRALE verrouillée'!$AP$7:$AP$110))</f>
        <v>0</v>
      </c>
      <c r="AJ92" s="649">
        <f t="array" ref="AJ92">MAX(IF('INTEGRALE verrouillée'!$A$7:$A$110='Bountys calculs'!AJ85,'INTEGRALE verrouillée'!$AP$7:$AP$110))</f>
        <v>0</v>
      </c>
      <c r="AK92" s="649">
        <f t="array" ref="AK92">MAX(IF('INTEGRALE verrouillée'!$A$7:$A$110='Bountys calculs'!AK85,'INTEGRALE verrouillée'!$AP$7:$AP$110))</f>
        <v>2</v>
      </c>
      <c r="AL92" s="649">
        <f t="array" ref="AL92">MAX(IF('INTEGRALE verrouillée'!$A$7:$A$110='Bountys calculs'!AL85,'INTEGRALE verrouillée'!$AP$7:$AP$110))</f>
        <v>2</v>
      </c>
      <c r="AM92" s="649">
        <f t="array" ref="AM92">MAX(IF('INTEGRALE verrouillée'!$A$7:$A$110='Bountys calculs'!AM85,'INTEGRALE verrouillée'!$AP$7:$AP$110))</f>
        <v>1</v>
      </c>
      <c r="AN92" s="649">
        <f t="array" ref="AN92">MAX(IF('INTEGRALE verrouillée'!$A$7:$A$110='Bountys calculs'!AN85,'INTEGRALE verrouillée'!$AP$7:$AP$110))</f>
        <v>0</v>
      </c>
      <c r="AO92" s="649">
        <f t="array" ref="AO92">MAX(IF('INTEGRALE verrouillée'!$A$7:$A$110='Bountys calculs'!AO85,'INTEGRALE verrouillée'!$AP$7:$AP$110))</f>
        <v>0</v>
      </c>
      <c r="AP92" s="649">
        <f t="array" ref="AP92">MAX(IF('INTEGRALE verrouillée'!$A$7:$A$110='Bountys calculs'!AP85,'INTEGRALE verrouillée'!$AP$7:$AP$110))</f>
        <v>0</v>
      </c>
      <c r="AQ92" s="854">
        <f t="array" ref="AQ92">MAX(IF('INTEGRALE verrouillée'!$A$7:$A$110='Bountys calculs'!AQ85,'INTEGRALE verrouillée'!$AP$7:$AP$110))</f>
        <v>1</v>
      </c>
      <c r="AR92" s="854">
        <f t="array" ref="AR92">MAX(IF('INTEGRALE verrouillée'!$A$7:$A$110='Bountys calculs'!AR85,'INTEGRALE verrouillée'!$AP$7:$AP$110))</f>
        <v>0</v>
      </c>
      <c r="AS92" s="3688">
        <f t="array" ref="AS92">MAX(IF('INTEGRALE verrouillée'!$A$7:$A$110='Bountys calculs'!AS85,'INTEGRALE verrouillée'!$AP$7:$AP$110))</f>
        <v>0</v>
      </c>
      <c r="AT92" s="649">
        <f t="array" ref="AT92">MAX(IF('INTEGRALE verrouillée'!$A$7:$A$110='Bountys calculs'!AT85,'INTEGRALE verrouillée'!$AP$7:$AP$110))</f>
        <v>0</v>
      </c>
      <c r="AU92" s="649">
        <f t="array" ref="AU92">MAX(IF('INTEGRALE verrouillée'!$A$7:$A$110='Bountys calculs'!AU85,'INTEGRALE verrouillée'!$AP$7:$AP$110))</f>
        <v>0</v>
      </c>
      <c r="AV92" s="649">
        <f t="array" ref="AV92">MAX(IF('INTEGRALE verrouillée'!$A$7:$A$110='Bountys calculs'!AV85,'INTEGRALE verrouillée'!$AP$7:$AP$110))</f>
        <v>0</v>
      </c>
      <c r="AW92" s="649">
        <f t="array" ref="AW92">MAX(IF('INTEGRALE verrouillée'!$A$7:$A$110='Bountys calculs'!AW85,'INTEGRALE verrouillée'!$AP$7:$AP$110))</f>
        <v>0</v>
      </c>
      <c r="AX92" s="649">
        <f t="array" ref="AX92">MAX(IF('INTEGRALE verrouillée'!$A$7:$A$110='Bountys calculs'!AX85,'INTEGRALE verrouillée'!$AP$7:$AP$110))</f>
        <v>0</v>
      </c>
      <c r="AY92" s="649">
        <f t="array" ref="AY92">MAX(IF('INTEGRALE verrouillée'!$A$7:$A$110='Bountys calculs'!AY85,'INTEGRALE verrouillée'!$AP$7:$AP$110))</f>
        <v>0</v>
      </c>
      <c r="AZ92" s="649">
        <f t="array" ref="AZ92">MAX(IF('INTEGRALE verrouillée'!$A$7:$A$110='Bountys calculs'!AZ85,'INTEGRALE verrouillée'!$AP$7:$AP$110))</f>
        <v>0</v>
      </c>
      <c r="BA92" s="649">
        <f t="array" ref="BA92">MAX(IF('INTEGRALE verrouillée'!$A$7:$A$110='Bountys calculs'!BA85,'INTEGRALE verrouillée'!$AP$7:$AP$110))</f>
        <v>0</v>
      </c>
      <c r="BB92" s="649">
        <f t="array" ref="BB92">MAX(IF('INTEGRALE verrouillée'!$A$7:$A$110='Bountys calculs'!BB85,'INTEGRALE verrouillée'!$AP$7:$AP$110))</f>
        <v>0</v>
      </c>
      <c r="BC92" s="649">
        <f t="array" ref="BC92">MAX(IF('INTEGRALE verrouillée'!$A$7:$A$110='Bountys calculs'!BC85,'INTEGRALE verrouillée'!$AP$7:$AP$110))</f>
        <v>0</v>
      </c>
      <c r="BD92" s="649">
        <f t="array" ref="BD92">MAX(IF('INTEGRALE verrouillée'!$A$7:$A$110='Bountys calculs'!BD85,'INTEGRALE verrouillée'!$AP$7:$AP$110))</f>
        <v>0</v>
      </c>
      <c r="BE92" s="649">
        <f t="array" ref="BE92">MAX(IF('INTEGRALE verrouillée'!$A$7:$A$110='Bountys calculs'!BE85,'INTEGRALE verrouillée'!$AP$7:$AP$110))</f>
        <v>0</v>
      </c>
      <c r="BF92" s="649">
        <f t="array" ref="BF92">MAX(IF('INTEGRALE verrouillée'!$A$7:$A$110='Bountys calculs'!BF85,'INTEGRALE verrouillée'!$AP$7:$AP$110))</f>
        <v>0</v>
      </c>
      <c r="BG92" s="649">
        <f t="array" ref="BG92">MAX(IF('INTEGRALE verrouillée'!$A$7:$A$110='Bountys calculs'!BG85,'INTEGRALE verrouillée'!$AP$7:$AP$110))</f>
        <v>0</v>
      </c>
      <c r="BH92" s="649">
        <f t="array" ref="BH92">MAX(IF('INTEGRALE verrouillée'!$A$7:$A$110='Bountys calculs'!BH85,'INTEGRALE verrouillée'!$AP$7:$AP$110))</f>
        <v>0</v>
      </c>
      <c r="BI92" s="649">
        <f t="array" ref="BI92">MAX(IF('INTEGRALE verrouillée'!$A$7:$A$110='Bountys calculs'!BI85,'INTEGRALE verrouillée'!$AP$7:$AP$110))</f>
        <v>0</v>
      </c>
      <c r="BJ92" s="649">
        <f t="array" ref="BJ92">MAX(IF('INTEGRALE verrouillée'!$A$7:$A$110='Bountys calculs'!BJ85,'INTEGRALE verrouillée'!$AP$7:$AP$110))</f>
        <v>0</v>
      </c>
      <c r="BK92" s="649">
        <f t="array" ref="BK92">MAX(IF('INTEGRALE verrouillée'!$A$7:$A$110='Bountys calculs'!BK85,'INTEGRALE verrouillée'!$AP$7:$AP$110))</f>
        <v>0</v>
      </c>
      <c r="BL92" s="649">
        <f t="array" ref="BL92">MAX(IF('INTEGRALE verrouillée'!$A$7:$A$110='Bountys calculs'!BL85,'INTEGRALE verrouillée'!$AP$7:$AP$110))</f>
        <v>0</v>
      </c>
      <c r="BM92" s="649">
        <f t="array" ref="BM92">MAX(IF('INTEGRALE verrouillée'!$A$7:$A$110='Bountys calculs'!BM85,'INTEGRALE verrouillée'!$AP$7:$AP$110))</f>
        <v>0</v>
      </c>
      <c r="BN92" s="649">
        <f t="array" ref="BN92">MAX(IF('INTEGRALE verrouillée'!$A$7:$A$110='Bountys calculs'!BN85,'INTEGRALE verrouillée'!$AP$7:$AP$110))</f>
        <v>0</v>
      </c>
      <c r="BO92" s="649">
        <f t="array" ref="BO92">MAX(IF('INTEGRALE verrouillée'!$A$7:$A$110='Bountys calculs'!BO85,'INTEGRALE verrouillée'!$AP$7:$AP$110))</f>
        <v>0</v>
      </c>
      <c r="BP92" s="649">
        <f t="array" ref="BP92">MAX(IF('INTEGRALE verrouillée'!$A$7:$A$110='Bountys calculs'!BP85,'INTEGRALE verrouillée'!$AP$7:$AP$110))</f>
        <v>0</v>
      </c>
      <c r="BQ92" s="649">
        <f t="array" ref="BQ92">MAX(IF('INTEGRALE verrouillée'!$A$7:$A$110='Bountys calculs'!BQ85,'INTEGRALE verrouillée'!$AP$7:$AP$110))</f>
        <v>0</v>
      </c>
      <c r="BR92" s="649">
        <f t="array" ref="BR92">MAX(IF('INTEGRALE verrouillée'!$A$7:$A$110='Bountys calculs'!BR85,'INTEGRALE verrouillée'!$AP$7:$AP$110))</f>
        <v>0</v>
      </c>
      <c r="BS92" s="649">
        <f t="array" ref="BS92">MAX(IF('INTEGRALE verrouillée'!$A$7:$A$110='Bountys calculs'!BS85,'INTEGRALE verrouillée'!$AP$7:$AP$110))</f>
        <v>0</v>
      </c>
      <c r="BT92" s="649">
        <f t="array" ref="BT92">MAX(IF('INTEGRALE verrouillée'!$A$7:$A$110='Bountys calculs'!BT85,'INTEGRALE verrouillée'!$AP$7:$AP$110))</f>
        <v>0</v>
      </c>
      <c r="BU92" s="649">
        <f t="array" ref="BU92">MAX(IF('INTEGRALE verrouillée'!$A$7:$A$110='Bountys calculs'!BU85,'INTEGRALE verrouillée'!$AP$7:$AP$110))</f>
        <v>0</v>
      </c>
    </row>
    <row r="93" spans="1:75" s="53" customFormat="1" ht="12" x14ac:dyDescent="0.25">
      <c r="A93" s="3963"/>
      <c r="B93" s="508" t="s">
        <v>287</v>
      </c>
      <c r="C93" s="490" t="str">
        <f t="shared" ref="C93" si="16">IF(C91&gt;0,(C90+C92)/C91,"-")</f>
        <v>-</v>
      </c>
      <c r="D93" s="490">
        <f t="shared" ref="D93:BQ93" si="17">IF(D91&gt;0,(D90+D92)/D91,"-")</f>
        <v>2.6666666666666665</v>
      </c>
      <c r="E93" s="490">
        <f t="shared" si="17"/>
        <v>0</v>
      </c>
      <c r="F93" s="490" t="str">
        <f t="shared" si="17"/>
        <v>-</v>
      </c>
      <c r="G93" s="490">
        <f t="shared" si="17"/>
        <v>0.69230769230769229</v>
      </c>
      <c r="H93" s="490">
        <f t="shared" si="17"/>
        <v>1</v>
      </c>
      <c r="I93" s="490">
        <f t="shared" si="17"/>
        <v>0.5</v>
      </c>
      <c r="J93" s="490" t="str">
        <f t="shared" si="17"/>
        <v>-</v>
      </c>
      <c r="K93" s="490">
        <f t="shared" si="17"/>
        <v>0.33333333333333331</v>
      </c>
      <c r="L93" s="490" t="str">
        <f t="shared" si="17"/>
        <v>-</v>
      </c>
      <c r="M93" s="490">
        <f t="shared" si="17"/>
        <v>0.41666666666666669</v>
      </c>
      <c r="N93" s="490">
        <f t="shared" si="17"/>
        <v>3.2</v>
      </c>
      <c r="O93" s="490">
        <f t="shared" si="17"/>
        <v>0.75</v>
      </c>
      <c r="P93" s="490">
        <f t="shared" si="17"/>
        <v>0.45454545454545453</v>
      </c>
      <c r="Q93" s="490">
        <f t="shared" si="17"/>
        <v>2.3333333333333335</v>
      </c>
      <c r="R93" s="490">
        <f t="shared" si="17"/>
        <v>0.66666666666666663</v>
      </c>
      <c r="S93" s="490">
        <f t="shared" si="17"/>
        <v>0</v>
      </c>
      <c r="T93" s="490" t="str">
        <f t="shared" si="17"/>
        <v>-</v>
      </c>
      <c r="U93" s="490" t="str">
        <f t="shared" si="17"/>
        <v>-</v>
      </c>
      <c r="V93" s="490" t="str">
        <f t="shared" si="17"/>
        <v>-</v>
      </c>
      <c r="W93" s="490" t="str">
        <f t="shared" si="17"/>
        <v>-</v>
      </c>
      <c r="X93" s="490">
        <f t="shared" si="17"/>
        <v>0.55555555555555558</v>
      </c>
      <c r="Y93" s="490">
        <f t="shared" si="17"/>
        <v>1.3333333333333333</v>
      </c>
      <c r="Z93" s="490">
        <f t="shared" si="17"/>
        <v>4</v>
      </c>
      <c r="AA93" s="490">
        <f t="shared" si="17"/>
        <v>0.5</v>
      </c>
      <c r="AB93" s="490" t="str">
        <f t="shared" si="17"/>
        <v>-</v>
      </c>
      <c r="AC93" s="490" t="str">
        <f t="shared" si="17"/>
        <v>-</v>
      </c>
      <c r="AD93" s="490" t="str">
        <f t="shared" si="17"/>
        <v>-</v>
      </c>
      <c r="AE93" s="490" t="str">
        <f t="shared" ref="AE93" si="18">IF(AE91&gt;0,(AE90+AE92)/AE91,"-")</f>
        <v>-</v>
      </c>
      <c r="AF93" s="490" t="str">
        <f t="shared" si="17"/>
        <v>-</v>
      </c>
      <c r="AG93" s="490" t="str">
        <f t="shared" si="17"/>
        <v>-</v>
      </c>
      <c r="AH93" s="490">
        <f t="shared" si="17"/>
        <v>0.83333333333333337</v>
      </c>
      <c r="AI93" s="490" t="str">
        <f t="shared" si="17"/>
        <v>-</v>
      </c>
      <c r="AJ93" s="490">
        <f t="shared" si="17"/>
        <v>0.5714285714285714</v>
      </c>
      <c r="AK93" s="490">
        <f t="shared" si="17"/>
        <v>1.8571428571428572</v>
      </c>
      <c r="AL93" s="490">
        <f t="shared" si="17"/>
        <v>1.3</v>
      </c>
      <c r="AM93" s="490">
        <f t="shared" si="17"/>
        <v>1.25</v>
      </c>
      <c r="AN93" s="490">
        <f t="shared" si="17"/>
        <v>1</v>
      </c>
      <c r="AO93" s="490" t="str">
        <f t="shared" si="17"/>
        <v>-</v>
      </c>
      <c r="AP93" s="490">
        <f t="shared" si="17"/>
        <v>0</v>
      </c>
      <c r="AQ93" s="855">
        <f t="shared" si="17"/>
        <v>2.25</v>
      </c>
      <c r="AR93" s="855" t="str">
        <f t="shared" ref="AR93" si="19">IF(AR91&gt;0,(AR90+AR92)/AR91,"-")</f>
        <v>-</v>
      </c>
      <c r="AS93" s="3689">
        <f t="shared" si="17"/>
        <v>0</v>
      </c>
      <c r="AT93" s="490">
        <f t="shared" si="17"/>
        <v>0.5</v>
      </c>
      <c r="AU93" s="490" t="str">
        <f t="shared" si="17"/>
        <v>-</v>
      </c>
      <c r="AV93" s="490">
        <f t="shared" si="17"/>
        <v>0</v>
      </c>
      <c r="AW93" s="490" t="str">
        <f t="shared" si="17"/>
        <v>-</v>
      </c>
      <c r="AX93" s="490" t="str">
        <f t="shared" si="17"/>
        <v>-</v>
      </c>
      <c r="AY93" s="490" t="str">
        <f t="shared" si="17"/>
        <v>-</v>
      </c>
      <c r="AZ93" s="490" t="str">
        <f t="shared" si="17"/>
        <v>-</v>
      </c>
      <c r="BA93" s="490">
        <f t="shared" si="17"/>
        <v>1</v>
      </c>
      <c r="BB93" s="490" t="str">
        <f t="shared" si="17"/>
        <v>-</v>
      </c>
      <c r="BC93" s="490" t="str">
        <f t="shared" si="17"/>
        <v>-</v>
      </c>
      <c r="BD93" s="490" t="str">
        <f t="shared" si="17"/>
        <v>-</v>
      </c>
      <c r="BE93" s="490" t="str">
        <f t="shared" si="17"/>
        <v>-</v>
      </c>
      <c r="BF93" s="490" t="str">
        <f t="shared" si="17"/>
        <v>-</v>
      </c>
      <c r="BG93" s="490" t="str">
        <f t="shared" si="17"/>
        <v>-</v>
      </c>
      <c r="BH93" s="490" t="str">
        <f t="shared" si="17"/>
        <v>-</v>
      </c>
      <c r="BI93" s="490">
        <f t="shared" si="17"/>
        <v>0</v>
      </c>
      <c r="BJ93" s="490" t="str">
        <f t="shared" si="17"/>
        <v>-</v>
      </c>
      <c r="BK93" s="490" t="str">
        <f t="shared" si="17"/>
        <v>-</v>
      </c>
      <c r="BL93" s="490" t="str">
        <f t="shared" si="17"/>
        <v>-</v>
      </c>
      <c r="BM93" s="490">
        <f t="shared" si="17"/>
        <v>1</v>
      </c>
      <c r="BN93" s="490" t="str">
        <f t="shared" si="17"/>
        <v>-</v>
      </c>
      <c r="BO93" s="490" t="str">
        <f t="shared" si="17"/>
        <v>-</v>
      </c>
      <c r="BP93" s="490" t="str">
        <f t="shared" si="17"/>
        <v>-</v>
      </c>
      <c r="BQ93" s="490">
        <f t="shared" si="17"/>
        <v>0</v>
      </c>
      <c r="BR93" s="490">
        <f t="shared" ref="BR93:BU93" si="20">IF(BR91&gt;0,(BR90+BR92)/BR91,"-")</f>
        <v>0</v>
      </c>
      <c r="BS93" s="490" t="str">
        <f t="shared" si="20"/>
        <v>-</v>
      </c>
      <c r="BT93" s="490">
        <f t="shared" si="20"/>
        <v>0</v>
      </c>
      <c r="BU93" s="490" t="str">
        <f t="shared" si="20"/>
        <v>-</v>
      </c>
    </row>
    <row r="94" spans="1:75" s="55" customFormat="1" ht="12" customHeight="1" x14ac:dyDescent="0.25">
      <c r="A94" s="3947" t="s">
        <v>289</v>
      </c>
      <c r="B94" s="618" t="s">
        <v>285</v>
      </c>
      <c r="C94" s="619">
        <f>COUNTIF('Gagnants-Perdants'!$B$226:$B$381,C85)</f>
        <v>0</v>
      </c>
      <c r="D94" s="619">
        <f>COUNTIF('Gagnants-Perdants'!$B$226:$B$381,D85)</f>
        <v>8</v>
      </c>
      <c r="E94" s="619">
        <f>COUNTIF('Gagnants-Perdants'!$B$226:$B$381,E85)</f>
        <v>2</v>
      </c>
      <c r="F94" s="619">
        <f>COUNTIF('Gagnants-Perdants'!$B$226:$B$381,F85)</f>
        <v>0</v>
      </c>
      <c r="G94" s="619">
        <f>COUNTIF('Gagnants-Perdants'!$B$226:$B$381,G85)</f>
        <v>10</v>
      </c>
      <c r="H94" s="619">
        <f>COUNTIF('Gagnants-Perdants'!$B$226:$B$381,H85)</f>
        <v>11</v>
      </c>
      <c r="I94" s="619">
        <f>COUNTIF('Gagnants-Perdants'!$B$226:$B$381,I85)</f>
        <v>0</v>
      </c>
      <c r="J94" s="619">
        <f>COUNTIF('Gagnants-Perdants'!$B$226:$B$381,J85)</f>
        <v>0</v>
      </c>
      <c r="K94" s="619">
        <f>COUNTIF('Gagnants-Perdants'!$B$226:$B$381,K85)</f>
        <v>10</v>
      </c>
      <c r="L94" s="619">
        <f>COUNTIF('Gagnants-Perdants'!$B$226:$B$381,L85)</f>
        <v>0</v>
      </c>
      <c r="M94" s="619">
        <f>COUNTIF('Gagnants-Perdants'!$B$226:$B$381,M85)</f>
        <v>2</v>
      </c>
      <c r="N94" s="619">
        <f>COUNTIF('Gagnants-Perdants'!$B$226:$B$381,N85)</f>
        <v>32</v>
      </c>
      <c r="O94" s="619">
        <f>COUNTIF('Gagnants-Perdants'!$B$226:$B$381,O85)</f>
        <v>0</v>
      </c>
      <c r="P94" s="619">
        <f>COUNTIF('Gagnants-Perdants'!$B$226:$B$381,P85)</f>
        <v>6</v>
      </c>
      <c r="Q94" s="619">
        <f>COUNTIF('Gagnants-Perdants'!$B$226:$B$381,Q85)</f>
        <v>7</v>
      </c>
      <c r="R94" s="619">
        <f>COUNTIF('Gagnants-Perdants'!$B$226:$B$381,R85)</f>
        <v>4</v>
      </c>
      <c r="S94" s="619">
        <f>COUNTIF('Gagnants-Perdants'!$B$226:$B$381,S85)</f>
        <v>0</v>
      </c>
      <c r="T94" s="619">
        <f>COUNTIF('Gagnants-Perdants'!$B$226:$B$381,T85)</f>
        <v>0</v>
      </c>
      <c r="U94" s="619">
        <f>COUNTIF('Gagnants-Perdants'!$B$226:$B$381,U85)</f>
        <v>0</v>
      </c>
      <c r="V94" s="619">
        <f>COUNTIF('Gagnants-Perdants'!$B$226:$B$381,V85)</f>
        <v>0</v>
      </c>
      <c r="W94" s="619">
        <f>COUNTIF('Gagnants-Perdants'!$B$226:$B$381,W85)</f>
        <v>0</v>
      </c>
      <c r="X94" s="619">
        <f>COUNTIF('Gagnants-Perdants'!$B$226:$B$381,X85)</f>
        <v>0</v>
      </c>
      <c r="Y94" s="619">
        <f>COUNTIF('Gagnants-Perdants'!$B$226:$B$381,Y85)</f>
        <v>0</v>
      </c>
      <c r="Z94" s="619">
        <f>COUNTIF('Gagnants-Perdants'!$B$226:$B$381,Z85)</f>
        <v>3</v>
      </c>
      <c r="AA94" s="619">
        <f>COUNTIF('Gagnants-Perdants'!$B$226:$B$381,AA85)</f>
        <v>0</v>
      </c>
      <c r="AB94" s="619">
        <f>COUNTIF('Gagnants-Perdants'!$B$226:$B$381,AB85)</f>
        <v>13</v>
      </c>
      <c r="AC94" s="619">
        <f>COUNTIF('Gagnants-Perdants'!$B$226:$B$381,AC85)</f>
        <v>0</v>
      </c>
      <c r="AD94" s="619">
        <f>COUNTIF('Gagnants-Perdants'!$B$226:$B$381,AD85)</f>
        <v>4</v>
      </c>
      <c r="AE94" s="619">
        <f>COUNTIF('Gagnants-Perdants'!$B$226:$B$381,AE85)</f>
        <v>0</v>
      </c>
      <c r="AF94" s="619">
        <f>COUNTIF('Gagnants-Perdants'!$B$226:$B$381,AF85)</f>
        <v>8</v>
      </c>
      <c r="AG94" s="619">
        <f>COUNTIF('Gagnants-Perdants'!$B$226:$B$381,AG85)</f>
        <v>2</v>
      </c>
      <c r="AH94" s="619">
        <f>COUNTIF('Gagnants-Perdants'!$B$226:$B$381,AH85)</f>
        <v>4</v>
      </c>
      <c r="AI94" s="619">
        <f>COUNTIF('Gagnants-Perdants'!$B$226:$B$381,AI85)</f>
        <v>0</v>
      </c>
      <c r="AJ94" s="619">
        <f>COUNTIF('Gagnants-Perdants'!$B$226:$B$381,AJ85)</f>
        <v>9</v>
      </c>
      <c r="AK94" s="619">
        <f>COUNTIF('Gagnants-Perdants'!$B$226:$B$381,AK85)</f>
        <v>4</v>
      </c>
      <c r="AL94" s="619">
        <f>COUNTIF('Gagnants-Perdants'!$B$226:$B$381,AL85)</f>
        <v>1</v>
      </c>
      <c r="AM94" s="619">
        <f>COUNTIF('Gagnants-Perdants'!$B$226:$B$381,AM85)</f>
        <v>7</v>
      </c>
      <c r="AN94" s="619">
        <f>COUNTIF('Gagnants-Perdants'!$B$226:$B$381,AN85)</f>
        <v>4</v>
      </c>
      <c r="AO94" s="619">
        <f>COUNTIF('Gagnants-Perdants'!$B$226:$B$381,AO85)</f>
        <v>0</v>
      </c>
      <c r="AP94" s="619">
        <f>COUNTIF('Gagnants-Perdants'!$B$226:$B$381,AP85)</f>
        <v>0</v>
      </c>
      <c r="AQ94" s="856">
        <f>COUNTIF('Gagnants-Perdants'!$B$226:$B$381,AQ85)</f>
        <v>1</v>
      </c>
      <c r="AR94" s="856">
        <f>COUNTIF('Gagnants-Perdants'!$B$226:$B$381,AR85)</f>
        <v>0</v>
      </c>
      <c r="AS94" s="3690">
        <f>COUNTIF('Gagnants-Perdants'!$B$226:$B$381,AS85)</f>
        <v>0</v>
      </c>
      <c r="AT94" s="619">
        <f>COUNTIF('Gagnants-Perdants'!$B$226:$B$381,AT85)</f>
        <v>0</v>
      </c>
      <c r="AU94" s="619">
        <f>COUNTIF('Gagnants-Perdants'!$B$226:$B$381,AU85)</f>
        <v>0</v>
      </c>
      <c r="AV94" s="619">
        <f>COUNTIF('Gagnants-Perdants'!$B$226:$B$381,AV85)</f>
        <v>0</v>
      </c>
      <c r="AW94" s="619">
        <f>COUNTIF('Gagnants-Perdants'!$B$226:$B$381,AW85)</f>
        <v>0</v>
      </c>
      <c r="AX94" s="619">
        <f>COUNTIF('Gagnants-Perdants'!$B$226:$B$381,AX85)</f>
        <v>0</v>
      </c>
      <c r="AY94" s="619">
        <f>COUNTIF('Gagnants-Perdants'!$B$226:$B$381,AY85)</f>
        <v>0</v>
      </c>
      <c r="AZ94" s="619">
        <f>COUNTIF('Gagnants-Perdants'!$B$226:$B$381,AZ85)</f>
        <v>0</v>
      </c>
      <c r="BA94" s="619">
        <f>COUNTIF('Gagnants-Perdants'!$B$226:$B$381,BA85)</f>
        <v>0</v>
      </c>
      <c r="BB94" s="619">
        <f>COUNTIF('Gagnants-Perdants'!$B$226:$B$381,BB85)</f>
        <v>0</v>
      </c>
      <c r="BC94" s="619">
        <f>COUNTIF('Gagnants-Perdants'!$B$226:$B$381,BC85)</f>
        <v>0</v>
      </c>
      <c r="BD94" s="619">
        <f>COUNTIF('Gagnants-Perdants'!$B$226:$B$381,BD85)</f>
        <v>0</v>
      </c>
      <c r="BE94" s="619">
        <f>COUNTIF('Gagnants-Perdants'!$B$226:$B$381,BE85)</f>
        <v>0</v>
      </c>
      <c r="BF94" s="619">
        <f>COUNTIF('Gagnants-Perdants'!$B$226:$B$381,BF85)</f>
        <v>0</v>
      </c>
      <c r="BG94" s="619">
        <f>COUNTIF('Gagnants-Perdants'!$B$226:$B$381,BG85)</f>
        <v>0</v>
      </c>
      <c r="BH94" s="619">
        <f>COUNTIF('Gagnants-Perdants'!$B$226:$B$381,BH85)</f>
        <v>0</v>
      </c>
      <c r="BI94" s="619">
        <f>COUNTIF('Gagnants-Perdants'!$B$226:$B$381,BI85)</f>
        <v>0</v>
      </c>
      <c r="BJ94" s="619">
        <f>COUNTIF('Gagnants-Perdants'!$B$226:$B$381,BJ85)</f>
        <v>0</v>
      </c>
      <c r="BK94" s="619">
        <f>COUNTIF('Gagnants-Perdants'!$B$226:$B$381,BK85)</f>
        <v>0</v>
      </c>
      <c r="BL94" s="619">
        <f>COUNTIF('Gagnants-Perdants'!$B$226:$B$381,BL85)</f>
        <v>0</v>
      </c>
      <c r="BM94" s="619">
        <f>COUNTIF('Gagnants-Perdants'!$B$226:$B$381,BM85)</f>
        <v>0</v>
      </c>
      <c r="BN94" s="619">
        <f>COUNTIF('Gagnants-Perdants'!$B$226:$B$381,BN85)</f>
        <v>0</v>
      </c>
      <c r="BO94" s="619">
        <f>COUNTIF('Gagnants-Perdants'!$B$226:$B$381,BO85)</f>
        <v>0</v>
      </c>
      <c r="BP94" s="619">
        <f>COUNTIF('Gagnants-Perdants'!$B$226:$B$381,BP85)</f>
        <v>0</v>
      </c>
      <c r="BQ94" s="619">
        <f>COUNTIF('Gagnants-Perdants'!$B$226:$B$381,BQ85)</f>
        <v>0</v>
      </c>
      <c r="BR94" s="619">
        <f>COUNTIF('Gagnants-Perdants'!$B$226:$B$381,BR85)</f>
        <v>0</v>
      </c>
      <c r="BS94" s="619">
        <f>COUNTIF('Gagnants-Perdants'!$B$226:$B$381,BS85)</f>
        <v>4</v>
      </c>
      <c r="BT94" s="619">
        <f>COUNTIF('Gagnants-Perdants'!$B$226:$B$381,BT85)</f>
        <v>0</v>
      </c>
      <c r="BU94" s="619">
        <f>COUNTIF('Gagnants-Perdants'!$B$226:$B$381,BU85)</f>
        <v>0</v>
      </c>
    </row>
    <row r="95" spans="1:75" s="53" customFormat="1" ht="12" x14ac:dyDescent="0.25">
      <c r="A95" s="3947"/>
      <c r="B95" s="509" t="s">
        <v>286</v>
      </c>
      <c r="C95" s="491">
        <f t="array" ref="C95">MAX(IF('INTEGRALE verrouillée'!$A$7:$A$110='Bountys calculs'!C85,'INTEGRALE verrouillée'!$AQ$7:$AQ$110))</f>
        <v>0</v>
      </c>
      <c r="D95" s="491">
        <f t="array" ref="D95">MAX(IF('INTEGRALE verrouillée'!$A$7:$A$110='Bountys calculs'!D85,'INTEGRALE verrouillée'!$AQ$7:$AQ$110))</f>
        <v>3</v>
      </c>
      <c r="E95" s="491">
        <f t="array" ref="E95">MAX(IF('INTEGRALE verrouillée'!$A$7:$A$110='Bountys calculs'!E85,'INTEGRALE verrouillée'!$AQ$7:$AQ$110))</f>
        <v>3</v>
      </c>
      <c r="F95" s="491">
        <f t="array" ref="F95">MAX(IF('INTEGRALE verrouillée'!$A$7:$A$110='Bountys calculs'!F85,'INTEGRALE verrouillée'!$AQ$7:$AQ$110))</f>
        <v>7</v>
      </c>
      <c r="G95" s="491">
        <f t="array" ref="G95">MAX(IF('INTEGRALE verrouillée'!$A$7:$A$110='Bountys calculs'!G85,'INTEGRALE verrouillée'!$AQ$7:$AQ$110))</f>
        <v>12</v>
      </c>
      <c r="H95" s="491">
        <f t="array" ref="H95">MAX(IF('INTEGRALE verrouillée'!$A$7:$A$110='Bountys calculs'!H85,'INTEGRALE verrouillée'!$AQ$7:$AQ$110))</f>
        <v>12</v>
      </c>
      <c r="I95" s="491">
        <f t="array" ref="I95">MAX(IF('INTEGRALE verrouillée'!$A$7:$A$110='Bountys calculs'!I85,'INTEGRALE verrouillée'!$AQ$7:$AQ$110))</f>
        <v>1</v>
      </c>
      <c r="J95" s="491">
        <f t="array" ref="J95">MAX(IF('INTEGRALE verrouillée'!$A$7:$A$110='Bountys calculs'!J85,'INTEGRALE verrouillée'!$AQ$7:$AQ$110))</f>
        <v>1</v>
      </c>
      <c r="K95" s="491">
        <f t="array" ref="K95">MAX(IF('INTEGRALE verrouillée'!$A$7:$A$110='Bountys calculs'!K85,'INTEGRALE verrouillée'!$AQ$7:$AQ$110))</f>
        <v>9</v>
      </c>
      <c r="L95" s="491">
        <f t="array" ref="L95">MAX(IF('INTEGRALE verrouillée'!$A$7:$A$110='Bountys calculs'!L85,'INTEGRALE verrouillée'!$AQ$7:$AQ$110))</f>
        <v>0</v>
      </c>
      <c r="M95" s="491">
        <f t="array" ref="M95">MAX(IF('INTEGRALE verrouillée'!$A$7:$A$110='Bountys calculs'!M85,'INTEGRALE verrouillée'!$AQ$7:$AQ$110))</f>
        <v>10</v>
      </c>
      <c r="N95" s="491">
        <f t="array" ref="N95">MAX(IF('INTEGRALE verrouillée'!$A$7:$A$110='Bountys calculs'!N85,'INTEGRALE verrouillée'!$AQ$7:$AQ$110))</f>
        <v>10</v>
      </c>
      <c r="O95" s="491">
        <f t="array" ref="O95">MAX(IF('INTEGRALE verrouillée'!$A$7:$A$110='Bountys calculs'!O85,'INTEGRALE verrouillée'!$AQ$7:$AQ$110))</f>
        <v>0</v>
      </c>
      <c r="P95" s="491">
        <f t="array" ref="P95">MAX(IF('INTEGRALE verrouillée'!$A$7:$A$110='Bountys calculs'!P85,'INTEGRALE verrouillée'!$AQ$7:$AQ$110))</f>
        <v>10</v>
      </c>
      <c r="Q95" s="491">
        <f t="array" ref="Q95">MAX(IF('INTEGRALE verrouillée'!$A$7:$A$110='Bountys calculs'!Q85,'INTEGRALE verrouillée'!$AQ$7:$AQ$110))</f>
        <v>9</v>
      </c>
      <c r="R95" s="491">
        <f t="array" ref="R95">MAX(IF('INTEGRALE verrouillée'!$A$7:$A$110='Bountys calculs'!R85,'INTEGRALE verrouillée'!$AQ$7:$AQ$110))</f>
        <v>9</v>
      </c>
      <c r="S95" s="491">
        <f t="array" ref="S95">MAX(IF('INTEGRALE verrouillée'!$A$7:$A$110='Bountys calculs'!S85,'INTEGRALE verrouillée'!$AQ$7:$AQ$110))</f>
        <v>1</v>
      </c>
      <c r="T95" s="491">
        <f t="array" ref="T95">MAX(IF('INTEGRALE verrouillée'!$A$7:$A$110='Bountys calculs'!T85,'INTEGRALE verrouillée'!$AQ$7:$AQ$110))</f>
        <v>2</v>
      </c>
      <c r="U95" s="491">
        <f t="array" ref="U95">MAX(IF('INTEGRALE verrouillée'!$A$7:$A$110='Bountys calculs'!U85,'INTEGRALE verrouillée'!$AQ$7:$AQ$110))</f>
        <v>0</v>
      </c>
      <c r="V95" s="491">
        <f t="array" ref="V95">MAX(IF('INTEGRALE verrouillée'!$A$7:$A$110='Bountys calculs'!V85,'INTEGRALE verrouillée'!$AQ$7:$AQ$110))</f>
        <v>0</v>
      </c>
      <c r="W95" s="491">
        <f t="array" ref="W95">MAX(IF('INTEGRALE verrouillée'!$A$7:$A$110='Bountys calculs'!W85,'INTEGRALE verrouillée'!$AQ$7:$AQ$110))</f>
        <v>0</v>
      </c>
      <c r="X95" s="491">
        <f t="array" ref="X95">MAX(IF('INTEGRALE verrouillée'!$A$7:$A$110='Bountys calculs'!X85,'INTEGRALE verrouillée'!$AQ$7:$AQ$110))</f>
        <v>2</v>
      </c>
      <c r="Y95" s="491">
        <f t="array" ref="Y95">MAX(IF('INTEGRALE verrouillée'!$A$7:$A$110='Bountys calculs'!Y85,'INTEGRALE verrouillée'!$AQ$7:$AQ$110))</f>
        <v>3</v>
      </c>
      <c r="Z95" s="491">
        <f t="array" ref="Z95">MAX(IF('INTEGRALE verrouillée'!$A$7:$A$110='Bountys calculs'!Z85,'INTEGRALE verrouillée'!$AQ$7:$AQ$110))</f>
        <v>1</v>
      </c>
      <c r="AA95" s="491">
        <f t="array" ref="AA95">MAX(IF('INTEGRALE verrouillée'!$A$7:$A$110='Bountys calculs'!AA85,'INTEGRALE verrouillée'!$AQ$7:$AQ$110))</f>
        <v>3</v>
      </c>
      <c r="AB95" s="491">
        <f t="array" ref="AB95">MAX(IF('INTEGRALE verrouillée'!$A$7:$A$110='Bountys calculs'!AB85,'INTEGRALE verrouillée'!$AQ$7:$AQ$110))</f>
        <v>11</v>
      </c>
      <c r="AC95" s="491">
        <f t="array" ref="AC95">MAX(IF('INTEGRALE verrouillée'!$A$7:$A$110='Bountys calculs'!AC85,'INTEGRALE verrouillée'!$AQ$7:$AQ$110))</f>
        <v>0</v>
      </c>
      <c r="AD95" s="491">
        <f t="array" ref="AD95">MAX(IF('INTEGRALE verrouillée'!$A$7:$A$110='Bountys calculs'!AD85,'INTEGRALE verrouillée'!$AQ$7:$AQ$110))</f>
        <v>1</v>
      </c>
      <c r="AE95" s="491">
        <f t="array" ref="AE95">MAX(IF('INTEGRALE verrouillée'!$A$7:$A$110='Bountys calculs'!AE85,'INTEGRALE verrouillée'!$AQ$7:$AQ$110))</f>
        <v>0</v>
      </c>
      <c r="AF95" s="491">
        <f t="array" ref="AF95">MAX(IF('INTEGRALE verrouillée'!$A$7:$A$110='Bountys calculs'!AF85,'INTEGRALE verrouillée'!$AQ$7:$AQ$110))</f>
        <v>3</v>
      </c>
      <c r="AG95" s="491">
        <f t="array" ref="AG95">MAX(IF('INTEGRALE verrouillée'!$A$7:$A$110='Bountys calculs'!AG85,'INTEGRALE verrouillée'!$AQ$7:$AQ$110))</f>
        <v>5</v>
      </c>
      <c r="AH95" s="491">
        <f t="array" ref="AH95">MAX(IF('INTEGRALE verrouillée'!$A$7:$A$110='Bountys calculs'!AH85,'INTEGRALE verrouillée'!$AQ$7:$AQ$110))</f>
        <v>9</v>
      </c>
      <c r="AI95" s="491">
        <f t="array" ref="AI95">MAX(IF('INTEGRALE verrouillée'!$A$7:$A$110='Bountys calculs'!AI85,'INTEGRALE verrouillée'!$AQ$7:$AQ$110))</f>
        <v>1</v>
      </c>
      <c r="AJ95" s="491">
        <f t="array" ref="AJ95">MAX(IF('INTEGRALE verrouillée'!$A$7:$A$110='Bountys calculs'!AJ85,'INTEGRALE verrouillée'!$AQ$7:$AQ$110))</f>
        <v>9</v>
      </c>
      <c r="AK95" s="491">
        <f t="array" ref="AK95">MAX(IF('INTEGRALE verrouillée'!$A$7:$A$110='Bountys calculs'!AK85,'INTEGRALE verrouillée'!$AQ$7:$AQ$110))</f>
        <v>5</v>
      </c>
      <c r="AL95" s="491">
        <f t="array" ref="AL95">MAX(IF('INTEGRALE verrouillée'!$A$7:$A$110='Bountys calculs'!AL85,'INTEGRALE verrouillée'!$AQ$7:$AQ$110))</f>
        <v>9</v>
      </c>
      <c r="AM95" s="491">
        <f t="array" ref="AM95">MAX(IF('INTEGRALE verrouillée'!$A$7:$A$110='Bountys calculs'!AM85,'INTEGRALE verrouillée'!$AQ$7:$AQ$110))</f>
        <v>2</v>
      </c>
      <c r="AN95" s="491">
        <f t="array" ref="AN95">MAX(IF('INTEGRALE verrouillée'!$A$7:$A$110='Bountys calculs'!AN85,'INTEGRALE verrouillée'!$AQ$7:$AQ$110))</f>
        <v>1</v>
      </c>
      <c r="AO95" s="491">
        <f t="array" ref="AO95">MAX(IF('INTEGRALE verrouillée'!$A$7:$A$110='Bountys calculs'!AO85,'INTEGRALE verrouillée'!$AQ$7:$AQ$110))</f>
        <v>0</v>
      </c>
      <c r="AP95" s="491">
        <f t="array" ref="AP95">MAX(IF('INTEGRALE verrouillée'!$A$7:$A$110='Bountys calculs'!AP85,'INTEGRALE verrouillée'!$AQ$7:$AQ$110))</f>
        <v>0</v>
      </c>
      <c r="AQ95" s="857">
        <f t="array" ref="AQ95">MAX(IF('INTEGRALE verrouillée'!$A$7:$A$110='Bountys calculs'!AQ85,'INTEGRALE verrouillée'!$AQ$7:$AQ$110))</f>
        <v>1</v>
      </c>
      <c r="AR95" s="857">
        <f t="array" ref="AR95">MAX(IF('INTEGRALE verrouillée'!$A$7:$A$110='Bountys calculs'!AR85,'INTEGRALE verrouillée'!$AQ$7:$AQ$110))</f>
        <v>0</v>
      </c>
      <c r="AS95" s="3691">
        <f t="array" ref="AS95">MAX(IF('INTEGRALE verrouillée'!$A$7:$A$110='Bountys calculs'!AS85,'INTEGRALE verrouillée'!$AQ$7:$AQ$110))</f>
        <v>0</v>
      </c>
      <c r="AT95" s="491">
        <f t="array" ref="AT95">MAX(IF('INTEGRALE verrouillée'!$A$7:$A$110='Bountys calculs'!AT85,'INTEGRALE verrouillée'!$AQ$7:$AQ$110))</f>
        <v>0</v>
      </c>
      <c r="AU95" s="491">
        <f t="array" ref="AU95">MAX(IF('INTEGRALE verrouillée'!$A$7:$A$110='Bountys calculs'!AU85,'INTEGRALE verrouillée'!$AQ$7:$AQ$110))</f>
        <v>0</v>
      </c>
      <c r="AV95" s="491">
        <f t="array" ref="AV95">MAX(IF('INTEGRALE verrouillée'!$A$7:$A$110='Bountys calculs'!AV85,'INTEGRALE verrouillée'!$AQ$7:$AQ$110))</f>
        <v>0</v>
      </c>
      <c r="AW95" s="491">
        <f t="array" ref="AW95">MAX(IF('INTEGRALE verrouillée'!$A$7:$A$110='Bountys calculs'!AW85,'INTEGRALE verrouillée'!$AQ$7:$AQ$110))</f>
        <v>0</v>
      </c>
      <c r="AX95" s="491">
        <f t="array" ref="AX95">MAX(IF('INTEGRALE verrouillée'!$A$7:$A$110='Bountys calculs'!AX85,'INTEGRALE verrouillée'!$AQ$7:$AQ$110))</f>
        <v>0</v>
      </c>
      <c r="AY95" s="491">
        <f t="array" ref="AY95">MAX(IF('INTEGRALE verrouillée'!$A$7:$A$110='Bountys calculs'!AY85,'INTEGRALE verrouillée'!$AQ$7:$AQ$110))</f>
        <v>0</v>
      </c>
      <c r="AZ95" s="491">
        <f t="array" ref="AZ95">MAX(IF('INTEGRALE verrouillée'!$A$7:$A$110='Bountys calculs'!AZ85,'INTEGRALE verrouillée'!$AQ$7:$AQ$110))</f>
        <v>0</v>
      </c>
      <c r="BA95" s="491">
        <f t="array" ref="BA95">MAX(IF('INTEGRALE verrouillée'!$A$7:$A$110='Bountys calculs'!BA85,'INTEGRALE verrouillée'!$AQ$7:$AQ$110))</f>
        <v>0</v>
      </c>
      <c r="BB95" s="491">
        <f t="array" ref="BB95">MAX(IF('INTEGRALE verrouillée'!$A$7:$A$110='Bountys calculs'!BB85,'INTEGRALE verrouillée'!$AQ$7:$AQ$110))</f>
        <v>0</v>
      </c>
      <c r="BC95" s="491">
        <f t="array" ref="BC95">MAX(IF('INTEGRALE verrouillée'!$A$7:$A$110='Bountys calculs'!BC85,'INTEGRALE verrouillée'!$AQ$7:$AQ$110))</f>
        <v>1</v>
      </c>
      <c r="BD95" s="491">
        <f t="array" ref="BD95">MAX(IF('INTEGRALE verrouillée'!$A$7:$A$110='Bountys calculs'!BD85,'INTEGRALE verrouillée'!$AQ$7:$AQ$110))</f>
        <v>0</v>
      </c>
      <c r="BE95" s="491">
        <f t="array" ref="BE95">MAX(IF('INTEGRALE verrouillée'!$A$7:$A$110='Bountys calculs'!BE85,'INTEGRALE verrouillée'!$AQ$7:$AQ$110))</f>
        <v>0</v>
      </c>
      <c r="BF95" s="491">
        <f t="array" ref="BF95">MAX(IF('INTEGRALE verrouillée'!$A$7:$A$110='Bountys calculs'!BF85,'INTEGRALE verrouillée'!$AQ$7:$AQ$110))</f>
        <v>1</v>
      </c>
      <c r="BG95" s="491">
        <f t="array" ref="BG95">MAX(IF('INTEGRALE verrouillée'!$A$7:$A$110='Bountys calculs'!BG85,'INTEGRALE verrouillée'!$AQ$7:$AQ$110))</f>
        <v>0</v>
      </c>
      <c r="BH95" s="491">
        <f t="array" ref="BH95">MAX(IF('INTEGRALE verrouillée'!$A$7:$A$110='Bountys calculs'!BH85,'INTEGRALE verrouillée'!$AQ$7:$AQ$110))</f>
        <v>0</v>
      </c>
      <c r="BI95" s="491">
        <f t="array" ref="BI95">MAX(IF('INTEGRALE verrouillée'!$A$7:$A$110='Bountys calculs'!BI85,'INTEGRALE verrouillée'!$AQ$7:$AQ$110))</f>
        <v>0</v>
      </c>
      <c r="BJ95" s="491">
        <f t="array" ref="BJ95">MAX(IF('INTEGRALE verrouillée'!$A$7:$A$110='Bountys calculs'!BJ85,'INTEGRALE verrouillée'!$AQ$7:$AQ$110))</f>
        <v>0</v>
      </c>
      <c r="BK95" s="491">
        <f t="array" ref="BK95">MAX(IF('INTEGRALE verrouillée'!$A$7:$A$110='Bountys calculs'!BK85,'INTEGRALE verrouillée'!$AQ$7:$AQ$110))</f>
        <v>0</v>
      </c>
      <c r="BL95" s="491">
        <f t="array" ref="BL95">MAX(IF('INTEGRALE verrouillée'!$A$7:$A$110='Bountys calculs'!BL85,'INTEGRALE verrouillée'!$AQ$7:$AQ$110))</f>
        <v>0</v>
      </c>
      <c r="BM95" s="491">
        <f t="array" ref="BM95">MAX(IF('INTEGRALE verrouillée'!$A$7:$A$110='Bountys calculs'!BM85,'INTEGRALE verrouillée'!$AQ$7:$AQ$110))</f>
        <v>0</v>
      </c>
      <c r="BN95" s="491">
        <f t="array" ref="BN95">MAX(IF('INTEGRALE verrouillée'!$A$7:$A$110='Bountys calculs'!BN85,'INTEGRALE verrouillée'!$AQ$7:$AQ$110))</f>
        <v>0</v>
      </c>
      <c r="BO95" s="491">
        <f t="array" ref="BO95">MAX(IF('INTEGRALE verrouillée'!$A$7:$A$110='Bountys calculs'!BO85,'INTEGRALE verrouillée'!$AQ$7:$AQ$110))</f>
        <v>0</v>
      </c>
      <c r="BP95" s="491">
        <f t="array" ref="BP95">MAX(IF('INTEGRALE verrouillée'!$A$7:$A$110='Bountys calculs'!BP85,'INTEGRALE verrouillée'!$AQ$7:$AQ$110))</f>
        <v>0</v>
      </c>
      <c r="BQ95" s="491">
        <f t="array" ref="BQ95">MAX(IF('INTEGRALE verrouillée'!$A$7:$A$110='Bountys calculs'!BQ85,'INTEGRALE verrouillée'!$AQ$7:$AQ$110))</f>
        <v>0</v>
      </c>
      <c r="BR95" s="491">
        <f t="array" ref="BR95">MAX(IF('INTEGRALE verrouillée'!$A$7:$A$110='Bountys calculs'!BR85,'INTEGRALE verrouillée'!$AQ$7:$AQ$110))</f>
        <v>0</v>
      </c>
      <c r="BS95" s="491">
        <f t="array" ref="BS95">MAX(IF('INTEGRALE verrouillée'!$A$7:$A$110='Bountys calculs'!BS85,'INTEGRALE verrouillée'!$AQ$7:$AQ$110))</f>
        <v>1</v>
      </c>
      <c r="BT95" s="491">
        <f t="array" ref="BT95">MAX(IF('INTEGRALE verrouillée'!$A$7:$A$110='Bountys calculs'!BT85,'INTEGRALE verrouillée'!$AQ$7:$AQ$110))</f>
        <v>0</v>
      </c>
      <c r="BU95" s="491">
        <f t="array" ref="BU95">MAX(IF('INTEGRALE verrouillée'!$A$7:$A$110='Bountys calculs'!BU85,'INTEGRALE verrouillée'!$AQ$7:$AQ$110))</f>
        <v>0</v>
      </c>
    </row>
    <row r="96" spans="1:75" s="53" customFormat="1" ht="12" x14ac:dyDescent="0.25">
      <c r="A96" s="3947"/>
      <c r="B96" s="645" t="s">
        <v>303</v>
      </c>
      <c r="C96" s="650">
        <f t="array" ref="C96">MAX(IF('INTEGRALE verrouillée'!$A$7:$A$110='Bountys calculs'!C85,'INTEGRALE verrouillée'!$AR$7:$AR$110))</f>
        <v>0</v>
      </c>
      <c r="D96" s="650">
        <f t="array" ref="D96">MAX(IF('INTEGRALE verrouillée'!$A$7:$A$110='Bountys calculs'!D85,'INTEGRALE verrouillée'!$AR$7:$AR$110))</f>
        <v>0</v>
      </c>
      <c r="E96" s="650">
        <f t="array" ref="E96">MAX(IF('INTEGRALE verrouillée'!$A$7:$A$110='Bountys calculs'!E85,'INTEGRALE verrouillée'!$AR$7:$AR$110))</f>
        <v>0</v>
      </c>
      <c r="F96" s="650">
        <f t="array" ref="F96">MAX(IF('INTEGRALE verrouillée'!$A$7:$A$110='Bountys calculs'!F85,'INTEGRALE verrouillée'!$AR$7:$AR$110))</f>
        <v>0</v>
      </c>
      <c r="G96" s="650">
        <f t="array" ref="G96">MAX(IF('INTEGRALE verrouillée'!$A$7:$A$110='Bountys calculs'!G85,'INTEGRALE verrouillée'!$AR$7:$AR$110))</f>
        <v>2</v>
      </c>
      <c r="H96" s="650">
        <f t="array" ref="H96">MAX(IF('INTEGRALE verrouillée'!$A$7:$A$110='Bountys calculs'!H85,'INTEGRALE verrouillée'!$AR$7:$AR$110))</f>
        <v>0</v>
      </c>
      <c r="I96" s="650">
        <f t="array" ref="I96">MAX(IF('INTEGRALE verrouillée'!$A$7:$A$110='Bountys calculs'!I85,'INTEGRALE verrouillée'!$AR$7:$AR$110))</f>
        <v>0</v>
      </c>
      <c r="J96" s="650">
        <f t="array" ref="J96">MAX(IF('INTEGRALE verrouillée'!$A$7:$A$110='Bountys calculs'!J85,'INTEGRALE verrouillée'!$AR$7:$AR$110))</f>
        <v>0</v>
      </c>
      <c r="K96" s="650">
        <f t="array" ref="K96">MAX(IF('INTEGRALE verrouillée'!$A$7:$A$110='Bountys calculs'!K85,'INTEGRALE verrouillée'!$AR$7:$AR$110))</f>
        <v>2</v>
      </c>
      <c r="L96" s="650">
        <f t="array" ref="L96">MAX(IF('INTEGRALE verrouillée'!$A$7:$A$110='Bountys calculs'!L85,'INTEGRALE verrouillée'!$AR$7:$AR$110))</f>
        <v>0</v>
      </c>
      <c r="M96" s="650">
        <f t="array" ref="M96">MAX(IF('INTEGRALE verrouillée'!$A$7:$A$110='Bountys calculs'!M85,'INTEGRALE verrouillée'!$AR$7:$AR$110))</f>
        <v>0</v>
      </c>
      <c r="N96" s="650">
        <f t="array" ref="N96">MAX(IF('INTEGRALE verrouillée'!$A$7:$A$110='Bountys calculs'!N85,'INTEGRALE verrouillée'!$AR$7:$AR$110))</f>
        <v>3</v>
      </c>
      <c r="O96" s="650">
        <f t="array" ref="O96">MAX(IF('INTEGRALE verrouillée'!$A$7:$A$110='Bountys calculs'!O85,'INTEGRALE verrouillée'!$AR$7:$AR$110))</f>
        <v>0</v>
      </c>
      <c r="P96" s="650">
        <f t="array" ref="P96">MAX(IF('INTEGRALE verrouillée'!$A$7:$A$110='Bountys calculs'!P85,'INTEGRALE verrouillée'!$AR$7:$AR$110))</f>
        <v>0</v>
      </c>
      <c r="Q96" s="650">
        <f t="array" ref="Q96">MAX(IF('INTEGRALE verrouillée'!$A$7:$A$110='Bountys calculs'!Q85,'INTEGRALE verrouillée'!$AR$7:$AR$110))</f>
        <v>0</v>
      </c>
      <c r="R96" s="650">
        <f t="array" ref="R96">MAX(IF('INTEGRALE verrouillée'!$A$7:$A$110='Bountys calculs'!R85,'INTEGRALE verrouillée'!$AR$7:$AR$110))</f>
        <v>0</v>
      </c>
      <c r="S96" s="650">
        <f t="array" ref="S96">MAX(IF('INTEGRALE verrouillée'!$A$7:$A$110='Bountys calculs'!S85,'INTEGRALE verrouillée'!$AR$7:$AR$110))</f>
        <v>0</v>
      </c>
      <c r="T96" s="650">
        <f t="array" ref="T96">MAX(IF('INTEGRALE verrouillée'!$A$7:$A$110='Bountys calculs'!T85,'INTEGRALE verrouillée'!$AR$7:$AR$110))</f>
        <v>0</v>
      </c>
      <c r="U96" s="650">
        <f t="array" ref="U96">MAX(IF('INTEGRALE verrouillée'!$A$7:$A$110='Bountys calculs'!U85,'INTEGRALE verrouillée'!$AR$7:$AR$110))</f>
        <v>0</v>
      </c>
      <c r="V96" s="650">
        <f t="array" ref="V96">MAX(IF('INTEGRALE verrouillée'!$A$7:$A$110='Bountys calculs'!V85,'INTEGRALE verrouillée'!$AR$7:$AR$110))</f>
        <v>0</v>
      </c>
      <c r="W96" s="650">
        <f t="array" ref="W96">MAX(IF('INTEGRALE verrouillée'!$A$7:$A$110='Bountys calculs'!W85,'INTEGRALE verrouillée'!$AR$7:$AR$110))</f>
        <v>0</v>
      </c>
      <c r="X96" s="650">
        <f t="array" ref="X96">MAX(IF('INTEGRALE verrouillée'!$A$7:$A$110='Bountys calculs'!X85,'INTEGRALE verrouillée'!$AR$7:$AR$110))</f>
        <v>0</v>
      </c>
      <c r="Y96" s="650">
        <f t="array" ref="Y96">MAX(IF('INTEGRALE verrouillée'!$A$7:$A$110='Bountys calculs'!Y85,'INTEGRALE verrouillée'!$AR$7:$AR$110))</f>
        <v>0</v>
      </c>
      <c r="Z96" s="650">
        <f t="array" ref="Z96">MAX(IF('INTEGRALE verrouillée'!$A$7:$A$110='Bountys calculs'!Z85,'INTEGRALE verrouillée'!$AR$7:$AR$110))</f>
        <v>1</v>
      </c>
      <c r="AA96" s="650">
        <f t="array" ref="AA96">MAX(IF('INTEGRALE verrouillée'!$A$7:$A$110='Bountys calculs'!AA85,'INTEGRALE verrouillée'!$AR$7:$AR$110))</f>
        <v>0</v>
      </c>
      <c r="AB96" s="650">
        <f t="array" ref="AB96">MAX(IF('INTEGRALE verrouillée'!$A$7:$A$110='Bountys calculs'!AB85,'INTEGRALE verrouillée'!$AR$7:$AR$110))</f>
        <v>0</v>
      </c>
      <c r="AC96" s="650">
        <f t="array" ref="AC96">MAX(IF('INTEGRALE verrouillée'!$A$7:$A$110='Bountys calculs'!AC85,'INTEGRALE verrouillée'!$AR$7:$AR$110))</f>
        <v>0</v>
      </c>
      <c r="AD96" s="650">
        <f t="array" ref="AD96">MAX(IF('INTEGRALE verrouillée'!$A$7:$A$110='Bountys calculs'!AD85,'INTEGRALE verrouillée'!$AR$7:$AR$110))</f>
        <v>0</v>
      </c>
      <c r="AE96" s="650">
        <f t="array" ref="AE96">MAX(IF('INTEGRALE verrouillée'!$A$7:$A$110='Bountys calculs'!AE85,'INTEGRALE verrouillée'!$AR$7:$AR$110))</f>
        <v>0</v>
      </c>
      <c r="AF96" s="650">
        <f t="array" ref="AF96">MAX(IF('INTEGRALE verrouillée'!$A$7:$A$110='Bountys calculs'!AF85,'INTEGRALE verrouillée'!$AR$7:$AR$110))</f>
        <v>1</v>
      </c>
      <c r="AG96" s="650">
        <f t="array" ref="AG96">MAX(IF('INTEGRALE verrouillée'!$A$7:$A$110='Bountys calculs'!AG85,'INTEGRALE verrouillée'!$AR$7:$AR$110))</f>
        <v>0</v>
      </c>
      <c r="AH96" s="650">
        <f t="array" ref="AH96">MAX(IF('INTEGRALE verrouillée'!$A$7:$A$110='Bountys calculs'!AH85,'INTEGRALE verrouillée'!$AR$7:$AR$110))</f>
        <v>1</v>
      </c>
      <c r="AI96" s="650">
        <f t="array" ref="AI96">MAX(IF('INTEGRALE verrouillée'!$A$7:$A$110='Bountys calculs'!AI85,'INTEGRALE verrouillée'!$AR$7:$AR$110))</f>
        <v>0</v>
      </c>
      <c r="AJ96" s="650">
        <f t="array" ref="AJ96">MAX(IF('INTEGRALE verrouillée'!$A$7:$A$110='Bountys calculs'!AJ85,'INTEGRALE verrouillée'!$AR$7:$AR$110))</f>
        <v>0</v>
      </c>
      <c r="AK96" s="650">
        <f t="array" ref="AK96">MAX(IF('INTEGRALE verrouillée'!$A$7:$A$110='Bountys calculs'!AK85,'INTEGRALE verrouillée'!$AR$7:$AR$110))</f>
        <v>0</v>
      </c>
      <c r="AL96" s="650">
        <f t="array" ref="AL96">MAX(IF('INTEGRALE verrouillée'!$A$7:$A$110='Bountys calculs'!AL85,'INTEGRALE verrouillée'!$AR$7:$AR$110))</f>
        <v>0</v>
      </c>
      <c r="AM96" s="650">
        <f t="array" ref="AM96">MAX(IF('INTEGRALE verrouillée'!$A$7:$A$110='Bountys calculs'!AM85,'INTEGRALE verrouillée'!$AR$7:$AR$110))</f>
        <v>1</v>
      </c>
      <c r="AN96" s="650">
        <f t="array" ref="AN96">MAX(IF('INTEGRALE verrouillée'!$A$7:$A$110='Bountys calculs'!AN85,'INTEGRALE verrouillée'!$AR$7:$AR$110))</f>
        <v>0</v>
      </c>
      <c r="AO96" s="650">
        <f t="array" ref="AO96">MAX(IF('INTEGRALE verrouillée'!$A$7:$A$110='Bountys calculs'!AO85,'INTEGRALE verrouillée'!$AR$7:$AR$110))</f>
        <v>0</v>
      </c>
      <c r="AP96" s="650">
        <f t="array" ref="AP96">MAX(IF('INTEGRALE verrouillée'!$A$7:$A$110='Bountys calculs'!AP85,'INTEGRALE verrouillée'!$AR$7:$AR$110))</f>
        <v>0</v>
      </c>
      <c r="AQ96" s="858">
        <f t="array" ref="AQ96">MAX(IF('INTEGRALE verrouillée'!$A$7:$A$110='Bountys calculs'!AQ85,'INTEGRALE verrouillée'!$AR$7:$AR$110))</f>
        <v>0</v>
      </c>
      <c r="AR96" s="858">
        <f t="array" ref="AR96">MAX(IF('INTEGRALE verrouillée'!$A$7:$A$110='Bountys calculs'!AR85,'INTEGRALE verrouillée'!$AR$7:$AR$110))</f>
        <v>0</v>
      </c>
      <c r="AS96" s="3692">
        <f t="array" ref="AS96">MAX(IF('INTEGRALE verrouillée'!$A$7:$A$110='Bountys calculs'!AS85,'INTEGRALE verrouillée'!$AR$7:$AR$110))</f>
        <v>0</v>
      </c>
      <c r="AT96" s="650">
        <f t="array" ref="AT96">MAX(IF('INTEGRALE verrouillée'!$A$7:$A$110='Bountys calculs'!AT85,'INTEGRALE verrouillée'!$AR$7:$AR$110))</f>
        <v>0</v>
      </c>
      <c r="AU96" s="650">
        <f t="array" ref="AU96">MAX(IF('INTEGRALE verrouillée'!$A$7:$A$110='Bountys calculs'!AU85,'INTEGRALE verrouillée'!$AR$7:$AR$110))</f>
        <v>0</v>
      </c>
      <c r="AV96" s="650">
        <f t="array" ref="AV96">MAX(IF('INTEGRALE verrouillée'!$A$7:$A$110='Bountys calculs'!AV85,'INTEGRALE verrouillée'!$AR$7:$AR$110))</f>
        <v>0</v>
      </c>
      <c r="AW96" s="650">
        <f t="array" ref="AW96">MAX(IF('INTEGRALE verrouillée'!$A$7:$A$110='Bountys calculs'!AW85,'INTEGRALE verrouillée'!$AR$7:$AR$110))</f>
        <v>0</v>
      </c>
      <c r="AX96" s="650">
        <f t="array" ref="AX96">MAX(IF('INTEGRALE verrouillée'!$A$7:$A$110='Bountys calculs'!AX85,'INTEGRALE verrouillée'!$AR$7:$AR$110))</f>
        <v>0</v>
      </c>
      <c r="AY96" s="650">
        <f t="array" ref="AY96">MAX(IF('INTEGRALE verrouillée'!$A$7:$A$110='Bountys calculs'!AY85,'INTEGRALE verrouillée'!$AR$7:$AR$110))</f>
        <v>0</v>
      </c>
      <c r="AZ96" s="650">
        <f t="array" ref="AZ96">MAX(IF('INTEGRALE verrouillée'!$A$7:$A$110='Bountys calculs'!AZ85,'INTEGRALE verrouillée'!$AR$7:$AR$110))</f>
        <v>0</v>
      </c>
      <c r="BA96" s="650">
        <f t="array" ref="BA96">MAX(IF('INTEGRALE verrouillée'!$A$7:$A$110='Bountys calculs'!BA85,'INTEGRALE verrouillée'!$AR$7:$AR$110))</f>
        <v>0</v>
      </c>
      <c r="BB96" s="650">
        <f t="array" ref="BB96">MAX(IF('INTEGRALE verrouillée'!$A$7:$A$110='Bountys calculs'!BB85,'INTEGRALE verrouillée'!$AR$7:$AR$110))</f>
        <v>0</v>
      </c>
      <c r="BC96" s="650">
        <f t="array" ref="BC96">MAX(IF('INTEGRALE verrouillée'!$A$7:$A$110='Bountys calculs'!BC85,'INTEGRALE verrouillée'!$AR$7:$AR$110))</f>
        <v>0</v>
      </c>
      <c r="BD96" s="650">
        <f t="array" ref="BD96">MAX(IF('INTEGRALE verrouillée'!$A$7:$A$110='Bountys calculs'!BD85,'INTEGRALE verrouillée'!$AR$7:$AR$110))</f>
        <v>0</v>
      </c>
      <c r="BE96" s="650">
        <f t="array" ref="BE96">MAX(IF('INTEGRALE verrouillée'!$A$7:$A$110='Bountys calculs'!BE85,'INTEGRALE verrouillée'!$AR$7:$AR$110))</f>
        <v>0</v>
      </c>
      <c r="BF96" s="650">
        <f t="array" ref="BF96">MAX(IF('INTEGRALE verrouillée'!$A$7:$A$110='Bountys calculs'!BF85,'INTEGRALE verrouillée'!$AR$7:$AR$110))</f>
        <v>0</v>
      </c>
      <c r="BG96" s="650">
        <f t="array" ref="BG96">MAX(IF('INTEGRALE verrouillée'!$A$7:$A$110='Bountys calculs'!BG85,'INTEGRALE verrouillée'!$AR$7:$AR$110))</f>
        <v>0</v>
      </c>
      <c r="BH96" s="650">
        <f t="array" ref="BH96">MAX(IF('INTEGRALE verrouillée'!$A$7:$A$110='Bountys calculs'!BH85,'INTEGRALE verrouillée'!$AR$7:$AR$110))</f>
        <v>0</v>
      </c>
      <c r="BI96" s="650">
        <f t="array" ref="BI96">MAX(IF('INTEGRALE verrouillée'!$A$7:$A$110='Bountys calculs'!BI85,'INTEGRALE verrouillée'!$AR$7:$AR$110))</f>
        <v>0</v>
      </c>
      <c r="BJ96" s="650">
        <f t="array" ref="BJ96">MAX(IF('INTEGRALE verrouillée'!$A$7:$A$110='Bountys calculs'!BJ85,'INTEGRALE verrouillée'!$AR$7:$AR$110))</f>
        <v>0</v>
      </c>
      <c r="BK96" s="650">
        <f t="array" ref="BK96">MAX(IF('INTEGRALE verrouillée'!$A$7:$A$110='Bountys calculs'!BK85,'INTEGRALE verrouillée'!$AR$7:$AR$110))</f>
        <v>0</v>
      </c>
      <c r="BL96" s="650">
        <f t="array" ref="BL96">MAX(IF('INTEGRALE verrouillée'!$A$7:$A$110='Bountys calculs'!BL85,'INTEGRALE verrouillée'!$AR$7:$AR$110))</f>
        <v>0</v>
      </c>
      <c r="BM96" s="650">
        <f t="array" ref="BM96">MAX(IF('INTEGRALE verrouillée'!$A$7:$A$110='Bountys calculs'!BM85,'INTEGRALE verrouillée'!$AR$7:$AR$110))</f>
        <v>0</v>
      </c>
      <c r="BN96" s="650">
        <f t="array" ref="BN96">MAX(IF('INTEGRALE verrouillée'!$A$7:$A$110='Bountys calculs'!BN85,'INTEGRALE verrouillée'!$AR$7:$AR$110))</f>
        <v>0</v>
      </c>
      <c r="BO96" s="650">
        <f t="array" ref="BO96">MAX(IF('INTEGRALE verrouillée'!$A$7:$A$110='Bountys calculs'!BO85,'INTEGRALE verrouillée'!$AR$7:$AR$110))</f>
        <v>0</v>
      </c>
      <c r="BP96" s="650">
        <f t="array" ref="BP96">MAX(IF('INTEGRALE verrouillée'!$A$7:$A$110='Bountys calculs'!BP85,'INTEGRALE verrouillée'!$AR$7:$AR$110))</f>
        <v>0</v>
      </c>
      <c r="BQ96" s="650">
        <f t="array" ref="BQ96">MAX(IF('INTEGRALE verrouillée'!$A$7:$A$110='Bountys calculs'!BQ85,'INTEGRALE verrouillée'!$AR$7:$AR$110))</f>
        <v>0</v>
      </c>
      <c r="BR96" s="650">
        <f t="array" ref="BR96">MAX(IF('INTEGRALE verrouillée'!$A$7:$A$110='Bountys calculs'!BR85,'INTEGRALE verrouillée'!$AR$7:$AR$110))</f>
        <v>0</v>
      </c>
      <c r="BS96" s="650">
        <f t="array" ref="BS96">MAX(IF('INTEGRALE verrouillée'!$A$7:$A$110='Bountys calculs'!BS85,'INTEGRALE verrouillée'!$AR$7:$AR$110))</f>
        <v>1</v>
      </c>
      <c r="BT96" s="650">
        <f t="array" ref="BT96">MAX(IF('INTEGRALE verrouillée'!$A$7:$A$110='Bountys calculs'!BT85,'INTEGRALE verrouillée'!$AR$7:$AR$110))</f>
        <v>0</v>
      </c>
      <c r="BU96" s="650">
        <f t="array" ref="BU96">MAX(IF('INTEGRALE verrouillée'!$A$7:$A$110='Bountys calculs'!BU85,'INTEGRALE verrouillée'!$AR$7:$AR$110))</f>
        <v>0</v>
      </c>
    </row>
    <row r="97" spans="1:73" s="53" customFormat="1" ht="12" x14ac:dyDescent="0.25">
      <c r="A97" s="3947"/>
      <c r="B97" s="510" t="s">
        <v>287</v>
      </c>
      <c r="C97" s="492" t="str">
        <f t="shared" ref="C97" si="21">IF(C95&gt;0,(C94+C96)/C95,"-")</f>
        <v>-</v>
      </c>
      <c r="D97" s="492">
        <f t="shared" ref="D97:BQ97" si="22">IF(D95&gt;0,(D94+D96)/D95,"-")</f>
        <v>2.6666666666666665</v>
      </c>
      <c r="E97" s="492">
        <f t="shared" si="22"/>
        <v>0.66666666666666663</v>
      </c>
      <c r="F97" s="492">
        <f t="shared" si="22"/>
        <v>0</v>
      </c>
      <c r="G97" s="492">
        <f t="shared" si="22"/>
        <v>1</v>
      </c>
      <c r="H97" s="492">
        <f t="shared" si="22"/>
        <v>0.91666666666666663</v>
      </c>
      <c r="I97" s="492">
        <f t="shared" si="22"/>
        <v>0</v>
      </c>
      <c r="J97" s="492">
        <f t="shared" si="22"/>
        <v>0</v>
      </c>
      <c r="K97" s="492">
        <f t="shared" si="22"/>
        <v>1.3333333333333333</v>
      </c>
      <c r="L97" s="492" t="str">
        <f t="shared" si="22"/>
        <v>-</v>
      </c>
      <c r="M97" s="492">
        <f t="shared" si="22"/>
        <v>0.2</v>
      </c>
      <c r="N97" s="492">
        <f t="shared" si="22"/>
        <v>3.5</v>
      </c>
      <c r="O97" s="492" t="str">
        <f t="shared" si="22"/>
        <v>-</v>
      </c>
      <c r="P97" s="492">
        <f t="shared" si="22"/>
        <v>0.6</v>
      </c>
      <c r="Q97" s="492">
        <f t="shared" si="22"/>
        <v>0.77777777777777779</v>
      </c>
      <c r="R97" s="492">
        <f t="shared" si="22"/>
        <v>0.44444444444444442</v>
      </c>
      <c r="S97" s="492">
        <f t="shared" si="22"/>
        <v>0</v>
      </c>
      <c r="T97" s="492">
        <f t="shared" si="22"/>
        <v>0</v>
      </c>
      <c r="U97" s="492" t="str">
        <f t="shared" si="22"/>
        <v>-</v>
      </c>
      <c r="V97" s="492" t="str">
        <f t="shared" si="22"/>
        <v>-</v>
      </c>
      <c r="W97" s="492" t="str">
        <f t="shared" si="22"/>
        <v>-</v>
      </c>
      <c r="X97" s="492">
        <f t="shared" si="22"/>
        <v>0</v>
      </c>
      <c r="Y97" s="492">
        <f t="shared" si="22"/>
        <v>0</v>
      </c>
      <c r="Z97" s="492">
        <f t="shared" si="22"/>
        <v>4</v>
      </c>
      <c r="AA97" s="492">
        <f t="shared" si="22"/>
        <v>0</v>
      </c>
      <c r="AB97" s="492">
        <f t="shared" si="22"/>
        <v>1.1818181818181819</v>
      </c>
      <c r="AC97" s="492" t="str">
        <f t="shared" si="22"/>
        <v>-</v>
      </c>
      <c r="AD97" s="492">
        <f t="shared" si="22"/>
        <v>4</v>
      </c>
      <c r="AE97" s="492" t="str">
        <f t="shared" ref="AE97" si="23">IF(AE95&gt;0,(AE94+AE96)/AE95,"-")</f>
        <v>-</v>
      </c>
      <c r="AF97" s="492">
        <f t="shared" si="22"/>
        <v>3</v>
      </c>
      <c r="AG97" s="492">
        <f t="shared" si="22"/>
        <v>0.4</v>
      </c>
      <c r="AH97" s="492">
        <f t="shared" si="22"/>
        <v>0.55555555555555558</v>
      </c>
      <c r="AI97" s="492">
        <f t="shared" si="22"/>
        <v>0</v>
      </c>
      <c r="AJ97" s="492">
        <f t="shared" si="22"/>
        <v>1</v>
      </c>
      <c r="AK97" s="492">
        <f t="shared" si="22"/>
        <v>0.8</v>
      </c>
      <c r="AL97" s="492">
        <f t="shared" si="22"/>
        <v>0.1111111111111111</v>
      </c>
      <c r="AM97" s="492">
        <f t="shared" si="22"/>
        <v>4</v>
      </c>
      <c r="AN97" s="492">
        <f t="shared" si="22"/>
        <v>4</v>
      </c>
      <c r="AO97" s="492" t="str">
        <f t="shared" si="22"/>
        <v>-</v>
      </c>
      <c r="AP97" s="492" t="str">
        <f t="shared" si="22"/>
        <v>-</v>
      </c>
      <c r="AQ97" s="859">
        <f t="shared" si="22"/>
        <v>1</v>
      </c>
      <c r="AR97" s="859" t="str">
        <f t="shared" ref="AR97" si="24">IF(AR95&gt;0,(AR94+AR96)/AR95,"-")</f>
        <v>-</v>
      </c>
      <c r="AS97" s="3693" t="str">
        <f t="shared" si="22"/>
        <v>-</v>
      </c>
      <c r="AT97" s="492" t="str">
        <f t="shared" si="22"/>
        <v>-</v>
      </c>
      <c r="AU97" s="492" t="str">
        <f t="shared" si="22"/>
        <v>-</v>
      </c>
      <c r="AV97" s="492" t="str">
        <f t="shared" si="22"/>
        <v>-</v>
      </c>
      <c r="AW97" s="492" t="str">
        <f t="shared" si="22"/>
        <v>-</v>
      </c>
      <c r="AX97" s="492" t="str">
        <f t="shared" si="22"/>
        <v>-</v>
      </c>
      <c r="AY97" s="492" t="str">
        <f t="shared" si="22"/>
        <v>-</v>
      </c>
      <c r="AZ97" s="492" t="str">
        <f t="shared" si="22"/>
        <v>-</v>
      </c>
      <c r="BA97" s="492" t="str">
        <f t="shared" si="22"/>
        <v>-</v>
      </c>
      <c r="BB97" s="492" t="str">
        <f t="shared" si="22"/>
        <v>-</v>
      </c>
      <c r="BC97" s="492">
        <f t="shared" si="22"/>
        <v>0</v>
      </c>
      <c r="BD97" s="492" t="str">
        <f t="shared" si="22"/>
        <v>-</v>
      </c>
      <c r="BE97" s="492" t="str">
        <f t="shared" si="22"/>
        <v>-</v>
      </c>
      <c r="BF97" s="492">
        <f t="shared" si="22"/>
        <v>0</v>
      </c>
      <c r="BG97" s="492" t="str">
        <f t="shared" si="22"/>
        <v>-</v>
      </c>
      <c r="BH97" s="492" t="str">
        <f t="shared" si="22"/>
        <v>-</v>
      </c>
      <c r="BI97" s="492" t="str">
        <f t="shared" si="22"/>
        <v>-</v>
      </c>
      <c r="BJ97" s="492" t="str">
        <f t="shared" si="22"/>
        <v>-</v>
      </c>
      <c r="BK97" s="492" t="str">
        <f t="shared" si="22"/>
        <v>-</v>
      </c>
      <c r="BL97" s="492" t="str">
        <f t="shared" si="22"/>
        <v>-</v>
      </c>
      <c r="BM97" s="492" t="str">
        <f t="shared" si="22"/>
        <v>-</v>
      </c>
      <c r="BN97" s="492" t="str">
        <f t="shared" si="22"/>
        <v>-</v>
      </c>
      <c r="BO97" s="492" t="str">
        <f t="shared" si="22"/>
        <v>-</v>
      </c>
      <c r="BP97" s="492" t="str">
        <f t="shared" si="22"/>
        <v>-</v>
      </c>
      <c r="BQ97" s="492" t="str">
        <f t="shared" si="22"/>
        <v>-</v>
      </c>
      <c r="BR97" s="492" t="str">
        <f t="shared" ref="BR97:BU97" si="25">IF(BR95&gt;0,(BR94+BR96)/BR95,"-")</f>
        <v>-</v>
      </c>
      <c r="BS97" s="492">
        <f t="shared" si="25"/>
        <v>5</v>
      </c>
      <c r="BT97" s="492" t="str">
        <f t="shared" si="25"/>
        <v>-</v>
      </c>
      <c r="BU97" s="492" t="str">
        <f t="shared" si="25"/>
        <v>-</v>
      </c>
    </row>
    <row r="98" spans="1:73" s="55" customFormat="1" ht="12" customHeight="1" x14ac:dyDescent="0.25">
      <c r="A98" s="3966" t="s">
        <v>290</v>
      </c>
      <c r="B98" s="616" t="s">
        <v>285</v>
      </c>
      <c r="C98" s="617">
        <f>COUNTIF('Gagnants-Perdants'!$B$382:$B$567,C85)</f>
        <v>0</v>
      </c>
      <c r="D98" s="617">
        <f>COUNTIF('Gagnants-Perdants'!$B$382:$B$567,D85)</f>
        <v>6</v>
      </c>
      <c r="E98" s="617">
        <f>COUNTIF('Gagnants-Perdants'!$B$382:$B$567,E85)</f>
        <v>0</v>
      </c>
      <c r="F98" s="617">
        <f>COUNTIF('Gagnants-Perdants'!$B$382:$B$567,F85)</f>
        <v>2</v>
      </c>
      <c r="G98" s="617">
        <f>COUNTIF('Gagnants-Perdants'!$B$382:$B$567,G85)</f>
        <v>10</v>
      </c>
      <c r="H98" s="617">
        <f>COUNTIF('Gagnants-Perdants'!$B$382:$B$567,H85)</f>
        <v>9</v>
      </c>
      <c r="I98" s="617">
        <f>COUNTIF('Gagnants-Perdants'!$B$382:$B$567,I85)</f>
        <v>0</v>
      </c>
      <c r="J98" s="617">
        <f>COUNTIF('Gagnants-Perdants'!$B$382:$B$567,J85)</f>
        <v>0</v>
      </c>
      <c r="K98" s="617">
        <f>COUNTIF('Gagnants-Perdants'!$B$382:$B$567,K85)</f>
        <v>5</v>
      </c>
      <c r="L98" s="617">
        <f>COUNTIF('Gagnants-Perdants'!$B$382:$B$567,L85)</f>
        <v>0</v>
      </c>
      <c r="M98" s="617">
        <f>COUNTIF('Gagnants-Perdants'!$B$382:$B$567,M85)</f>
        <v>5</v>
      </c>
      <c r="N98" s="617">
        <f>COUNTIF('Gagnants-Perdants'!$B$382:$B$567,N85)</f>
        <v>24</v>
      </c>
      <c r="O98" s="617">
        <f>COUNTIF('Gagnants-Perdants'!$B$382:$B$567,O85)</f>
        <v>1</v>
      </c>
      <c r="P98" s="617">
        <f>COUNTIF('Gagnants-Perdants'!$B$382:$B$567,P85)</f>
        <v>5</v>
      </c>
      <c r="Q98" s="617">
        <f>COUNTIF('Gagnants-Perdants'!$B$382:$B$567,Q85)</f>
        <v>17</v>
      </c>
      <c r="R98" s="617">
        <f>COUNTIF('Gagnants-Perdants'!$B$382:$B$567,R85)</f>
        <v>6</v>
      </c>
      <c r="S98" s="617">
        <f>COUNTIF('Gagnants-Perdants'!$B$382:$B$567,S85)</f>
        <v>0</v>
      </c>
      <c r="T98" s="617">
        <f>COUNTIF('Gagnants-Perdants'!$B$382:$B$567,T85)</f>
        <v>7</v>
      </c>
      <c r="U98" s="617">
        <f>COUNTIF('Gagnants-Perdants'!$B$382:$B$567,U85)</f>
        <v>0</v>
      </c>
      <c r="V98" s="617">
        <f>COUNTIF('Gagnants-Perdants'!$B$382:$B$567,V85)</f>
        <v>0</v>
      </c>
      <c r="W98" s="617">
        <f>COUNTIF('Gagnants-Perdants'!$B$382:$B$567,W85)</f>
        <v>0</v>
      </c>
      <c r="X98" s="617">
        <f>COUNTIF('Gagnants-Perdants'!$B$382:$B$567,X85)</f>
        <v>8</v>
      </c>
      <c r="Y98" s="617">
        <f>COUNTIF('Gagnants-Perdants'!$B$382:$B$567,Y85)</f>
        <v>0</v>
      </c>
      <c r="Z98" s="617">
        <f>COUNTIF('Gagnants-Perdants'!$B$382:$B$567,Z85)</f>
        <v>0</v>
      </c>
      <c r="AA98" s="617">
        <f>COUNTIF('Gagnants-Perdants'!$B$382:$B$567,AA85)</f>
        <v>0</v>
      </c>
      <c r="AB98" s="617">
        <f>COUNTIF('Gagnants-Perdants'!$B$382:$B$567,AB85)</f>
        <v>3</v>
      </c>
      <c r="AC98" s="617">
        <f>COUNTIF('Gagnants-Perdants'!$B$382:$B$567,AC85)</f>
        <v>0</v>
      </c>
      <c r="AD98" s="617">
        <f>COUNTIF('Gagnants-Perdants'!$B$382:$B$567,AD85)</f>
        <v>14</v>
      </c>
      <c r="AE98" s="617">
        <f>COUNTIF('Gagnants-Perdants'!$B$382:$B$567,AE85)</f>
        <v>0</v>
      </c>
      <c r="AF98" s="617">
        <f>COUNTIF('Gagnants-Perdants'!$B$382:$B$567,AF85)</f>
        <v>2</v>
      </c>
      <c r="AG98" s="617">
        <f>COUNTIF('Gagnants-Perdants'!$B$382:$B$567,AG85)</f>
        <v>5</v>
      </c>
      <c r="AH98" s="617">
        <f>COUNTIF('Gagnants-Perdants'!$B$382:$B$567,AH85)</f>
        <v>4</v>
      </c>
      <c r="AI98" s="617">
        <f>COUNTIF('Gagnants-Perdants'!$B$382:$B$567,AI85)</f>
        <v>0</v>
      </c>
      <c r="AJ98" s="617">
        <f>COUNTIF('Gagnants-Perdants'!$B$382:$B$567,AJ85)</f>
        <v>1</v>
      </c>
      <c r="AK98" s="617">
        <f>COUNTIF('Gagnants-Perdants'!$B$382:$B$567,AK85)</f>
        <v>14</v>
      </c>
      <c r="AL98" s="617">
        <f>COUNTIF('Gagnants-Perdants'!$B$382:$B$567,AL85)</f>
        <v>15</v>
      </c>
      <c r="AM98" s="617">
        <f>COUNTIF('Gagnants-Perdants'!$B$382:$B$567,AM85)</f>
        <v>5</v>
      </c>
      <c r="AN98" s="617">
        <f>COUNTIF('Gagnants-Perdants'!$B$382:$B$567,AN85)</f>
        <v>4</v>
      </c>
      <c r="AO98" s="617">
        <f>COUNTIF('Gagnants-Perdants'!$B$382:$B$567,AO85)</f>
        <v>0</v>
      </c>
      <c r="AP98" s="617">
        <f>COUNTIF('Gagnants-Perdants'!$B$382:$B$567,AP85)</f>
        <v>0</v>
      </c>
      <c r="AQ98" s="860">
        <f>COUNTIF('Gagnants-Perdants'!$B$382:$B$567,AQ85)</f>
        <v>3</v>
      </c>
      <c r="AR98" s="860">
        <f>COUNTIF('Gagnants-Perdants'!$B$382:$B$567,AR85)</f>
        <v>0</v>
      </c>
      <c r="AS98" s="3694">
        <f>COUNTIF('Gagnants-Perdants'!$B$382:$B$567,AS85)</f>
        <v>0</v>
      </c>
      <c r="AT98" s="617">
        <f>COUNTIF('Gagnants-Perdants'!$B$382:$B$567,AT85)</f>
        <v>0</v>
      </c>
      <c r="AU98" s="617">
        <f>COUNTIF('Gagnants-Perdants'!$B$382:$B$567,AU85)</f>
        <v>0</v>
      </c>
      <c r="AV98" s="617">
        <f>COUNTIF('Gagnants-Perdants'!$B$382:$B$567,AV85)</f>
        <v>0</v>
      </c>
      <c r="AW98" s="617">
        <f>COUNTIF('Gagnants-Perdants'!$B$382:$B$567,AW85)</f>
        <v>0</v>
      </c>
      <c r="AX98" s="617">
        <f>COUNTIF('Gagnants-Perdants'!$B$382:$B$567,AX85)</f>
        <v>0</v>
      </c>
      <c r="AY98" s="617">
        <f>COUNTIF('Gagnants-Perdants'!$B$382:$B$567,AY85)</f>
        <v>0</v>
      </c>
      <c r="AZ98" s="617">
        <f>COUNTIF('Gagnants-Perdants'!$B$382:$B$567,AZ85)</f>
        <v>0</v>
      </c>
      <c r="BA98" s="617">
        <f>COUNTIF('Gagnants-Perdants'!$B$382:$B$567,BA85)</f>
        <v>0</v>
      </c>
      <c r="BB98" s="617">
        <f>COUNTIF('Gagnants-Perdants'!$B$382:$B$567,BB85)</f>
        <v>0</v>
      </c>
      <c r="BC98" s="617">
        <f>COUNTIF('Gagnants-Perdants'!$B$382:$B$567,BC85)</f>
        <v>0</v>
      </c>
      <c r="BD98" s="617">
        <f>COUNTIF('Gagnants-Perdants'!$B$382:$B$567,BD85)</f>
        <v>0</v>
      </c>
      <c r="BE98" s="617">
        <f>COUNTIF('Gagnants-Perdants'!$B$382:$B$567,BE85)</f>
        <v>0</v>
      </c>
      <c r="BF98" s="617">
        <f>COUNTIF('Gagnants-Perdants'!$B$382:$B$567,BF85)</f>
        <v>0</v>
      </c>
      <c r="BG98" s="617">
        <f>COUNTIF('Gagnants-Perdants'!$B$382:$B$567,BG85)</f>
        <v>0</v>
      </c>
      <c r="BH98" s="617">
        <f>COUNTIF('Gagnants-Perdants'!$B$382:$B$567,BH85)</f>
        <v>0</v>
      </c>
      <c r="BI98" s="617">
        <f>COUNTIF('Gagnants-Perdants'!$B$382:$B$567,BI85)</f>
        <v>0</v>
      </c>
      <c r="BJ98" s="617">
        <f>COUNTIF('Gagnants-Perdants'!$B$382:$B$567,BJ85)</f>
        <v>0</v>
      </c>
      <c r="BK98" s="617">
        <f>COUNTIF('Gagnants-Perdants'!$B$382:$B$567,BK85)</f>
        <v>0</v>
      </c>
      <c r="BL98" s="617">
        <f>COUNTIF('Gagnants-Perdants'!$B$382:$B$567,BL85)</f>
        <v>0</v>
      </c>
      <c r="BM98" s="617">
        <f>COUNTIF('Gagnants-Perdants'!$B$382:$B$567,BM85)</f>
        <v>0</v>
      </c>
      <c r="BN98" s="617">
        <f>COUNTIF('Gagnants-Perdants'!$B$382:$B$567,BN85)</f>
        <v>7</v>
      </c>
      <c r="BO98" s="617">
        <f>COUNTIF('Gagnants-Perdants'!$B$382:$B$567,BO85)</f>
        <v>0</v>
      </c>
      <c r="BP98" s="617">
        <f>COUNTIF('Gagnants-Perdants'!$B$382:$B$567,BP85)</f>
        <v>0</v>
      </c>
      <c r="BQ98" s="617">
        <f>COUNTIF('Gagnants-Perdants'!$B$382:$B$567,BQ85)</f>
        <v>0</v>
      </c>
      <c r="BR98" s="617">
        <f>COUNTIF('Gagnants-Perdants'!$B$382:$B$567,BR85)</f>
        <v>0</v>
      </c>
      <c r="BS98" s="617">
        <f>COUNTIF('Gagnants-Perdants'!$B$382:$B$567,BS85)</f>
        <v>0</v>
      </c>
      <c r="BT98" s="617">
        <f>COUNTIF('Gagnants-Perdants'!$B$382:$B$567,BT85)</f>
        <v>0</v>
      </c>
      <c r="BU98" s="617">
        <f>COUNTIF('Gagnants-Perdants'!$B$382:$B$567,BU85)</f>
        <v>4</v>
      </c>
    </row>
    <row r="99" spans="1:73" s="53" customFormat="1" ht="12" x14ac:dyDescent="0.25">
      <c r="A99" s="3966"/>
      <c r="B99" s="511" t="s">
        <v>286</v>
      </c>
      <c r="C99" s="493">
        <f t="array" ref="C99">MAX(IF('INTEGRALE verrouillée'!$A$7:$A$110='Bountys calculs'!C85,'INTEGRALE verrouillée'!$AS$7:$AS$110))</f>
        <v>0</v>
      </c>
      <c r="D99" s="493">
        <f t="array" ref="D99">MAX(IF('INTEGRALE verrouillée'!$A$7:$A$110='Bountys calculs'!D85,'INTEGRALE verrouillée'!$AS$7:$AS$110))</f>
        <v>2</v>
      </c>
      <c r="E99" s="493">
        <f t="array" ref="E99">MAX(IF('INTEGRALE verrouillée'!$A$7:$A$110='Bountys calculs'!E85,'INTEGRALE verrouillée'!$AS$7:$AS$110))</f>
        <v>0</v>
      </c>
      <c r="F99" s="493">
        <f t="array" ref="F99">MAX(IF('INTEGRALE verrouillée'!$A$7:$A$110='Bountys calculs'!F85,'INTEGRALE verrouillée'!$AS$7:$AS$110))</f>
        <v>6</v>
      </c>
      <c r="G99" s="493">
        <f t="array" ref="G99">MAX(IF('INTEGRALE verrouillée'!$A$7:$A$110='Bountys calculs'!G85,'INTEGRALE verrouillée'!$AS$7:$AS$110))</f>
        <v>12</v>
      </c>
      <c r="H99" s="493">
        <f t="array" ref="H99">MAX(IF('INTEGRALE verrouillée'!$A$7:$A$110='Bountys calculs'!H85,'INTEGRALE verrouillée'!$AS$7:$AS$110))</f>
        <v>13</v>
      </c>
      <c r="I99" s="493">
        <f t="array" ref="I99">MAX(IF('INTEGRALE verrouillée'!$A$7:$A$110='Bountys calculs'!I85,'INTEGRALE verrouillée'!$AS$7:$AS$110))</f>
        <v>0</v>
      </c>
      <c r="J99" s="493">
        <f t="array" ref="J99">MAX(IF('INTEGRALE verrouillée'!$A$7:$A$110='Bountys calculs'!J85,'INTEGRALE verrouillée'!$AS$7:$AS$110))</f>
        <v>2</v>
      </c>
      <c r="K99" s="493">
        <f t="array" ref="K99">MAX(IF('INTEGRALE verrouillée'!$A$7:$A$110='Bountys calculs'!K85,'INTEGRALE verrouillée'!$AS$7:$AS$110))</f>
        <v>11</v>
      </c>
      <c r="L99" s="493">
        <f t="array" ref="L99">MAX(IF('INTEGRALE verrouillée'!$A$7:$A$110='Bountys calculs'!L85,'INTEGRALE verrouillée'!$AS$7:$AS$110))</f>
        <v>0</v>
      </c>
      <c r="M99" s="493">
        <f t="array" ref="M99">MAX(IF('INTEGRALE verrouillée'!$A$7:$A$110='Bountys calculs'!M85,'INTEGRALE verrouillée'!$AS$7:$AS$110))</f>
        <v>11</v>
      </c>
      <c r="N99" s="493">
        <f t="array" ref="N99">MAX(IF('INTEGRALE verrouillée'!$A$7:$A$110='Bountys calculs'!N85,'INTEGRALE verrouillée'!$AS$7:$AS$110))</f>
        <v>12</v>
      </c>
      <c r="O99" s="493">
        <f t="array" ref="O99">MAX(IF('INTEGRALE verrouillée'!$A$7:$A$110='Bountys calculs'!O85,'INTEGRALE verrouillée'!$AS$7:$AS$110))</f>
        <v>2</v>
      </c>
      <c r="P99" s="493">
        <f t="array" ref="P99">MAX(IF('INTEGRALE verrouillée'!$A$7:$A$110='Bountys calculs'!P85,'INTEGRALE verrouillée'!$AS$7:$AS$110))</f>
        <v>12</v>
      </c>
      <c r="Q99" s="493">
        <f t="array" ref="Q99">MAX(IF('INTEGRALE verrouillée'!$A$7:$A$110='Bountys calculs'!Q85,'INTEGRALE verrouillée'!$AS$7:$AS$110))</f>
        <v>12</v>
      </c>
      <c r="R99" s="493">
        <f t="array" ref="R99">MAX(IF('INTEGRALE verrouillée'!$A$7:$A$110='Bountys calculs'!R85,'INTEGRALE verrouillée'!$AS$7:$AS$110))</f>
        <v>3</v>
      </c>
      <c r="S99" s="493">
        <f t="array" ref="S99">MAX(IF('INTEGRALE verrouillée'!$A$7:$A$110='Bountys calculs'!S85,'INTEGRALE verrouillée'!$AS$7:$AS$110))</f>
        <v>1</v>
      </c>
      <c r="T99" s="493">
        <f t="array" ref="T99">MAX(IF('INTEGRALE verrouillée'!$A$7:$A$110='Bountys calculs'!T85,'INTEGRALE verrouillée'!$AS$7:$AS$110))</f>
        <v>1</v>
      </c>
      <c r="U99" s="493">
        <f t="array" ref="U99">MAX(IF('INTEGRALE verrouillée'!$A$7:$A$110='Bountys calculs'!U85,'INTEGRALE verrouillée'!$AS$7:$AS$110))</f>
        <v>0</v>
      </c>
      <c r="V99" s="493">
        <f t="array" ref="V99">MAX(IF('INTEGRALE verrouillée'!$A$7:$A$110='Bountys calculs'!V85,'INTEGRALE verrouillée'!$AS$7:$AS$110))</f>
        <v>0</v>
      </c>
      <c r="W99" s="493">
        <f t="array" ref="W99">MAX(IF('INTEGRALE verrouillée'!$A$7:$A$110='Bountys calculs'!W85,'INTEGRALE verrouillée'!$AS$7:$AS$110))</f>
        <v>0</v>
      </c>
      <c r="X99" s="493">
        <f t="array" ref="X99">MAX(IF('INTEGRALE verrouillée'!$A$7:$A$110='Bountys calculs'!X85,'INTEGRALE verrouillée'!$AS$7:$AS$110))</f>
        <v>12</v>
      </c>
      <c r="Y99" s="493">
        <f t="array" ref="Y99">MAX(IF('INTEGRALE verrouillée'!$A$7:$A$110='Bountys calculs'!Y85,'INTEGRALE verrouillée'!$AS$7:$AS$110))</f>
        <v>0</v>
      </c>
      <c r="Z99" s="493">
        <f t="array" ref="Z99">MAX(IF('INTEGRALE verrouillée'!$A$7:$A$110='Bountys calculs'!Z85,'INTEGRALE verrouillée'!$AS$7:$AS$110))</f>
        <v>1</v>
      </c>
      <c r="AA99" s="493">
        <f t="array" ref="AA99">MAX(IF('INTEGRALE verrouillée'!$A$7:$A$110='Bountys calculs'!AA85,'INTEGRALE verrouillée'!$AS$7:$AS$110))</f>
        <v>1</v>
      </c>
      <c r="AB99" s="493">
        <f t="array" ref="AB99">MAX(IF('INTEGRALE verrouillée'!$A$7:$A$110='Bountys calculs'!AB85,'INTEGRALE verrouillée'!$AS$7:$AS$110))</f>
        <v>13</v>
      </c>
      <c r="AC99" s="493">
        <f t="array" ref="AC99">MAX(IF('INTEGRALE verrouillée'!$A$7:$A$110='Bountys calculs'!AC85,'INTEGRALE verrouillée'!$AS$7:$AS$110))</f>
        <v>0</v>
      </c>
      <c r="AD99" s="493">
        <f t="array" ref="AD99">MAX(IF('INTEGRALE verrouillée'!$A$7:$A$110='Bountys calculs'!AD85,'INTEGRALE verrouillée'!$AS$7:$AS$110))</f>
        <v>10</v>
      </c>
      <c r="AE99" s="493">
        <f t="array" ref="AE99">MAX(IF('INTEGRALE verrouillée'!$A$7:$A$110='Bountys calculs'!AE85,'INTEGRALE verrouillée'!$AS$7:$AS$110))</f>
        <v>0</v>
      </c>
      <c r="AF99" s="493">
        <f t="array" ref="AF99">MAX(IF('INTEGRALE verrouillée'!$A$7:$A$110='Bountys calculs'!AF85,'INTEGRALE verrouillée'!$AS$7:$AS$110))</f>
        <v>9</v>
      </c>
      <c r="AG99" s="493">
        <f t="array" ref="AG99">MAX(IF('INTEGRALE verrouillée'!$A$7:$A$110='Bountys calculs'!AG85,'INTEGRALE verrouillée'!$AS$7:$AS$110))</f>
        <v>9</v>
      </c>
      <c r="AH99" s="493">
        <f t="array" ref="AH99">MAX(IF('INTEGRALE verrouillée'!$A$7:$A$110='Bountys calculs'!AH85,'INTEGRALE verrouillée'!$AS$7:$AS$110))</f>
        <v>6</v>
      </c>
      <c r="AI99" s="493">
        <f t="array" ref="AI99">MAX(IF('INTEGRALE verrouillée'!$A$7:$A$110='Bountys calculs'!AI85,'INTEGRALE verrouillée'!$AS$7:$AS$110))</f>
        <v>1</v>
      </c>
      <c r="AJ99" s="493">
        <f t="array" ref="AJ99">MAX(IF('INTEGRALE verrouillée'!$A$7:$A$110='Bountys calculs'!AJ85,'INTEGRALE verrouillée'!$AS$7:$AS$110))</f>
        <v>6</v>
      </c>
      <c r="AK99" s="493">
        <f t="array" ref="AK99">MAX(IF('INTEGRALE verrouillée'!$A$7:$A$110='Bountys calculs'!AK85,'INTEGRALE verrouillée'!$AS$7:$AS$110))</f>
        <v>6</v>
      </c>
      <c r="AL99" s="493">
        <f t="array" ref="AL99">MAX(IF('INTEGRALE verrouillée'!$A$7:$A$110='Bountys calculs'!AL85,'INTEGRALE verrouillée'!$AS$7:$AS$110))</f>
        <v>12</v>
      </c>
      <c r="AM99" s="493">
        <f t="array" ref="AM99">MAX(IF('INTEGRALE verrouillée'!$A$7:$A$110='Bountys calculs'!AM85,'INTEGRALE verrouillée'!$AS$7:$AS$110))</f>
        <v>2</v>
      </c>
      <c r="AN99" s="493">
        <f t="array" ref="AN99">MAX(IF('INTEGRALE verrouillée'!$A$7:$A$110='Bountys calculs'!AN85,'INTEGRALE verrouillée'!$AS$7:$AS$110))</f>
        <v>3</v>
      </c>
      <c r="AO99" s="493">
        <f t="array" ref="AO99">MAX(IF('INTEGRALE verrouillée'!$A$7:$A$110='Bountys calculs'!AO85,'INTEGRALE verrouillée'!$AS$7:$AS$110))</f>
        <v>0</v>
      </c>
      <c r="AP99" s="493">
        <f t="array" ref="AP99">MAX(IF('INTEGRALE verrouillée'!$A$7:$A$110='Bountys calculs'!AP85,'INTEGRALE verrouillée'!$AS$7:$AS$110))</f>
        <v>0</v>
      </c>
      <c r="AQ99" s="861">
        <f t="array" ref="AQ99">MAX(IF('INTEGRALE verrouillée'!$A$7:$A$110='Bountys calculs'!AQ85,'INTEGRALE verrouillée'!$AS$7:$AS$110))</f>
        <v>3</v>
      </c>
      <c r="AR99" s="861">
        <f t="array" ref="AR99">MAX(IF('INTEGRALE verrouillée'!$A$7:$A$110='Bountys calculs'!AR85,'INTEGRALE verrouillée'!$AS$7:$AS$110))</f>
        <v>0</v>
      </c>
      <c r="AS99" s="3695">
        <f t="array" ref="AS99">MAX(IF('INTEGRALE verrouillée'!$A$7:$A$110='Bountys calculs'!AS85,'INTEGRALE verrouillée'!$AS$7:$AS$110))</f>
        <v>0</v>
      </c>
      <c r="AT99" s="493">
        <f t="array" ref="AT99">MAX(IF('INTEGRALE verrouillée'!$A$7:$A$110='Bountys calculs'!AT85,'INTEGRALE verrouillée'!$AS$7:$AS$110))</f>
        <v>0</v>
      </c>
      <c r="AU99" s="493">
        <f t="array" ref="AU99">MAX(IF('INTEGRALE verrouillée'!$A$7:$A$110='Bountys calculs'!AU85,'INTEGRALE verrouillée'!$AS$7:$AS$110))</f>
        <v>0</v>
      </c>
      <c r="AV99" s="493">
        <f t="array" ref="AV99">MAX(IF('INTEGRALE verrouillée'!$A$7:$A$110='Bountys calculs'!AV85,'INTEGRALE verrouillée'!$AS$7:$AS$110))</f>
        <v>0</v>
      </c>
      <c r="AW99" s="493">
        <f t="array" ref="AW99">MAX(IF('INTEGRALE verrouillée'!$A$7:$A$110='Bountys calculs'!AW85,'INTEGRALE verrouillée'!$AS$7:$AS$110))</f>
        <v>0</v>
      </c>
      <c r="AX99" s="493">
        <f t="array" ref="AX99">MAX(IF('INTEGRALE verrouillée'!$A$7:$A$110='Bountys calculs'!AX85,'INTEGRALE verrouillée'!$AS$7:$AS$110))</f>
        <v>0</v>
      </c>
      <c r="AY99" s="493">
        <f t="array" ref="AY99">MAX(IF('INTEGRALE verrouillée'!$A$7:$A$110='Bountys calculs'!AY85,'INTEGRALE verrouillée'!$AS$7:$AS$110))</f>
        <v>1</v>
      </c>
      <c r="AZ99" s="493">
        <f t="array" ref="AZ99">MAX(IF('INTEGRALE verrouillée'!$A$7:$A$110='Bountys calculs'!AZ85,'INTEGRALE verrouillée'!$AS$7:$AS$110))</f>
        <v>0</v>
      </c>
      <c r="BA99" s="493">
        <f t="array" ref="BA99">MAX(IF('INTEGRALE verrouillée'!$A$7:$A$110='Bountys calculs'!BA85,'INTEGRALE verrouillée'!$AS$7:$AS$110))</f>
        <v>0</v>
      </c>
      <c r="BB99" s="493">
        <f t="array" ref="BB99">MAX(IF('INTEGRALE verrouillée'!$A$7:$A$110='Bountys calculs'!BB85,'INTEGRALE verrouillée'!$AS$7:$AS$110))</f>
        <v>0</v>
      </c>
      <c r="BC99" s="493">
        <f t="array" ref="BC99">MAX(IF('INTEGRALE verrouillée'!$A$7:$A$110='Bountys calculs'!BC85,'INTEGRALE verrouillée'!$AS$7:$AS$110))</f>
        <v>0</v>
      </c>
      <c r="BD99" s="493">
        <f t="array" ref="BD99">MAX(IF('INTEGRALE verrouillée'!$A$7:$A$110='Bountys calculs'!BD85,'INTEGRALE verrouillée'!$AS$7:$AS$110))</f>
        <v>0</v>
      </c>
      <c r="BE99" s="493">
        <f t="array" ref="BE99">MAX(IF('INTEGRALE verrouillée'!$A$7:$A$110='Bountys calculs'!BE85,'INTEGRALE verrouillée'!$AS$7:$AS$110))</f>
        <v>0</v>
      </c>
      <c r="BF99" s="493">
        <f t="array" ref="BF99">MAX(IF('INTEGRALE verrouillée'!$A$7:$A$110='Bountys calculs'!BF85,'INTEGRALE verrouillée'!$AS$7:$AS$110))</f>
        <v>0</v>
      </c>
      <c r="BG99" s="493">
        <f t="array" ref="BG99">MAX(IF('INTEGRALE verrouillée'!$A$7:$A$110='Bountys calculs'!BG85,'INTEGRALE verrouillée'!$AS$7:$AS$110))</f>
        <v>0</v>
      </c>
      <c r="BH99" s="493">
        <f t="array" ref="BH99">MAX(IF('INTEGRALE verrouillée'!$A$7:$A$110='Bountys calculs'!BH85,'INTEGRALE verrouillée'!$AS$7:$AS$110))</f>
        <v>0</v>
      </c>
      <c r="BI99" s="493">
        <f t="array" ref="BI99">MAX(IF('INTEGRALE verrouillée'!$A$7:$A$110='Bountys calculs'!BI85,'INTEGRALE verrouillée'!$AS$7:$AS$110))</f>
        <v>0</v>
      </c>
      <c r="BJ99" s="493">
        <f t="array" ref="BJ99">MAX(IF('INTEGRALE verrouillée'!$A$7:$A$110='Bountys calculs'!BJ85,'INTEGRALE verrouillée'!$AS$7:$AS$110))</f>
        <v>0</v>
      </c>
      <c r="BK99" s="493">
        <f t="array" ref="BK99">MAX(IF('INTEGRALE verrouillée'!$A$7:$A$110='Bountys calculs'!BK85,'INTEGRALE verrouillée'!$AS$7:$AS$110))</f>
        <v>0</v>
      </c>
      <c r="BL99" s="493">
        <f t="array" ref="BL99">MAX(IF('INTEGRALE verrouillée'!$A$7:$A$110='Bountys calculs'!BL85,'INTEGRALE verrouillée'!$AS$7:$AS$110))</f>
        <v>1</v>
      </c>
      <c r="BM99" s="493">
        <f t="array" ref="BM99">MAX(IF('INTEGRALE verrouillée'!$A$7:$A$110='Bountys calculs'!BM85,'INTEGRALE verrouillée'!$AS$7:$AS$110))</f>
        <v>0</v>
      </c>
      <c r="BN99" s="493">
        <f t="array" ref="BN99">MAX(IF('INTEGRALE verrouillée'!$A$7:$A$110='Bountys calculs'!BN85,'INTEGRALE verrouillée'!$AS$7:$AS$110))</f>
        <v>1</v>
      </c>
      <c r="BO99" s="493">
        <f t="array" ref="BO99">MAX(IF('INTEGRALE verrouillée'!$A$7:$A$110='Bountys calculs'!BO85,'INTEGRALE verrouillée'!$AS$7:$AS$110))</f>
        <v>0</v>
      </c>
      <c r="BP99" s="493">
        <f t="array" ref="BP99">MAX(IF('INTEGRALE verrouillée'!$A$7:$A$110='Bountys calculs'!BP85,'INTEGRALE verrouillée'!$AS$7:$AS$110))</f>
        <v>1</v>
      </c>
      <c r="BQ99" s="493">
        <f t="array" ref="BQ99">MAX(IF('INTEGRALE verrouillée'!$A$7:$A$110='Bountys calculs'!BQ85,'INTEGRALE verrouillée'!$AS$7:$AS$110))</f>
        <v>0</v>
      </c>
      <c r="BR99" s="493">
        <f t="array" ref="BR99">MAX(IF('INTEGRALE verrouillée'!$A$7:$A$110='Bountys calculs'!BR85,'INTEGRALE verrouillée'!$AS$7:$AS$110))</f>
        <v>0</v>
      </c>
      <c r="BS99" s="493">
        <f t="array" ref="BS99">MAX(IF('INTEGRALE verrouillée'!$A$7:$A$110='Bountys calculs'!BS85,'INTEGRALE verrouillée'!$AS$7:$AS$110))</f>
        <v>0</v>
      </c>
      <c r="BT99" s="493">
        <f t="array" ref="BT99">MAX(IF('INTEGRALE verrouillée'!$A$7:$A$110='Bountys calculs'!BT85,'INTEGRALE verrouillée'!$AS$7:$AS$110))</f>
        <v>0</v>
      </c>
      <c r="BU99" s="493">
        <f t="array" ref="BU99">MAX(IF('INTEGRALE verrouillée'!$A$7:$A$110='Bountys calculs'!BU85,'INTEGRALE verrouillée'!$AS$7:$AS$110))</f>
        <v>1</v>
      </c>
    </row>
    <row r="100" spans="1:73" s="53" customFormat="1" ht="12" x14ac:dyDescent="0.25">
      <c r="A100" s="3966"/>
      <c r="B100" s="646" t="s">
        <v>303</v>
      </c>
      <c r="C100" s="651">
        <f t="array" ref="C100">MAX(IF('INTEGRALE verrouillée'!$A$7:$A$110='Bountys calculs'!C85,'INTEGRALE verrouillée'!$AT$7:$AT$110))</f>
        <v>0</v>
      </c>
      <c r="D100" s="651">
        <f t="array" ref="D100">MAX(IF('INTEGRALE verrouillée'!$A$7:$A$110='Bountys calculs'!D85,'INTEGRALE verrouillée'!$AT$7:$AT$110))</f>
        <v>1</v>
      </c>
      <c r="E100" s="651">
        <f t="array" ref="E100">MAX(IF('INTEGRALE verrouillée'!$A$7:$A$110='Bountys calculs'!E85,'INTEGRALE verrouillée'!$AT$7:$AT$110))</f>
        <v>0</v>
      </c>
      <c r="F100" s="651">
        <f t="array" ref="F100">MAX(IF('INTEGRALE verrouillée'!$A$7:$A$110='Bountys calculs'!F85,'INTEGRALE verrouillée'!$AT$7:$AT$110))</f>
        <v>0</v>
      </c>
      <c r="G100" s="651">
        <f t="array" ref="G100">MAX(IF('INTEGRALE verrouillée'!$A$7:$A$110='Bountys calculs'!G85,'INTEGRALE verrouillée'!$AT$7:$AT$110))</f>
        <v>1</v>
      </c>
      <c r="H100" s="651">
        <f t="array" ref="H100">MAX(IF('INTEGRALE verrouillée'!$A$7:$A$110='Bountys calculs'!H85,'INTEGRALE verrouillée'!$AT$7:$AT$110))</f>
        <v>1</v>
      </c>
      <c r="I100" s="651">
        <f t="array" ref="I100">MAX(IF('INTEGRALE verrouillée'!$A$7:$A$110='Bountys calculs'!I85,'INTEGRALE verrouillée'!$AT$7:$AT$110))</f>
        <v>0</v>
      </c>
      <c r="J100" s="651">
        <f t="array" ref="J100">MAX(IF('INTEGRALE verrouillée'!$A$7:$A$110='Bountys calculs'!J85,'INTEGRALE verrouillée'!$AT$7:$AT$110))</f>
        <v>0</v>
      </c>
      <c r="K100" s="651">
        <f t="array" ref="K100">MAX(IF('INTEGRALE verrouillée'!$A$7:$A$110='Bountys calculs'!K85,'INTEGRALE verrouillée'!$AT$7:$AT$110))</f>
        <v>0</v>
      </c>
      <c r="L100" s="651">
        <f t="array" ref="L100">MAX(IF('INTEGRALE verrouillée'!$A$7:$A$110='Bountys calculs'!L85,'INTEGRALE verrouillée'!$AT$7:$AT$110))</f>
        <v>0</v>
      </c>
      <c r="M100" s="651">
        <f t="array" ref="M100">MAX(IF('INTEGRALE verrouillée'!$A$7:$A$110='Bountys calculs'!M85,'INTEGRALE verrouillée'!$AT$7:$AT$110))</f>
        <v>0</v>
      </c>
      <c r="N100" s="651">
        <f t="array" ref="N100">MAX(IF('INTEGRALE verrouillée'!$A$7:$A$110='Bountys calculs'!N85,'INTEGRALE verrouillée'!$AT$7:$AT$110))</f>
        <v>3</v>
      </c>
      <c r="O100" s="651">
        <f t="array" ref="O100">MAX(IF('INTEGRALE verrouillée'!$A$7:$A$110='Bountys calculs'!O85,'INTEGRALE verrouillée'!$AT$7:$AT$110))</f>
        <v>0</v>
      </c>
      <c r="P100" s="651">
        <f t="array" ref="P100">MAX(IF('INTEGRALE verrouillée'!$A$7:$A$110='Bountys calculs'!P85,'INTEGRALE verrouillée'!$AT$7:$AT$110))</f>
        <v>0</v>
      </c>
      <c r="Q100" s="651">
        <f t="array" ref="Q100">MAX(IF('INTEGRALE verrouillée'!$A$7:$A$110='Bountys calculs'!Q85,'INTEGRALE verrouillée'!$AT$7:$AT$110))</f>
        <v>1</v>
      </c>
      <c r="R100" s="651">
        <f t="array" ref="R100">MAX(IF('INTEGRALE verrouillée'!$A$7:$A$110='Bountys calculs'!R85,'INTEGRALE verrouillée'!$AT$7:$AT$110))</f>
        <v>1</v>
      </c>
      <c r="S100" s="651">
        <f t="array" ref="S100">MAX(IF('INTEGRALE verrouillée'!$A$7:$A$110='Bountys calculs'!S85,'INTEGRALE verrouillée'!$AT$7:$AT$110))</f>
        <v>0</v>
      </c>
      <c r="T100" s="651">
        <f t="array" ref="T100">MAX(IF('INTEGRALE verrouillée'!$A$7:$A$110='Bountys calculs'!T85,'INTEGRALE verrouillée'!$AT$7:$AT$110))</f>
        <v>0</v>
      </c>
      <c r="U100" s="651">
        <f t="array" ref="U100">MAX(IF('INTEGRALE verrouillée'!$A$7:$A$110='Bountys calculs'!U85,'INTEGRALE verrouillée'!$AT$7:$AT$110))</f>
        <v>0</v>
      </c>
      <c r="V100" s="651">
        <f t="array" ref="V100">MAX(IF('INTEGRALE verrouillée'!$A$7:$A$110='Bountys calculs'!V85,'INTEGRALE verrouillée'!$AT$7:$AT$110))</f>
        <v>0</v>
      </c>
      <c r="W100" s="651">
        <f t="array" ref="W100">MAX(IF('INTEGRALE verrouillée'!$A$7:$A$110='Bountys calculs'!W85,'INTEGRALE verrouillée'!$AT$7:$AT$110))</f>
        <v>0</v>
      </c>
      <c r="X100" s="651">
        <f t="array" ref="X100">MAX(IF('INTEGRALE verrouillée'!$A$7:$A$110='Bountys calculs'!X85,'INTEGRALE verrouillée'!$AT$7:$AT$110))</f>
        <v>0</v>
      </c>
      <c r="Y100" s="651">
        <f t="array" ref="Y100">MAX(IF('INTEGRALE verrouillée'!$A$7:$A$110='Bountys calculs'!Y85,'INTEGRALE verrouillée'!$AT$7:$AT$110))</f>
        <v>0</v>
      </c>
      <c r="Z100" s="651">
        <f t="array" ref="Z100">MAX(IF('INTEGRALE verrouillée'!$A$7:$A$110='Bountys calculs'!Z85,'INTEGRALE verrouillée'!$AT$7:$AT$110))</f>
        <v>0</v>
      </c>
      <c r="AA100" s="651">
        <f t="array" ref="AA100">MAX(IF('INTEGRALE verrouillée'!$A$7:$A$110='Bountys calculs'!AA85,'INTEGRALE verrouillée'!$AT$7:$AT$110))</f>
        <v>0</v>
      </c>
      <c r="AB100" s="651">
        <f t="array" ref="AB100">MAX(IF('INTEGRALE verrouillée'!$A$7:$A$110='Bountys calculs'!AB85,'INTEGRALE verrouillée'!$AT$7:$AT$110))</f>
        <v>0</v>
      </c>
      <c r="AC100" s="651">
        <f t="array" ref="AC100">MAX(IF('INTEGRALE verrouillée'!$A$7:$A$110='Bountys calculs'!AC85,'INTEGRALE verrouillée'!$AT$7:$AT$110))</f>
        <v>0</v>
      </c>
      <c r="AD100" s="651">
        <f t="array" ref="AD100">MAX(IF('INTEGRALE verrouillée'!$A$7:$A$110='Bountys calculs'!AD85,'INTEGRALE verrouillée'!$AT$7:$AT$110))</f>
        <v>1</v>
      </c>
      <c r="AE100" s="651">
        <f t="array" ref="AE100">MAX(IF('INTEGRALE verrouillée'!$A$7:$A$110='Bountys calculs'!AE85,'INTEGRALE verrouillée'!$AT$7:$AT$110))</f>
        <v>0</v>
      </c>
      <c r="AF100" s="651">
        <f t="array" ref="AF100">MAX(IF('INTEGRALE verrouillée'!$A$7:$A$110='Bountys calculs'!AF85,'INTEGRALE verrouillée'!$AT$7:$AT$110))</f>
        <v>0</v>
      </c>
      <c r="AG100" s="651">
        <f t="array" ref="AG100">MAX(IF('INTEGRALE verrouillée'!$A$7:$A$110='Bountys calculs'!AG85,'INTEGRALE verrouillée'!$AT$7:$AT$110))</f>
        <v>0</v>
      </c>
      <c r="AH100" s="651">
        <f t="array" ref="AH100">MAX(IF('INTEGRALE verrouillée'!$A$7:$A$110='Bountys calculs'!AH85,'INTEGRALE verrouillée'!$AT$7:$AT$110))</f>
        <v>0</v>
      </c>
      <c r="AI100" s="651">
        <f t="array" ref="AI100">MAX(IF('INTEGRALE verrouillée'!$A$7:$A$110='Bountys calculs'!AI85,'INTEGRALE verrouillée'!$AT$7:$AT$110))</f>
        <v>0</v>
      </c>
      <c r="AJ100" s="651">
        <f t="array" ref="AJ100">MAX(IF('INTEGRALE verrouillée'!$A$7:$A$110='Bountys calculs'!AJ85,'INTEGRALE verrouillée'!$AT$7:$AT$110))</f>
        <v>0</v>
      </c>
      <c r="AK100" s="651">
        <f t="array" ref="AK100">MAX(IF('INTEGRALE verrouillée'!$A$7:$A$110='Bountys calculs'!AK85,'INTEGRALE verrouillée'!$AT$7:$AT$110))</f>
        <v>1</v>
      </c>
      <c r="AL100" s="651">
        <f t="array" ref="AL100">MAX(IF('INTEGRALE verrouillée'!$A$7:$A$110='Bountys calculs'!AL85,'INTEGRALE verrouillée'!$AT$7:$AT$110))</f>
        <v>3</v>
      </c>
      <c r="AM100" s="651">
        <f t="array" ref="AM100">MAX(IF('INTEGRALE verrouillée'!$A$7:$A$110='Bountys calculs'!AM85,'INTEGRALE verrouillée'!$AT$7:$AT$110))</f>
        <v>0</v>
      </c>
      <c r="AN100" s="651">
        <f t="array" ref="AN100">MAX(IF('INTEGRALE verrouillée'!$A$7:$A$110='Bountys calculs'!AN85,'INTEGRALE verrouillée'!$AT$7:$AT$110))</f>
        <v>0</v>
      </c>
      <c r="AO100" s="651">
        <f t="array" ref="AO100">MAX(IF('INTEGRALE verrouillée'!$A$7:$A$110='Bountys calculs'!AO85,'INTEGRALE verrouillée'!$AT$7:$AT$110))</f>
        <v>0</v>
      </c>
      <c r="AP100" s="651">
        <f t="array" ref="AP100">MAX(IF('INTEGRALE verrouillée'!$A$7:$A$110='Bountys calculs'!AP85,'INTEGRALE verrouillée'!$AT$7:$AT$110))</f>
        <v>0</v>
      </c>
      <c r="AQ100" s="862">
        <f t="array" ref="AQ100">MAX(IF('INTEGRALE verrouillée'!$A$7:$A$110='Bountys calculs'!AQ85,'INTEGRALE verrouillée'!$AT$7:$AT$110))</f>
        <v>0</v>
      </c>
      <c r="AR100" s="862">
        <f t="array" ref="AR100">MAX(IF('INTEGRALE verrouillée'!$A$7:$A$110='Bountys calculs'!AR85,'INTEGRALE verrouillée'!$AT$7:$AT$110))</f>
        <v>0</v>
      </c>
      <c r="AS100" s="3696">
        <f t="array" ref="AS100">MAX(IF('INTEGRALE verrouillée'!$A$7:$A$110='Bountys calculs'!AS85,'INTEGRALE verrouillée'!$AT$7:$AT$110))</f>
        <v>0</v>
      </c>
      <c r="AT100" s="651">
        <f t="array" ref="AT100">MAX(IF('INTEGRALE verrouillée'!$A$7:$A$110='Bountys calculs'!AT85,'INTEGRALE verrouillée'!$AT$7:$AT$110))</f>
        <v>0</v>
      </c>
      <c r="AU100" s="651">
        <f t="array" ref="AU100">MAX(IF('INTEGRALE verrouillée'!$A$7:$A$110='Bountys calculs'!AU85,'INTEGRALE verrouillée'!$AT$7:$AT$110))</f>
        <v>0</v>
      </c>
      <c r="AV100" s="651">
        <f t="array" ref="AV100">MAX(IF('INTEGRALE verrouillée'!$A$7:$A$110='Bountys calculs'!AV85,'INTEGRALE verrouillée'!$AT$7:$AT$110))</f>
        <v>0</v>
      </c>
      <c r="AW100" s="651">
        <f t="array" ref="AW100">MAX(IF('INTEGRALE verrouillée'!$A$7:$A$110='Bountys calculs'!AW85,'INTEGRALE verrouillée'!$AT$7:$AT$110))</f>
        <v>0</v>
      </c>
      <c r="AX100" s="651">
        <f t="array" ref="AX100">MAX(IF('INTEGRALE verrouillée'!$A$7:$A$110='Bountys calculs'!AX85,'INTEGRALE verrouillée'!$AT$7:$AT$110))</f>
        <v>0</v>
      </c>
      <c r="AY100" s="651">
        <f t="array" ref="AY100">MAX(IF('INTEGRALE verrouillée'!$A$7:$A$110='Bountys calculs'!AY85,'INTEGRALE verrouillée'!$AT$7:$AT$110))</f>
        <v>0</v>
      </c>
      <c r="AZ100" s="651">
        <f t="array" ref="AZ100">MAX(IF('INTEGRALE verrouillée'!$A$7:$A$110='Bountys calculs'!AZ85,'INTEGRALE verrouillée'!$AT$7:$AT$110))</f>
        <v>0</v>
      </c>
      <c r="BA100" s="651">
        <f t="array" ref="BA100">MAX(IF('INTEGRALE verrouillée'!$A$7:$A$110='Bountys calculs'!BA85,'INTEGRALE verrouillée'!$AT$7:$AT$110))</f>
        <v>0</v>
      </c>
      <c r="BB100" s="651">
        <f t="array" ref="BB100">MAX(IF('INTEGRALE verrouillée'!$A$7:$A$110='Bountys calculs'!BB85,'INTEGRALE verrouillée'!$AT$7:$AT$110))</f>
        <v>0</v>
      </c>
      <c r="BC100" s="651">
        <f t="array" ref="BC100">MAX(IF('INTEGRALE verrouillée'!$A$7:$A$110='Bountys calculs'!BC85,'INTEGRALE verrouillée'!$AT$7:$AT$110))</f>
        <v>0</v>
      </c>
      <c r="BD100" s="651">
        <f t="array" ref="BD100">MAX(IF('INTEGRALE verrouillée'!$A$7:$A$110='Bountys calculs'!BD85,'INTEGRALE verrouillée'!$AT$7:$AT$110))</f>
        <v>0</v>
      </c>
      <c r="BE100" s="651">
        <f t="array" ref="BE100">MAX(IF('INTEGRALE verrouillée'!$A$7:$A$110='Bountys calculs'!BE85,'INTEGRALE verrouillée'!$AT$7:$AT$110))</f>
        <v>0</v>
      </c>
      <c r="BF100" s="651">
        <f t="array" ref="BF100">MAX(IF('INTEGRALE verrouillée'!$A$7:$A$110='Bountys calculs'!BF85,'INTEGRALE verrouillée'!$AT$7:$AT$110))</f>
        <v>0</v>
      </c>
      <c r="BG100" s="651">
        <f t="array" ref="BG100">MAX(IF('INTEGRALE verrouillée'!$A$7:$A$110='Bountys calculs'!BG85,'INTEGRALE verrouillée'!$AT$7:$AT$110))</f>
        <v>0</v>
      </c>
      <c r="BH100" s="651">
        <f t="array" ref="BH100">MAX(IF('INTEGRALE verrouillée'!$A$7:$A$110='Bountys calculs'!BH85,'INTEGRALE verrouillée'!$AT$7:$AT$110))</f>
        <v>0</v>
      </c>
      <c r="BI100" s="651">
        <f t="array" ref="BI100">MAX(IF('INTEGRALE verrouillée'!$A$7:$A$110='Bountys calculs'!BI85,'INTEGRALE verrouillée'!$AT$7:$AT$110))</f>
        <v>0</v>
      </c>
      <c r="BJ100" s="651">
        <f t="array" ref="BJ100">MAX(IF('INTEGRALE verrouillée'!$A$7:$A$110='Bountys calculs'!BJ85,'INTEGRALE verrouillée'!$AT$7:$AT$110))</f>
        <v>0</v>
      </c>
      <c r="BK100" s="651">
        <f t="array" ref="BK100">MAX(IF('INTEGRALE verrouillée'!$A$7:$A$110='Bountys calculs'!BK85,'INTEGRALE verrouillée'!$AT$7:$AT$110))</f>
        <v>0</v>
      </c>
      <c r="BL100" s="651">
        <f t="array" ref="BL100">MAX(IF('INTEGRALE verrouillée'!$A$7:$A$110='Bountys calculs'!BL85,'INTEGRALE verrouillée'!$AT$7:$AT$110))</f>
        <v>0</v>
      </c>
      <c r="BM100" s="651">
        <f t="array" ref="BM100">MAX(IF('INTEGRALE verrouillée'!$A$7:$A$110='Bountys calculs'!BM85,'INTEGRALE verrouillée'!$AT$7:$AT$110))</f>
        <v>0</v>
      </c>
      <c r="BN100" s="651">
        <f t="array" ref="BN100">MAX(IF('INTEGRALE verrouillée'!$A$7:$A$110='Bountys calculs'!BN85,'INTEGRALE verrouillée'!$AT$7:$AT$110))</f>
        <v>0</v>
      </c>
      <c r="BO100" s="651">
        <f t="array" ref="BO100">MAX(IF('INTEGRALE verrouillée'!$A$7:$A$110='Bountys calculs'!BO85,'INTEGRALE verrouillée'!$AT$7:$AT$110))</f>
        <v>0</v>
      </c>
      <c r="BP100" s="651">
        <f t="array" ref="BP100">MAX(IF('INTEGRALE verrouillée'!$A$7:$A$110='Bountys calculs'!BP85,'INTEGRALE verrouillée'!$AT$7:$AT$110))</f>
        <v>0</v>
      </c>
      <c r="BQ100" s="651">
        <f t="array" ref="BQ100">MAX(IF('INTEGRALE verrouillée'!$A$7:$A$110='Bountys calculs'!BQ85,'INTEGRALE verrouillée'!$AT$7:$AT$110))</f>
        <v>0</v>
      </c>
      <c r="BR100" s="651">
        <f t="array" ref="BR100">MAX(IF('INTEGRALE verrouillée'!$A$7:$A$110='Bountys calculs'!BR85,'INTEGRALE verrouillée'!$AT$7:$AT$110))</f>
        <v>0</v>
      </c>
      <c r="BS100" s="651">
        <f t="array" ref="BS100">MAX(IF('INTEGRALE verrouillée'!$A$7:$A$110='Bountys calculs'!BS85,'INTEGRALE verrouillée'!$AT$7:$AT$110))</f>
        <v>0</v>
      </c>
      <c r="BT100" s="651">
        <f t="array" ref="BT100">MAX(IF('INTEGRALE verrouillée'!$A$7:$A$110='Bountys calculs'!BT85,'INTEGRALE verrouillée'!$AT$7:$AT$110))</f>
        <v>0</v>
      </c>
      <c r="BU100" s="651">
        <f t="array" ref="BU100">MAX(IF('INTEGRALE verrouillée'!$A$7:$A$110='Bountys calculs'!BU85,'INTEGRALE verrouillée'!$AT$7:$AT$110))</f>
        <v>0</v>
      </c>
    </row>
    <row r="101" spans="1:73" s="53" customFormat="1" ht="12" x14ac:dyDescent="0.25">
      <c r="A101" s="3966"/>
      <c r="B101" s="512" t="s">
        <v>287</v>
      </c>
      <c r="C101" s="494" t="str">
        <f t="shared" ref="C101" si="26">IF(C99&gt;0,(C98+C100)/C99,"-")</f>
        <v>-</v>
      </c>
      <c r="D101" s="494">
        <f t="shared" ref="D101:BQ101" si="27">IF(D99&gt;0,(D98+D100)/D99,"-")</f>
        <v>3.5</v>
      </c>
      <c r="E101" s="494" t="str">
        <f t="shared" si="27"/>
        <v>-</v>
      </c>
      <c r="F101" s="494">
        <f t="shared" si="27"/>
        <v>0.33333333333333331</v>
      </c>
      <c r="G101" s="494">
        <f t="shared" si="27"/>
        <v>0.91666666666666663</v>
      </c>
      <c r="H101" s="494">
        <f t="shared" si="27"/>
        <v>0.76923076923076927</v>
      </c>
      <c r="I101" s="494" t="str">
        <f t="shared" si="27"/>
        <v>-</v>
      </c>
      <c r="J101" s="494">
        <f t="shared" si="27"/>
        <v>0</v>
      </c>
      <c r="K101" s="494">
        <f t="shared" si="27"/>
        <v>0.45454545454545453</v>
      </c>
      <c r="L101" s="494" t="str">
        <f t="shared" si="27"/>
        <v>-</v>
      </c>
      <c r="M101" s="494">
        <f t="shared" si="27"/>
        <v>0.45454545454545453</v>
      </c>
      <c r="N101" s="494">
        <f t="shared" si="27"/>
        <v>2.25</v>
      </c>
      <c r="O101" s="494">
        <f t="shared" si="27"/>
        <v>0.5</v>
      </c>
      <c r="P101" s="494">
        <f t="shared" si="27"/>
        <v>0.41666666666666669</v>
      </c>
      <c r="Q101" s="494">
        <f t="shared" si="27"/>
        <v>1.5</v>
      </c>
      <c r="R101" s="494">
        <f t="shared" si="27"/>
        <v>2.3333333333333335</v>
      </c>
      <c r="S101" s="494">
        <f t="shared" si="27"/>
        <v>0</v>
      </c>
      <c r="T101" s="494">
        <f t="shared" si="27"/>
        <v>7</v>
      </c>
      <c r="U101" s="494" t="str">
        <f t="shared" si="27"/>
        <v>-</v>
      </c>
      <c r="V101" s="494" t="str">
        <f t="shared" si="27"/>
        <v>-</v>
      </c>
      <c r="W101" s="494" t="str">
        <f t="shared" si="27"/>
        <v>-</v>
      </c>
      <c r="X101" s="494">
        <f t="shared" si="27"/>
        <v>0.66666666666666663</v>
      </c>
      <c r="Y101" s="494" t="str">
        <f t="shared" si="27"/>
        <v>-</v>
      </c>
      <c r="Z101" s="494">
        <f t="shared" si="27"/>
        <v>0</v>
      </c>
      <c r="AA101" s="494">
        <f t="shared" si="27"/>
        <v>0</v>
      </c>
      <c r="AB101" s="494">
        <f t="shared" si="27"/>
        <v>0.23076923076923078</v>
      </c>
      <c r="AC101" s="494" t="str">
        <f t="shared" si="27"/>
        <v>-</v>
      </c>
      <c r="AD101" s="494">
        <f t="shared" si="27"/>
        <v>1.5</v>
      </c>
      <c r="AE101" s="494" t="str">
        <f t="shared" ref="AE101" si="28">IF(AE99&gt;0,(AE98+AE100)/AE99,"-")</f>
        <v>-</v>
      </c>
      <c r="AF101" s="494">
        <f t="shared" si="27"/>
        <v>0.22222222222222221</v>
      </c>
      <c r="AG101" s="494">
        <f t="shared" si="27"/>
        <v>0.55555555555555558</v>
      </c>
      <c r="AH101" s="494">
        <f t="shared" si="27"/>
        <v>0.66666666666666663</v>
      </c>
      <c r="AI101" s="494">
        <f t="shared" si="27"/>
        <v>0</v>
      </c>
      <c r="AJ101" s="494">
        <f t="shared" si="27"/>
        <v>0.16666666666666666</v>
      </c>
      <c r="AK101" s="494">
        <f t="shared" si="27"/>
        <v>2.5</v>
      </c>
      <c r="AL101" s="494">
        <f t="shared" si="27"/>
        <v>1.5</v>
      </c>
      <c r="AM101" s="494">
        <f t="shared" si="27"/>
        <v>2.5</v>
      </c>
      <c r="AN101" s="494">
        <f t="shared" si="27"/>
        <v>1.3333333333333333</v>
      </c>
      <c r="AO101" s="494" t="str">
        <f t="shared" si="27"/>
        <v>-</v>
      </c>
      <c r="AP101" s="494" t="str">
        <f t="shared" si="27"/>
        <v>-</v>
      </c>
      <c r="AQ101" s="863">
        <f t="shared" si="27"/>
        <v>1</v>
      </c>
      <c r="AR101" s="863" t="str">
        <f t="shared" ref="AR101" si="29">IF(AR99&gt;0,(AR98+AR100)/AR99,"-")</f>
        <v>-</v>
      </c>
      <c r="AS101" s="3697" t="str">
        <f t="shared" si="27"/>
        <v>-</v>
      </c>
      <c r="AT101" s="494" t="str">
        <f t="shared" si="27"/>
        <v>-</v>
      </c>
      <c r="AU101" s="494" t="str">
        <f t="shared" si="27"/>
        <v>-</v>
      </c>
      <c r="AV101" s="494" t="str">
        <f t="shared" si="27"/>
        <v>-</v>
      </c>
      <c r="AW101" s="494" t="str">
        <f t="shared" si="27"/>
        <v>-</v>
      </c>
      <c r="AX101" s="494" t="str">
        <f t="shared" si="27"/>
        <v>-</v>
      </c>
      <c r="AY101" s="494">
        <f t="shared" si="27"/>
        <v>0</v>
      </c>
      <c r="AZ101" s="494" t="str">
        <f t="shared" si="27"/>
        <v>-</v>
      </c>
      <c r="BA101" s="494" t="str">
        <f t="shared" si="27"/>
        <v>-</v>
      </c>
      <c r="BB101" s="494" t="str">
        <f t="shared" si="27"/>
        <v>-</v>
      </c>
      <c r="BC101" s="494" t="str">
        <f t="shared" si="27"/>
        <v>-</v>
      </c>
      <c r="BD101" s="494" t="str">
        <f t="shared" si="27"/>
        <v>-</v>
      </c>
      <c r="BE101" s="494" t="str">
        <f t="shared" si="27"/>
        <v>-</v>
      </c>
      <c r="BF101" s="494" t="str">
        <f t="shared" si="27"/>
        <v>-</v>
      </c>
      <c r="BG101" s="494" t="str">
        <f t="shared" si="27"/>
        <v>-</v>
      </c>
      <c r="BH101" s="494" t="str">
        <f t="shared" si="27"/>
        <v>-</v>
      </c>
      <c r="BI101" s="494" t="str">
        <f t="shared" si="27"/>
        <v>-</v>
      </c>
      <c r="BJ101" s="494" t="str">
        <f t="shared" si="27"/>
        <v>-</v>
      </c>
      <c r="BK101" s="494" t="str">
        <f t="shared" si="27"/>
        <v>-</v>
      </c>
      <c r="BL101" s="494">
        <f t="shared" si="27"/>
        <v>0</v>
      </c>
      <c r="BM101" s="494" t="str">
        <f t="shared" si="27"/>
        <v>-</v>
      </c>
      <c r="BN101" s="494">
        <f t="shared" si="27"/>
        <v>7</v>
      </c>
      <c r="BO101" s="494" t="str">
        <f t="shared" si="27"/>
        <v>-</v>
      </c>
      <c r="BP101" s="494">
        <f t="shared" si="27"/>
        <v>0</v>
      </c>
      <c r="BQ101" s="494" t="str">
        <f t="shared" si="27"/>
        <v>-</v>
      </c>
      <c r="BR101" s="494" t="str">
        <f t="shared" ref="BR101:BU101" si="30">IF(BR99&gt;0,(BR98+BR100)/BR99,"-")</f>
        <v>-</v>
      </c>
      <c r="BS101" s="494" t="str">
        <f t="shared" si="30"/>
        <v>-</v>
      </c>
      <c r="BT101" s="494" t="str">
        <f t="shared" si="30"/>
        <v>-</v>
      </c>
      <c r="BU101" s="494">
        <f t="shared" si="30"/>
        <v>4</v>
      </c>
    </row>
    <row r="102" spans="1:73" s="55" customFormat="1" ht="12" customHeight="1" x14ac:dyDescent="0.25">
      <c r="A102" s="3967" t="s">
        <v>291</v>
      </c>
      <c r="B102" s="614" t="s">
        <v>285</v>
      </c>
      <c r="C102" s="615">
        <f>COUNTIF('Gagnants-Perdants'!$B$568:$B$757,C85)</f>
        <v>2</v>
      </c>
      <c r="D102" s="615">
        <f>COUNTIF('Gagnants-Perdants'!$B$568:$B$757,D85)</f>
        <v>0</v>
      </c>
      <c r="E102" s="615">
        <f>COUNTIF('Gagnants-Perdants'!$B$568:$B$757,E85)</f>
        <v>1</v>
      </c>
      <c r="F102" s="615">
        <f>COUNTIF('Gagnants-Perdants'!$B$568:$B$757,F85)</f>
        <v>9</v>
      </c>
      <c r="G102" s="615">
        <f>COUNTIF('Gagnants-Perdants'!$B$568:$B$757,G85)</f>
        <v>8</v>
      </c>
      <c r="H102" s="615">
        <f>COUNTIF('Gagnants-Perdants'!$B$568:$B$757,H85)</f>
        <v>11</v>
      </c>
      <c r="I102" s="615">
        <f>COUNTIF('Gagnants-Perdants'!$B$568:$B$757,I85)</f>
        <v>0</v>
      </c>
      <c r="J102" s="615">
        <f>COUNTIF('Gagnants-Perdants'!$B$568:$B$757,J85)</f>
        <v>2</v>
      </c>
      <c r="K102" s="615">
        <f>COUNTIF('Gagnants-Perdants'!$B$568:$B$757,K85)</f>
        <v>14</v>
      </c>
      <c r="L102" s="615">
        <f>COUNTIF('Gagnants-Perdants'!$B$568:$B$757,L85)</f>
        <v>0</v>
      </c>
      <c r="M102" s="615">
        <f>COUNTIF('Gagnants-Perdants'!$B$568:$B$757,M85)</f>
        <v>5</v>
      </c>
      <c r="N102" s="615">
        <f>COUNTIF('Gagnants-Perdants'!$B$568:$B$757,N85)</f>
        <v>25</v>
      </c>
      <c r="O102" s="615">
        <f>COUNTIF('Gagnants-Perdants'!$B$568:$B$757,O85)</f>
        <v>0</v>
      </c>
      <c r="P102" s="615">
        <f>COUNTIF('Gagnants-Perdants'!$B$568:$B$757,P85)</f>
        <v>13</v>
      </c>
      <c r="Q102" s="615">
        <f>COUNTIF('Gagnants-Perdants'!$B$568:$B$757,Q85)</f>
        <v>18</v>
      </c>
      <c r="R102" s="615">
        <f>COUNTIF('Gagnants-Perdants'!$B$568:$B$757,R85)</f>
        <v>0</v>
      </c>
      <c r="S102" s="615">
        <f>COUNTIF('Gagnants-Perdants'!$B$568:$B$757,S85)</f>
        <v>0</v>
      </c>
      <c r="T102" s="615">
        <f>COUNTIF('Gagnants-Perdants'!$B$568:$B$757,T85)</f>
        <v>1</v>
      </c>
      <c r="U102" s="615">
        <f>COUNTIF('Gagnants-Perdants'!$B$568:$B$757,U85)</f>
        <v>0</v>
      </c>
      <c r="V102" s="615">
        <f>COUNTIF('Gagnants-Perdants'!$B$568:$B$757,V85)</f>
        <v>0</v>
      </c>
      <c r="W102" s="615">
        <f>COUNTIF('Gagnants-Perdants'!$B$568:$B$757,W85)</f>
        <v>3</v>
      </c>
      <c r="X102" s="615">
        <f>COUNTIF('Gagnants-Perdants'!$B$568:$B$757,X85)</f>
        <v>9</v>
      </c>
      <c r="Y102" s="615">
        <f>COUNTIF('Gagnants-Perdants'!$B$568:$B$757,Y85)</f>
        <v>0</v>
      </c>
      <c r="Z102" s="615">
        <f>COUNTIF('Gagnants-Perdants'!$B$568:$B$757,Z85)</f>
        <v>0</v>
      </c>
      <c r="AA102" s="615">
        <f>COUNTIF('Gagnants-Perdants'!$B$568:$B$757,AA85)</f>
        <v>0</v>
      </c>
      <c r="AB102" s="615">
        <f>COUNTIF('Gagnants-Perdants'!$B$568:$B$757,AB85)</f>
        <v>3</v>
      </c>
      <c r="AC102" s="615">
        <f>COUNTIF('Gagnants-Perdants'!$B$568:$B$757,AC85)</f>
        <v>0</v>
      </c>
      <c r="AD102" s="615">
        <f>COUNTIF('Gagnants-Perdants'!$B$568:$B$757,AD85)</f>
        <v>6</v>
      </c>
      <c r="AE102" s="615">
        <f>COUNTIF('Gagnants-Perdants'!$B$568:$B$757,AE85)</f>
        <v>0</v>
      </c>
      <c r="AF102" s="615">
        <f>COUNTIF('Gagnants-Perdants'!$B$568:$B$757,AF85)</f>
        <v>10</v>
      </c>
      <c r="AG102" s="615">
        <f>COUNTIF('Gagnants-Perdants'!$B$568:$B$757,AG85)</f>
        <v>7</v>
      </c>
      <c r="AH102" s="615">
        <f>COUNTIF('Gagnants-Perdants'!$B$568:$B$757,AH85)</f>
        <v>9</v>
      </c>
      <c r="AI102" s="615">
        <f>COUNTIF('Gagnants-Perdants'!$B$568:$B$757,AI85)</f>
        <v>5</v>
      </c>
      <c r="AJ102" s="615">
        <f>COUNTIF('Gagnants-Perdants'!$B$568:$B$757,AJ85)</f>
        <v>6</v>
      </c>
      <c r="AK102" s="615">
        <f>COUNTIF('Gagnants-Perdants'!$B$568:$B$757,AK85)</f>
        <v>2</v>
      </c>
      <c r="AL102" s="615">
        <f>COUNTIF('Gagnants-Perdants'!$B$568:$B$757,AL85)</f>
        <v>21</v>
      </c>
      <c r="AM102" s="615">
        <f>COUNTIF('Gagnants-Perdants'!$B$568:$B$757,AM85)</f>
        <v>0</v>
      </c>
      <c r="AN102" s="615">
        <f>COUNTIF('Gagnants-Perdants'!$B$568:$B$757,AN85)</f>
        <v>0</v>
      </c>
      <c r="AO102" s="615">
        <f>COUNTIF('Gagnants-Perdants'!$B$568:$B$757,AO85)</f>
        <v>0</v>
      </c>
      <c r="AP102" s="615">
        <f>COUNTIF('Gagnants-Perdants'!$B$568:$B$757,AP85)</f>
        <v>0</v>
      </c>
      <c r="AQ102" s="864">
        <f>COUNTIF('Gagnants-Perdants'!$B$568:$B$757,AQ85)</f>
        <v>0</v>
      </c>
      <c r="AR102" s="864">
        <f>COUNTIF('Gagnants-Perdants'!$B$568:$B$757,AR85)</f>
        <v>0</v>
      </c>
      <c r="AS102" s="3698">
        <f>COUNTIF('Gagnants-Perdants'!$B$568:$B$757,AS85)</f>
        <v>0</v>
      </c>
      <c r="AT102" s="615">
        <f>COUNTIF('Gagnants-Perdants'!$B$568:$B$757,AT85)</f>
        <v>0</v>
      </c>
      <c r="AU102" s="615">
        <f>COUNTIF('Gagnants-Perdants'!$B$568:$B$757,AU85)</f>
        <v>0</v>
      </c>
      <c r="AV102" s="615">
        <f>COUNTIF('Gagnants-Perdants'!$B$568:$B$757,AV85)</f>
        <v>0</v>
      </c>
      <c r="AW102" s="615">
        <f>COUNTIF('Gagnants-Perdants'!$B$568:$B$757,AW85)</f>
        <v>0</v>
      </c>
      <c r="AX102" s="615">
        <f>COUNTIF('Gagnants-Perdants'!$B$568:$B$757,AX85)</f>
        <v>0</v>
      </c>
      <c r="AY102" s="615">
        <f>COUNTIF('Gagnants-Perdants'!$B$568:$B$757,AY85)</f>
        <v>0</v>
      </c>
      <c r="AZ102" s="615">
        <f>COUNTIF('Gagnants-Perdants'!$B$568:$B$757,AZ85)</f>
        <v>0</v>
      </c>
      <c r="BA102" s="615">
        <f>COUNTIF('Gagnants-Perdants'!$B$568:$B$757,BA85)</f>
        <v>0</v>
      </c>
      <c r="BB102" s="615">
        <f>COUNTIF('Gagnants-Perdants'!$B$568:$B$757,BB85)</f>
        <v>0</v>
      </c>
      <c r="BC102" s="615">
        <f>COUNTIF('Gagnants-Perdants'!$B$568:$B$757,BC85)</f>
        <v>0</v>
      </c>
      <c r="BD102" s="615">
        <f>COUNTIF('Gagnants-Perdants'!$B$568:$B$757,BD85)</f>
        <v>0</v>
      </c>
      <c r="BE102" s="615">
        <f>COUNTIF('Gagnants-Perdants'!$B$568:$B$757,BE85)</f>
        <v>0</v>
      </c>
      <c r="BF102" s="615">
        <f>COUNTIF('Gagnants-Perdants'!$B$568:$B$757,BF85)</f>
        <v>0</v>
      </c>
      <c r="BG102" s="615">
        <f>COUNTIF('Gagnants-Perdants'!$B$568:$B$757,BG85)</f>
        <v>0</v>
      </c>
      <c r="BH102" s="615">
        <f>COUNTIF('Gagnants-Perdants'!$B$568:$B$757,BH85)</f>
        <v>0</v>
      </c>
      <c r="BI102" s="615">
        <f>COUNTIF('Gagnants-Perdants'!$B$568:$B$757,BI85)</f>
        <v>0</v>
      </c>
      <c r="BJ102" s="615">
        <f>COUNTIF('Gagnants-Perdants'!$B$568:$B$757,BJ85)</f>
        <v>0</v>
      </c>
      <c r="BK102" s="615">
        <f>COUNTIF('Gagnants-Perdants'!$B$568:$B$757,BK85)</f>
        <v>0</v>
      </c>
      <c r="BL102" s="615">
        <f>COUNTIF('Gagnants-Perdants'!$B$568:$B$757,BL85)</f>
        <v>0</v>
      </c>
      <c r="BM102" s="615">
        <f>COUNTIF('Gagnants-Perdants'!$B$568:$B$757,BM85)</f>
        <v>0</v>
      </c>
      <c r="BN102" s="615">
        <f>COUNTIF('Gagnants-Perdants'!$B$568:$B$757,BN85)</f>
        <v>0</v>
      </c>
      <c r="BO102" s="615">
        <f>COUNTIF('Gagnants-Perdants'!$B$568:$B$757,BO85)</f>
        <v>0</v>
      </c>
      <c r="BP102" s="615">
        <f>COUNTIF('Gagnants-Perdants'!$B$568:$B$757,BP85)</f>
        <v>0</v>
      </c>
      <c r="BQ102" s="615">
        <f>COUNTIF('Gagnants-Perdants'!$B$568:$B$757,BQ85)</f>
        <v>0</v>
      </c>
      <c r="BR102" s="615">
        <f>COUNTIF('Gagnants-Perdants'!$B$568:$B$757,BR85)</f>
        <v>0</v>
      </c>
      <c r="BS102" s="615">
        <f>COUNTIF('Gagnants-Perdants'!$B$568:$B$757,BS85)</f>
        <v>0</v>
      </c>
      <c r="BT102" s="615">
        <f>COUNTIF('Gagnants-Perdants'!$B$568:$B$757,BT85)</f>
        <v>0</v>
      </c>
      <c r="BU102" s="615">
        <f>COUNTIF('Gagnants-Perdants'!$B$568:$B$757,BU85)</f>
        <v>0</v>
      </c>
    </row>
    <row r="103" spans="1:73" s="53" customFormat="1" ht="12" x14ac:dyDescent="0.25">
      <c r="A103" s="3967"/>
      <c r="B103" s="513" t="s">
        <v>286</v>
      </c>
      <c r="C103" s="495">
        <f t="array" ref="C103">MAX(IF('INTEGRALE verrouillée'!$A$7:$A$110='Bountys calculs'!C85,'INTEGRALE verrouillée'!$AU$7:$AU$110))</f>
        <v>6</v>
      </c>
      <c r="D103" s="495">
        <f t="array" ref="D103">MAX(IF('INTEGRALE verrouillée'!$A$7:$A$110='Bountys calculs'!D85,'INTEGRALE verrouillée'!$AU$7:$AU$110))</f>
        <v>2</v>
      </c>
      <c r="E103" s="495">
        <f t="array" ref="E103">MAX(IF('INTEGRALE verrouillée'!$A$7:$A$110='Bountys calculs'!E85,'INTEGRALE verrouillée'!$AU$7:$AU$110))</f>
        <v>1</v>
      </c>
      <c r="F103" s="495">
        <f t="array" ref="F103">MAX(IF('INTEGRALE verrouillée'!$A$7:$A$110='Bountys calculs'!F85,'INTEGRALE verrouillée'!$AU$7:$AU$110))</f>
        <v>7</v>
      </c>
      <c r="G103" s="495">
        <f t="array" ref="G103">MAX(IF('INTEGRALE verrouillée'!$A$7:$A$110='Bountys calculs'!G85,'INTEGRALE verrouillée'!$AU$7:$AU$110))</f>
        <v>13</v>
      </c>
      <c r="H103" s="495">
        <f t="array" ref="H103">MAX(IF('INTEGRALE verrouillée'!$A$7:$A$110='Bountys calculs'!H85,'INTEGRALE verrouillée'!$AU$7:$AU$110))</f>
        <v>14</v>
      </c>
      <c r="I103" s="495">
        <f t="array" ref="I103">MAX(IF('INTEGRALE verrouillée'!$A$7:$A$110='Bountys calculs'!I85,'INTEGRALE verrouillée'!$AU$7:$AU$110))</f>
        <v>0</v>
      </c>
      <c r="J103" s="495">
        <f t="array" ref="J103">MAX(IF('INTEGRALE verrouillée'!$A$7:$A$110='Bountys calculs'!J85,'INTEGRALE verrouillée'!$AU$7:$AU$110))</f>
        <v>4</v>
      </c>
      <c r="K103" s="495">
        <f t="array" ref="K103">MAX(IF('INTEGRALE verrouillée'!$A$7:$A$110='Bountys calculs'!K85,'INTEGRALE verrouillée'!$AU$7:$AU$110))</f>
        <v>12</v>
      </c>
      <c r="L103" s="495">
        <f t="array" ref="L103">MAX(IF('INTEGRALE verrouillée'!$A$7:$A$110='Bountys calculs'!L85,'INTEGRALE verrouillée'!$AU$7:$AU$110))</f>
        <v>0</v>
      </c>
      <c r="M103" s="495">
        <f t="array" ref="M103">MAX(IF('INTEGRALE verrouillée'!$A$7:$A$110='Bountys calculs'!M85,'INTEGRALE verrouillée'!$AU$7:$AU$110))</f>
        <v>11</v>
      </c>
      <c r="N103" s="495">
        <f t="array" ref="N103">MAX(IF('INTEGRALE verrouillée'!$A$7:$A$110='Bountys calculs'!N85,'INTEGRALE verrouillée'!$AU$7:$AU$110))</f>
        <v>12</v>
      </c>
      <c r="O103" s="495">
        <f t="array" ref="O103">MAX(IF('INTEGRALE verrouillée'!$A$7:$A$110='Bountys calculs'!O85,'INTEGRALE verrouillée'!$AU$7:$AU$110))</f>
        <v>3</v>
      </c>
      <c r="P103" s="495">
        <f t="array" ref="P103">MAX(IF('INTEGRALE verrouillée'!$A$7:$A$110='Bountys calculs'!P85,'INTEGRALE verrouillée'!$AU$7:$AU$110))</f>
        <v>14</v>
      </c>
      <c r="Q103" s="495">
        <f t="array" ref="Q103">MAX(IF('INTEGRALE verrouillée'!$A$7:$A$110='Bountys calculs'!Q85,'INTEGRALE verrouillée'!$AU$7:$AU$110))</f>
        <v>11</v>
      </c>
      <c r="R103" s="495">
        <f t="array" ref="R103">MAX(IF('INTEGRALE verrouillée'!$A$7:$A$110='Bountys calculs'!R85,'INTEGRALE verrouillée'!$AU$7:$AU$110))</f>
        <v>0</v>
      </c>
      <c r="S103" s="495">
        <f t="array" ref="S103">MAX(IF('INTEGRALE verrouillée'!$A$7:$A$110='Bountys calculs'!S85,'INTEGRALE verrouillée'!$AU$7:$AU$110))</f>
        <v>0</v>
      </c>
      <c r="T103" s="495">
        <f t="array" ref="T103">MAX(IF('INTEGRALE verrouillée'!$A$7:$A$110='Bountys calculs'!T85,'INTEGRALE verrouillée'!$AU$7:$AU$110))</f>
        <v>1</v>
      </c>
      <c r="U103" s="495">
        <f t="array" ref="U103">MAX(IF('INTEGRALE verrouillée'!$A$7:$A$110='Bountys calculs'!U85,'INTEGRALE verrouillée'!$AU$7:$AU$110))</f>
        <v>0</v>
      </c>
      <c r="V103" s="495">
        <f t="array" ref="V103">MAX(IF('INTEGRALE verrouillée'!$A$7:$A$110='Bountys calculs'!V85,'INTEGRALE verrouillée'!$AU$7:$AU$110))</f>
        <v>0</v>
      </c>
      <c r="W103" s="495">
        <f t="array" ref="W103">MAX(IF('INTEGRALE verrouillée'!$A$7:$A$110='Bountys calculs'!W85,'INTEGRALE verrouillée'!$AU$7:$AU$110))</f>
        <v>7</v>
      </c>
      <c r="X103" s="495">
        <f t="array" ref="X103">MAX(IF('INTEGRALE verrouillée'!$A$7:$A$110='Bountys calculs'!X85,'INTEGRALE verrouillée'!$AU$7:$AU$110))</f>
        <v>14</v>
      </c>
      <c r="Y103" s="495">
        <f t="array" ref="Y103">MAX(IF('INTEGRALE verrouillée'!$A$7:$A$110='Bountys calculs'!Y85,'INTEGRALE verrouillée'!$AU$7:$AU$110))</f>
        <v>0</v>
      </c>
      <c r="Z103" s="495">
        <f t="array" ref="Z103">MAX(IF('INTEGRALE verrouillée'!$A$7:$A$110='Bountys calculs'!Z85,'INTEGRALE verrouillée'!$AU$7:$AU$110))</f>
        <v>1</v>
      </c>
      <c r="AA103" s="495">
        <f t="array" ref="AA103">MAX(IF('INTEGRALE verrouillée'!$A$7:$A$110='Bountys calculs'!AA85,'INTEGRALE verrouillée'!$AU$7:$AU$110))</f>
        <v>0</v>
      </c>
      <c r="AB103" s="495">
        <f t="array" ref="AB103">MAX(IF('INTEGRALE verrouillée'!$A$7:$A$110='Bountys calculs'!AB85,'INTEGRALE verrouillée'!$AU$7:$AU$110))</f>
        <v>11</v>
      </c>
      <c r="AC103" s="495">
        <f t="array" ref="AC103">MAX(IF('INTEGRALE verrouillée'!$A$7:$A$110='Bountys calculs'!AC85,'INTEGRALE verrouillée'!$AU$7:$AU$110))</f>
        <v>0</v>
      </c>
      <c r="AD103" s="495">
        <f t="array" ref="AD103">MAX(IF('INTEGRALE verrouillée'!$A$7:$A$110='Bountys calculs'!AD85,'INTEGRALE verrouillée'!$AU$7:$AU$110))</f>
        <v>10</v>
      </c>
      <c r="AE103" s="495">
        <f t="array" ref="AE103">MAX(IF('INTEGRALE verrouillée'!$A$7:$A$110='Bountys calculs'!AE85,'INTEGRALE verrouillée'!$AU$7:$AU$110))</f>
        <v>0</v>
      </c>
      <c r="AF103" s="495">
        <f t="array" ref="AF103">MAX(IF('INTEGRALE verrouillée'!$A$7:$A$110='Bountys calculs'!AF85,'INTEGRALE verrouillée'!$AU$7:$AU$110))</f>
        <v>4</v>
      </c>
      <c r="AG103" s="495">
        <f t="array" ref="AG103">MAX(IF('INTEGRALE verrouillée'!$A$7:$A$110='Bountys calculs'!AG85,'INTEGRALE verrouillée'!$AU$7:$AU$110))</f>
        <v>8</v>
      </c>
      <c r="AH103" s="495">
        <f t="array" ref="AH103">MAX(IF('INTEGRALE verrouillée'!$A$7:$A$110='Bountys calculs'!AH85,'INTEGRALE verrouillée'!$AU$7:$AU$110))</f>
        <v>5</v>
      </c>
      <c r="AI103" s="495">
        <f t="array" ref="AI103">MAX(IF('INTEGRALE verrouillée'!$A$7:$A$110='Bountys calculs'!AI85,'INTEGRALE verrouillée'!$AU$7:$AU$110))</f>
        <v>10</v>
      </c>
      <c r="AJ103" s="495">
        <f t="array" ref="AJ103">MAX(IF('INTEGRALE verrouillée'!$A$7:$A$110='Bountys calculs'!AJ85,'INTEGRALE verrouillée'!$AU$7:$AU$110))</f>
        <v>8</v>
      </c>
      <c r="AK103" s="495">
        <f t="array" ref="AK103">MAX(IF('INTEGRALE verrouillée'!$A$7:$A$110='Bountys calculs'!AK85,'INTEGRALE verrouillée'!$AU$7:$AU$110))</f>
        <v>5</v>
      </c>
      <c r="AL103" s="495">
        <f t="array" ref="AL103">MAX(IF('INTEGRALE verrouillée'!$A$7:$A$110='Bountys calculs'!AL85,'INTEGRALE verrouillée'!$AU$7:$AU$110))</f>
        <v>9</v>
      </c>
      <c r="AM103" s="495">
        <f t="array" ref="AM103">MAX(IF('INTEGRALE verrouillée'!$A$7:$A$110='Bountys calculs'!AM85,'INTEGRALE verrouillée'!$AU$7:$AU$110))</f>
        <v>0</v>
      </c>
      <c r="AN103" s="495">
        <f t="array" ref="AN103">MAX(IF('INTEGRALE verrouillée'!$A$7:$A$110='Bountys calculs'!AN85,'INTEGRALE verrouillée'!$AU$7:$AU$110))</f>
        <v>0</v>
      </c>
      <c r="AO103" s="495">
        <f t="array" ref="AO103">MAX(IF('INTEGRALE verrouillée'!$A$7:$A$110='Bountys calculs'!AO85,'INTEGRALE verrouillée'!$AU$7:$AU$110))</f>
        <v>0</v>
      </c>
      <c r="AP103" s="495">
        <f t="array" ref="AP103">MAX(IF('INTEGRALE verrouillée'!$A$7:$A$110='Bountys calculs'!AP85,'INTEGRALE verrouillée'!$AU$7:$AU$110))</f>
        <v>0</v>
      </c>
      <c r="AQ103" s="865">
        <f t="array" ref="AQ103">MAX(IF('INTEGRALE verrouillée'!$A$7:$A$110='Bountys calculs'!AQ85,'INTEGRALE verrouillée'!$AU$7:$AU$110))</f>
        <v>0</v>
      </c>
      <c r="AR103" s="865">
        <f t="array" ref="AR103">MAX(IF('INTEGRALE verrouillée'!$A$7:$A$110='Bountys calculs'!AR85,'INTEGRALE verrouillée'!$AU$7:$AU$110))</f>
        <v>0</v>
      </c>
      <c r="AS103" s="3699">
        <f t="array" ref="AS103">MAX(IF('INTEGRALE verrouillée'!$A$7:$A$110='Bountys calculs'!AS85,'INTEGRALE verrouillée'!$AU$7:$AU$110))</f>
        <v>0</v>
      </c>
      <c r="AT103" s="495">
        <f t="array" ref="AT103">MAX(IF('INTEGRALE verrouillée'!$A$7:$A$110='Bountys calculs'!AT85,'INTEGRALE verrouillée'!$AU$7:$AU$110))</f>
        <v>0</v>
      </c>
      <c r="AU103" s="495">
        <f t="array" ref="AU103">MAX(IF('INTEGRALE verrouillée'!$A$7:$A$110='Bountys calculs'!AU85,'INTEGRALE verrouillée'!$AU$7:$AU$110))</f>
        <v>0</v>
      </c>
      <c r="AV103" s="495">
        <f t="array" ref="AV103">MAX(IF('INTEGRALE verrouillée'!$A$7:$A$110='Bountys calculs'!AV85,'INTEGRALE verrouillée'!$AU$7:$AU$110))</f>
        <v>0</v>
      </c>
      <c r="AW103" s="495">
        <f t="array" ref="AW103">MAX(IF('INTEGRALE verrouillée'!$A$7:$A$110='Bountys calculs'!AW85,'INTEGRALE verrouillée'!$AU$7:$AU$110))</f>
        <v>0</v>
      </c>
      <c r="AX103" s="495">
        <f t="array" ref="AX103">MAX(IF('INTEGRALE verrouillée'!$A$7:$A$110='Bountys calculs'!AX85,'INTEGRALE verrouillée'!$AU$7:$AU$110))</f>
        <v>0</v>
      </c>
      <c r="AY103" s="495">
        <f t="array" ref="AY103">MAX(IF('INTEGRALE verrouillée'!$A$7:$A$110='Bountys calculs'!AY85,'INTEGRALE verrouillée'!$AU$7:$AU$110))</f>
        <v>0</v>
      </c>
      <c r="AZ103" s="495">
        <f t="array" ref="AZ103">MAX(IF('INTEGRALE verrouillée'!$A$7:$A$110='Bountys calculs'!AZ85,'INTEGRALE verrouillée'!$AU$7:$AU$110))</f>
        <v>0</v>
      </c>
      <c r="BA103" s="495">
        <f t="array" ref="BA103">MAX(IF('INTEGRALE verrouillée'!$A$7:$A$110='Bountys calculs'!BA85,'INTEGRALE verrouillée'!$AU$7:$AU$110))</f>
        <v>0</v>
      </c>
      <c r="BB103" s="495">
        <f t="array" ref="BB103">MAX(IF('INTEGRALE verrouillée'!$A$7:$A$110='Bountys calculs'!BB85,'INTEGRALE verrouillée'!$AU$7:$AU$110))</f>
        <v>0</v>
      </c>
      <c r="BC103" s="495">
        <f t="array" ref="BC103">MAX(IF('INTEGRALE verrouillée'!$A$7:$A$110='Bountys calculs'!BC85,'INTEGRALE verrouillée'!$AU$7:$AU$110))</f>
        <v>0</v>
      </c>
      <c r="BD103" s="495">
        <f t="array" ref="BD103">MAX(IF('INTEGRALE verrouillée'!$A$7:$A$110='Bountys calculs'!BD85,'INTEGRALE verrouillée'!$AU$7:$AU$110))</f>
        <v>0</v>
      </c>
      <c r="BE103" s="495">
        <f t="array" ref="BE103">MAX(IF('INTEGRALE verrouillée'!$A$7:$A$110='Bountys calculs'!BE85,'INTEGRALE verrouillée'!$AU$7:$AU$110))</f>
        <v>1</v>
      </c>
      <c r="BF103" s="495">
        <f t="array" ref="BF103">MAX(IF('INTEGRALE verrouillée'!$A$7:$A$110='Bountys calculs'!BF85,'INTEGRALE verrouillée'!$AU$7:$AU$110))</f>
        <v>0</v>
      </c>
      <c r="BG103" s="495">
        <f t="array" ref="BG103">MAX(IF('INTEGRALE verrouillée'!$A$7:$A$110='Bountys calculs'!BG85,'INTEGRALE verrouillée'!$AU$7:$AU$110))</f>
        <v>0</v>
      </c>
      <c r="BH103" s="495">
        <f t="array" ref="BH103">MAX(IF('INTEGRALE verrouillée'!$A$7:$A$110='Bountys calculs'!BH85,'INTEGRALE verrouillée'!$AU$7:$AU$110))</f>
        <v>0</v>
      </c>
      <c r="BI103" s="495">
        <f t="array" ref="BI103">MAX(IF('INTEGRALE verrouillée'!$A$7:$A$110='Bountys calculs'!BI85,'INTEGRALE verrouillée'!$AU$7:$AU$110))</f>
        <v>0</v>
      </c>
      <c r="BJ103" s="495">
        <f t="array" ref="BJ103">MAX(IF('INTEGRALE verrouillée'!$A$7:$A$110='Bountys calculs'!BJ85,'INTEGRALE verrouillée'!$AU$7:$AU$110))</f>
        <v>0</v>
      </c>
      <c r="BK103" s="495">
        <f t="array" ref="BK103">MAX(IF('INTEGRALE verrouillée'!$A$7:$A$110='Bountys calculs'!BK85,'INTEGRALE verrouillée'!$AU$7:$AU$110))</f>
        <v>0</v>
      </c>
      <c r="BL103" s="495">
        <f t="array" ref="BL103">MAX(IF('INTEGRALE verrouillée'!$A$7:$A$110='Bountys calculs'!BL85,'INTEGRALE verrouillée'!$AU$7:$AU$110))</f>
        <v>0</v>
      </c>
      <c r="BM103" s="495">
        <f t="array" ref="BM103">MAX(IF('INTEGRALE verrouillée'!$A$7:$A$110='Bountys calculs'!BM85,'INTEGRALE verrouillée'!$AU$7:$AU$110))</f>
        <v>0</v>
      </c>
      <c r="BN103" s="495">
        <f t="array" ref="BN103">MAX(IF('INTEGRALE verrouillée'!$A$7:$A$110='Bountys calculs'!BN85,'INTEGRALE verrouillée'!$AU$7:$AU$110))</f>
        <v>0</v>
      </c>
      <c r="BO103" s="495">
        <f t="array" ref="BO103">MAX(IF('INTEGRALE verrouillée'!$A$7:$A$110='Bountys calculs'!BO85,'INTEGRALE verrouillée'!$AU$7:$AU$110))</f>
        <v>0</v>
      </c>
      <c r="BP103" s="495">
        <f t="array" ref="BP103">MAX(IF('INTEGRALE verrouillée'!$A$7:$A$110='Bountys calculs'!BP85,'INTEGRALE verrouillée'!$AU$7:$AU$110))</f>
        <v>0</v>
      </c>
      <c r="BQ103" s="495">
        <f t="array" ref="BQ103">MAX(IF('INTEGRALE verrouillée'!$A$7:$A$110='Bountys calculs'!BQ85,'INTEGRALE verrouillée'!$AU$7:$AU$110))</f>
        <v>0</v>
      </c>
      <c r="BR103" s="495">
        <f t="array" ref="BR103">MAX(IF('INTEGRALE verrouillée'!$A$7:$A$110='Bountys calculs'!BR85,'INTEGRALE verrouillée'!$AU$7:$AU$110))</f>
        <v>0</v>
      </c>
      <c r="BS103" s="495">
        <f t="array" ref="BS103">MAX(IF('INTEGRALE verrouillée'!$A$7:$A$110='Bountys calculs'!BS85,'INTEGRALE verrouillée'!$AU$7:$AU$110))</f>
        <v>0</v>
      </c>
      <c r="BT103" s="495">
        <f t="array" ref="BT103">MAX(IF('INTEGRALE verrouillée'!$A$7:$A$110='Bountys calculs'!BT85,'INTEGRALE verrouillée'!$AU$7:$AU$110))</f>
        <v>0</v>
      </c>
      <c r="BU103" s="495">
        <f t="array" ref="BU103">MAX(IF('INTEGRALE verrouillée'!$A$7:$A$110='Bountys calculs'!BU85,'INTEGRALE verrouillée'!$AU$7:$AU$110))</f>
        <v>0</v>
      </c>
    </row>
    <row r="104" spans="1:73" s="53" customFormat="1" ht="12" x14ac:dyDescent="0.25">
      <c r="A104" s="3967"/>
      <c r="B104" s="647" t="s">
        <v>303</v>
      </c>
      <c r="C104" s="652">
        <f t="array" ref="C104">MAX(IF('INTEGRALE verrouillée'!$A$7:$A$110='Bountys calculs'!C85,'INTEGRALE verrouillée'!$AV$7:$AV$110))</f>
        <v>0</v>
      </c>
      <c r="D104" s="652">
        <f t="array" ref="D104">MAX(IF('INTEGRALE verrouillée'!$A$7:$A$110='Bountys calculs'!D85,'INTEGRALE verrouillée'!$AV$7:$AV$110))</f>
        <v>0</v>
      </c>
      <c r="E104" s="652">
        <f t="array" ref="E104">MAX(IF('INTEGRALE verrouillée'!$A$7:$A$110='Bountys calculs'!E85,'INTEGRALE verrouillée'!$AV$7:$AV$110))</f>
        <v>0</v>
      </c>
      <c r="F104" s="652">
        <f t="array" ref="F104">MAX(IF('INTEGRALE verrouillée'!$A$7:$A$110='Bountys calculs'!F85,'INTEGRALE verrouillée'!$AV$7:$AV$110))</f>
        <v>1</v>
      </c>
      <c r="G104" s="652">
        <f t="array" ref="G104">MAX(IF('INTEGRALE verrouillée'!$A$7:$A$110='Bountys calculs'!G85,'INTEGRALE verrouillée'!$AV$7:$AV$110))</f>
        <v>1</v>
      </c>
      <c r="H104" s="652">
        <f t="array" ref="H104">MAX(IF('INTEGRALE verrouillée'!$A$7:$A$110='Bountys calculs'!H85,'INTEGRALE verrouillée'!$AV$7:$AV$110))</f>
        <v>1</v>
      </c>
      <c r="I104" s="652">
        <f t="array" ref="I104">MAX(IF('INTEGRALE verrouillée'!$A$7:$A$110='Bountys calculs'!I85,'INTEGRALE verrouillée'!$AV$7:$AV$110))</f>
        <v>0</v>
      </c>
      <c r="J104" s="652">
        <f t="array" ref="J104">MAX(IF('INTEGRALE verrouillée'!$A$7:$A$110='Bountys calculs'!J85,'INTEGRALE verrouillée'!$AV$7:$AV$110))</f>
        <v>0</v>
      </c>
      <c r="K104" s="652">
        <f t="array" ref="K104">MAX(IF('INTEGRALE verrouillée'!$A$7:$A$110='Bountys calculs'!K85,'INTEGRALE verrouillée'!$AV$7:$AV$110))</f>
        <v>2</v>
      </c>
      <c r="L104" s="652">
        <f t="array" ref="L104">MAX(IF('INTEGRALE verrouillée'!$A$7:$A$110='Bountys calculs'!L85,'INTEGRALE verrouillée'!$AV$7:$AV$110))</f>
        <v>0</v>
      </c>
      <c r="M104" s="652">
        <f t="array" ref="M104">MAX(IF('INTEGRALE verrouillée'!$A$7:$A$110='Bountys calculs'!M85,'INTEGRALE verrouillée'!$AV$7:$AV$110))</f>
        <v>0</v>
      </c>
      <c r="N104" s="652">
        <f t="array" ref="N104">MAX(IF('INTEGRALE verrouillée'!$A$7:$A$110='Bountys calculs'!N85,'INTEGRALE verrouillée'!$AV$7:$AV$110))</f>
        <v>4</v>
      </c>
      <c r="O104" s="652">
        <f t="array" ref="O104">MAX(IF('INTEGRALE verrouillée'!$A$7:$A$110='Bountys calculs'!O85,'INTEGRALE verrouillée'!$AV$7:$AV$110))</f>
        <v>0</v>
      </c>
      <c r="P104" s="652">
        <f t="array" ref="P104">MAX(IF('INTEGRALE verrouillée'!$A$7:$A$110='Bountys calculs'!P85,'INTEGRALE verrouillée'!$AV$7:$AV$110))</f>
        <v>0</v>
      </c>
      <c r="Q104" s="652">
        <f t="array" ref="Q104">MAX(IF('INTEGRALE verrouillée'!$A$7:$A$110='Bountys calculs'!Q85,'INTEGRALE verrouillée'!$AV$7:$AV$110))</f>
        <v>2</v>
      </c>
      <c r="R104" s="652">
        <f t="array" ref="R104">MAX(IF('INTEGRALE verrouillée'!$A$7:$A$110='Bountys calculs'!R85,'INTEGRALE verrouillée'!$AV$7:$AV$110))</f>
        <v>0</v>
      </c>
      <c r="S104" s="652">
        <f t="array" ref="S104">MAX(IF('INTEGRALE verrouillée'!$A$7:$A$110='Bountys calculs'!S85,'INTEGRALE verrouillée'!$AV$7:$AV$110))</f>
        <v>0</v>
      </c>
      <c r="T104" s="652">
        <f t="array" ref="T104">MAX(IF('INTEGRALE verrouillée'!$A$7:$A$110='Bountys calculs'!T85,'INTEGRALE verrouillée'!$AV$7:$AV$110))</f>
        <v>0</v>
      </c>
      <c r="U104" s="652">
        <f t="array" ref="U104">MAX(IF('INTEGRALE verrouillée'!$A$7:$A$110='Bountys calculs'!U85,'INTEGRALE verrouillée'!$AV$7:$AV$110))</f>
        <v>0</v>
      </c>
      <c r="V104" s="652">
        <f t="array" ref="V104">MAX(IF('INTEGRALE verrouillée'!$A$7:$A$110='Bountys calculs'!V85,'INTEGRALE verrouillée'!$AV$7:$AV$110))</f>
        <v>0</v>
      </c>
      <c r="W104" s="652">
        <f t="array" ref="W104">MAX(IF('INTEGRALE verrouillée'!$A$7:$A$110='Bountys calculs'!W85,'INTEGRALE verrouillée'!$AV$7:$AV$110))</f>
        <v>0</v>
      </c>
      <c r="X104" s="652">
        <f t="array" ref="X104">MAX(IF('INTEGRALE verrouillée'!$A$7:$A$110='Bountys calculs'!X85,'INTEGRALE verrouillée'!$AV$7:$AV$110))</f>
        <v>0</v>
      </c>
      <c r="Y104" s="652">
        <f t="array" ref="Y104">MAX(IF('INTEGRALE verrouillée'!$A$7:$A$110='Bountys calculs'!Y85,'INTEGRALE verrouillée'!$AV$7:$AV$110))</f>
        <v>0</v>
      </c>
      <c r="Z104" s="652">
        <f t="array" ref="Z104">MAX(IF('INTEGRALE verrouillée'!$A$7:$A$110='Bountys calculs'!Z85,'INTEGRALE verrouillée'!$AV$7:$AV$110))</f>
        <v>0</v>
      </c>
      <c r="AA104" s="652">
        <f t="array" ref="AA104">MAX(IF('INTEGRALE verrouillée'!$A$7:$A$110='Bountys calculs'!AA85,'INTEGRALE verrouillée'!$AV$7:$AV$110))</f>
        <v>0</v>
      </c>
      <c r="AB104" s="652">
        <f t="array" ref="AB104">MAX(IF('INTEGRALE verrouillée'!$A$7:$A$110='Bountys calculs'!AB85,'INTEGRALE verrouillée'!$AV$7:$AV$110))</f>
        <v>0</v>
      </c>
      <c r="AC104" s="652">
        <f t="array" ref="AC104">MAX(IF('INTEGRALE verrouillée'!$A$7:$A$110='Bountys calculs'!AC85,'INTEGRALE verrouillée'!$AV$7:$AV$110))</f>
        <v>0</v>
      </c>
      <c r="AD104" s="652">
        <f t="array" ref="AD104">MAX(IF('INTEGRALE verrouillée'!$A$7:$A$110='Bountys calculs'!AD85,'INTEGRALE verrouillée'!$AV$7:$AV$110))</f>
        <v>0</v>
      </c>
      <c r="AE104" s="652">
        <f t="array" ref="AE104">MAX(IF('INTEGRALE verrouillée'!$A$7:$A$110='Bountys calculs'!AE85,'INTEGRALE verrouillée'!$AV$7:$AV$110))</f>
        <v>0</v>
      </c>
      <c r="AF104" s="652">
        <f t="array" ref="AF104">MAX(IF('INTEGRALE verrouillée'!$A$7:$A$110='Bountys calculs'!AF85,'INTEGRALE verrouillée'!$AV$7:$AV$110))</f>
        <v>1</v>
      </c>
      <c r="AG104" s="652">
        <f t="array" ref="AG104">MAX(IF('INTEGRALE verrouillée'!$A$7:$A$110='Bountys calculs'!AG85,'INTEGRALE verrouillée'!$AV$7:$AV$110))</f>
        <v>0</v>
      </c>
      <c r="AH104" s="652">
        <f t="array" ref="AH104">MAX(IF('INTEGRALE verrouillée'!$A$7:$A$110='Bountys calculs'!AH85,'INTEGRALE verrouillée'!$AV$7:$AV$110))</f>
        <v>0</v>
      </c>
      <c r="AI104" s="652">
        <f t="array" ref="AI104">MAX(IF('INTEGRALE verrouillée'!$A$7:$A$110='Bountys calculs'!AI85,'INTEGRALE verrouillée'!$AV$7:$AV$110))</f>
        <v>0</v>
      </c>
      <c r="AJ104" s="652">
        <f t="array" ref="AJ104">MAX(IF('INTEGRALE verrouillée'!$A$7:$A$110='Bountys calculs'!AJ85,'INTEGRALE verrouillée'!$AV$7:$AV$110))</f>
        <v>0</v>
      </c>
      <c r="AK104" s="652">
        <f t="array" ref="AK104">MAX(IF('INTEGRALE verrouillée'!$A$7:$A$110='Bountys calculs'!AK85,'INTEGRALE verrouillée'!$AV$7:$AV$110))</f>
        <v>0</v>
      </c>
      <c r="AL104" s="652">
        <f t="array" ref="AL104">MAX(IF('INTEGRALE verrouillée'!$A$7:$A$110='Bountys calculs'!AL85,'INTEGRALE verrouillée'!$AV$7:$AV$110))</f>
        <v>2</v>
      </c>
      <c r="AM104" s="652">
        <f t="array" ref="AM104">MAX(IF('INTEGRALE verrouillée'!$A$7:$A$110='Bountys calculs'!AM85,'INTEGRALE verrouillée'!$AV$7:$AV$110))</f>
        <v>0</v>
      </c>
      <c r="AN104" s="652">
        <f t="array" ref="AN104">MAX(IF('INTEGRALE verrouillée'!$A$7:$A$110='Bountys calculs'!AN85,'INTEGRALE verrouillée'!$AV$7:$AV$110))</f>
        <v>0</v>
      </c>
      <c r="AO104" s="652">
        <f t="array" ref="AO104">MAX(IF('INTEGRALE verrouillée'!$A$7:$A$110='Bountys calculs'!AO85,'INTEGRALE verrouillée'!$AV$7:$AV$110))</f>
        <v>0</v>
      </c>
      <c r="AP104" s="652">
        <f t="array" ref="AP104">MAX(IF('INTEGRALE verrouillée'!$A$7:$A$110='Bountys calculs'!AP85,'INTEGRALE verrouillée'!$AV$7:$AV$110))</f>
        <v>0</v>
      </c>
      <c r="AQ104" s="866">
        <f t="array" ref="AQ104">MAX(IF('INTEGRALE verrouillée'!$A$7:$A$110='Bountys calculs'!AQ85,'INTEGRALE verrouillée'!$AV$7:$AV$110))</f>
        <v>0</v>
      </c>
      <c r="AR104" s="866">
        <f t="array" ref="AR104">MAX(IF('INTEGRALE verrouillée'!$A$7:$A$110='Bountys calculs'!AR85,'INTEGRALE verrouillée'!$AV$7:$AV$110))</f>
        <v>0</v>
      </c>
      <c r="AS104" s="3700">
        <f t="array" ref="AS104">MAX(IF('INTEGRALE verrouillée'!$A$7:$A$110='Bountys calculs'!AS85,'INTEGRALE verrouillée'!$AV$7:$AV$110))</f>
        <v>0</v>
      </c>
      <c r="AT104" s="652">
        <f t="array" ref="AT104">MAX(IF('INTEGRALE verrouillée'!$A$7:$A$110='Bountys calculs'!AT85,'INTEGRALE verrouillée'!$AV$7:$AV$110))</f>
        <v>0</v>
      </c>
      <c r="AU104" s="652">
        <f t="array" ref="AU104">MAX(IF('INTEGRALE verrouillée'!$A$7:$A$110='Bountys calculs'!AU85,'INTEGRALE verrouillée'!$AV$7:$AV$110))</f>
        <v>0</v>
      </c>
      <c r="AV104" s="652">
        <f t="array" ref="AV104">MAX(IF('INTEGRALE verrouillée'!$A$7:$A$110='Bountys calculs'!AV85,'INTEGRALE verrouillée'!$AV$7:$AV$110))</f>
        <v>0</v>
      </c>
      <c r="AW104" s="652">
        <f t="array" ref="AW104">MAX(IF('INTEGRALE verrouillée'!$A$7:$A$110='Bountys calculs'!AW85,'INTEGRALE verrouillée'!$AV$7:$AV$110))</f>
        <v>0</v>
      </c>
      <c r="AX104" s="652">
        <f t="array" ref="AX104">MAX(IF('INTEGRALE verrouillée'!$A$7:$A$110='Bountys calculs'!AX85,'INTEGRALE verrouillée'!$AV$7:$AV$110))</f>
        <v>0</v>
      </c>
      <c r="AY104" s="652">
        <f t="array" ref="AY104">MAX(IF('INTEGRALE verrouillée'!$A$7:$A$110='Bountys calculs'!AY85,'INTEGRALE verrouillée'!$AV$7:$AV$110))</f>
        <v>0</v>
      </c>
      <c r="AZ104" s="652">
        <f t="array" ref="AZ104">MAX(IF('INTEGRALE verrouillée'!$A$7:$A$110='Bountys calculs'!AZ85,'INTEGRALE verrouillée'!$AV$7:$AV$110))</f>
        <v>0</v>
      </c>
      <c r="BA104" s="652">
        <f t="array" ref="BA104">MAX(IF('INTEGRALE verrouillée'!$A$7:$A$110='Bountys calculs'!BA85,'INTEGRALE verrouillée'!$AV$7:$AV$110))</f>
        <v>0</v>
      </c>
      <c r="BB104" s="652">
        <f t="array" ref="BB104">MAX(IF('INTEGRALE verrouillée'!$A$7:$A$110='Bountys calculs'!BB85,'INTEGRALE verrouillée'!$AV$7:$AV$110))</f>
        <v>0</v>
      </c>
      <c r="BC104" s="652">
        <f t="array" ref="BC104">MAX(IF('INTEGRALE verrouillée'!$A$7:$A$110='Bountys calculs'!BC85,'INTEGRALE verrouillée'!$AV$7:$AV$110))</f>
        <v>0</v>
      </c>
      <c r="BD104" s="652">
        <f t="array" ref="BD104">MAX(IF('INTEGRALE verrouillée'!$A$7:$A$110='Bountys calculs'!BD85,'INTEGRALE verrouillée'!$AV$7:$AV$110))</f>
        <v>0</v>
      </c>
      <c r="BE104" s="652">
        <f t="array" ref="BE104">MAX(IF('INTEGRALE verrouillée'!$A$7:$A$110='Bountys calculs'!BE85,'INTEGRALE verrouillée'!$AV$7:$AV$110))</f>
        <v>0</v>
      </c>
      <c r="BF104" s="652">
        <f t="array" ref="BF104">MAX(IF('INTEGRALE verrouillée'!$A$7:$A$110='Bountys calculs'!BF85,'INTEGRALE verrouillée'!$AV$7:$AV$110))</f>
        <v>0</v>
      </c>
      <c r="BG104" s="652">
        <f t="array" ref="BG104">MAX(IF('INTEGRALE verrouillée'!$A$7:$A$110='Bountys calculs'!BG85,'INTEGRALE verrouillée'!$AV$7:$AV$110))</f>
        <v>0</v>
      </c>
      <c r="BH104" s="652">
        <f t="array" ref="BH104">MAX(IF('INTEGRALE verrouillée'!$A$7:$A$110='Bountys calculs'!BH85,'INTEGRALE verrouillée'!$AV$7:$AV$110))</f>
        <v>0</v>
      </c>
      <c r="BI104" s="652">
        <f t="array" ref="BI104">MAX(IF('INTEGRALE verrouillée'!$A$7:$A$110='Bountys calculs'!BI85,'INTEGRALE verrouillée'!$AV$7:$AV$110))</f>
        <v>0</v>
      </c>
      <c r="BJ104" s="652">
        <f t="array" ref="BJ104">MAX(IF('INTEGRALE verrouillée'!$A$7:$A$110='Bountys calculs'!BJ85,'INTEGRALE verrouillée'!$AV$7:$AV$110))</f>
        <v>0</v>
      </c>
      <c r="BK104" s="652">
        <f t="array" ref="BK104">MAX(IF('INTEGRALE verrouillée'!$A$7:$A$110='Bountys calculs'!BK85,'INTEGRALE verrouillée'!$AV$7:$AV$110))</f>
        <v>0</v>
      </c>
      <c r="BL104" s="652">
        <f t="array" ref="BL104">MAX(IF('INTEGRALE verrouillée'!$A$7:$A$110='Bountys calculs'!BL85,'INTEGRALE verrouillée'!$AV$7:$AV$110))</f>
        <v>0</v>
      </c>
      <c r="BM104" s="652">
        <f t="array" ref="BM104">MAX(IF('INTEGRALE verrouillée'!$A$7:$A$110='Bountys calculs'!BM85,'INTEGRALE verrouillée'!$AV$7:$AV$110))</f>
        <v>0</v>
      </c>
      <c r="BN104" s="652">
        <f t="array" ref="BN104">MAX(IF('INTEGRALE verrouillée'!$A$7:$A$110='Bountys calculs'!BN85,'INTEGRALE verrouillée'!$AV$7:$AV$110))</f>
        <v>0</v>
      </c>
      <c r="BO104" s="652">
        <f t="array" ref="BO104">MAX(IF('INTEGRALE verrouillée'!$A$7:$A$110='Bountys calculs'!BO85,'INTEGRALE verrouillée'!$AV$7:$AV$110))</f>
        <v>0</v>
      </c>
      <c r="BP104" s="652">
        <f t="array" ref="BP104">MAX(IF('INTEGRALE verrouillée'!$A$7:$A$110='Bountys calculs'!BP85,'INTEGRALE verrouillée'!$AV$7:$AV$110))</f>
        <v>0</v>
      </c>
      <c r="BQ104" s="652">
        <f t="array" ref="BQ104">MAX(IF('INTEGRALE verrouillée'!$A$7:$A$110='Bountys calculs'!BQ85,'INTEGRALE verrouillée'!$AV$7:$AV$110))</f>
        <v>0</v>
      </c>
      <c r="BR104" s="652">
        <f t="array" ref="BR104">MAX(IF('INTEGRALE verrouillée'!$A$7:$A$110='Bountys calculs'!BR85,'INTEGRALE verrouillée'!$AV$7:$AV$110))</f>
        <v>0</v>
      </c>
      <c r="BS104" s="652">
        <f t="array" ref="BS104">MAX(IF('INTEGRALE verrouillée'!$A$7:$A$110='Bountys calculs'!BS85,'INTEGRALE verrouillée'!$AV$7:$AV$110))</f>
        <v>0</v>
      </c>
      <c r="BT104" s="652">
        <f t="array" ref="BT104">MAX(IF('INTEGRALE verrouillée'!$A$7:$A$110='Bountys calculs'!BT85,'INTEGRALE verrouillée'!$AV$7:$AV$110))</f>
        <v>0</v>
      </c>
      <c r="BU104" s="652">
        <f t="array" ref="BU104">MAX(IF('INTEGRALE verrouillée'!$A$7:$A$110='Bountys calculs'!BU85,'INTEGRALE verrouillée'!$AV$7:$AV$110))</f>
        <v>0</v>
      </c>
    </row>
    <row r="105" spans="1:73" s="53" customFormat="1" ht="12" x14ac:dyDescent="0.25">
      <c r="A105" s="3967"/>
      <c r="B105" s="638" t="s">
        <v>287</v>
      </c>
      <c r="C105" s="633">
        <f t="shared" ref="C105" si="31">IF(C103&gt;0,(C102+C104)/C103,"-")</f>
        <v>0.33333333333333331</v>
      </c>
      <c r="D105" s="633">
        <f t="shared" ref="D105:BQ105" si="32">IF(D103&gt;0,(D102+D104)/D103,"-")</f>
        <v>0</v>
      </c>
      <c r="E105" s="633">
        <f t="shared" si="32"/>
        <v>1</v>
      </c>
      <c r="F105" s="633">
        <f t="shared" si="32"/>
        <v>1.4285714285714286</v>
      </c>
      <c r="G105" s="633">
        <f t="shared" si="32"/>
        <v>0.69230769230769229</v>
      </c>
      <c r="H105" s="633">
        <f t="shared" si="32"/>
        <v>0.8571428571428571</v>
      </c>
      <c r="I105" s="633" t="str">
        <f t="shared" si="32"/>
        <v>-</v>
      </c>
      <c r="J105" s="633">
        <f t="shared" si="32"/>
        <v>0.5</v>
      </c>
      <c r="K105" s="633">
        <f t="shared" si="32"/>
        <v>1.3333333333333333</v>
      </c>
      <c r="L105" s="633" t="str">
        <f t="shared" si="32"/>
        <v>-</v>
      </c>
      <c r="M105" s="633">
        <f t="shared" si="32"/>
        <v>0.45454545454545453</v>
      </c>
      <c r="N105" s="633">
        <f t="shared" si="32"/>
        <v>2.4166666666666665</v>
      </c>
      <c r="O105" s="633">
        <f t="shared" si="32"/>
        <v>0</v>
      </c>
      <c r="P105" s="633">
        <f t="shared" si="32"/>
        <v>0.9285714285714286</v>
      </c>
      <c r="Q105" s="633">
        <f t="shared" si="32"/>
        <v>1.8181818181818181</v>
      </c>
      <c r="R105" s="633" t="str">
        <f t="shared" si="32"/>
        <v>-</v>
      </c>
      <c r="S105" s="633" t="str">
        <f t="shared" si="32"/>
        <v>-</v>
      </c>
      <c r="T105" s="633">
        <f t="shared" si="32"/>
        <v>1</v>
      </c>
      <c r="U105" s="633" t="str">
        <f t="shared" si="32"/>
        <v>-</v>
      </c>
      <c r="V105" s="633" t="str">
        <f t="shared" si="32"/>
        <v>-</v>
      </c>
      <c r="W105" s="633">
        <f t="shared" si="32"/>
        <v>0.42857142857142855</v>
      </c>
      <c r="X105" s="633">
        <f t="shared" si="32"/>
        <v>0.6428571428571429</v>
      </c>
      <c r="Y105" s="633" t="str">
        <f t="shared" si="32"/>
        <v>-</v>
      </c>
      <c r="Z105" s="633">
        <f t="shared" si="32"/>
        <v>0</v>
      </c>
      <c r="AA105" s="633" t="str">
        <f t="shared" si="32"/>
        <v>-</v>
      </c>
      <c r="AB105" s="633">
        <f t="shared" si="32"/>
        <v>0.27272727272727271</v>
      </c>
      <c r="AC105" s="633" t="str">
        <f t="shared" si="32"/>
        <v>-</v>
      </c>
      <c r="AD105" s="633">
        <f t="shared" si="32"/>
        <v>0.6</v>
      </c>
      <c r="AE105" s="633" t="str">
        <f t="shared" ref="AE105" si="33">IF(AE103&gt;0,(AE102+AE104)/AE103,"-")</f>
        <v>-</v>
      </c>
      <c r="AF105" s="633">
        <f t="shared" si="32"/>
        <v>2.75</v>
      </c>
      <c r="AG105" s="633">
        <f t="shared" si="32"/>
        <v>0.875</v>
      </c>
      <c r="AH105" s="633">
        <f t="shared" si="32"/>
        <v>1.8</v>
      </c>
      <c r="AI105" s="633">
        <f t="shared" si="32"/>
        <v>0.5</v>
      </c>
      <c r="AJ105" s="633">
        <f t="shared" si="32"/>
        <v>0.75</v>
      </c>
      <c r="AK105" s="633">
        <f t="shared" si="32"/>
        <v>0.4</v>
      </c>
      <c r="AL105" s="633">
        <f t="shared" si="32"/>
        <v>2.5555555555555554</v>
      </c>
      <c r="AM105" s="633" t="str">
        <f t="shared" si="32"/>
        <v>-</v>
      </c>
      <c r="AN105" s="633" t="str">
        <f t="shared" si="32"/>
        <v>-</v>
      </c>
      <c r="AO105" s="633" t="str">
        <f t="shared" si="32"/>
        <v>-</v>
      </c>
      <c r="AP105" s="633" t="str">
        <f t="shared" si="32"/>
        <v>-</v>
      </c>
      <c r="AQ105" s="867" t="str">
        <f t="shared" si="32"/>
        <v>-</v>
      </c>
      <c r="AR105" s="867" t="str">
        <f t="shared" ref="AR105" si="34">IF(AR103&gt;0,(AR102+AR104)/AR103,"-")</f>
        <v>-</v>
      </c>
      <c r="AS105" s="3701" t="str">
        <f t="shared" si="32"/>
        <v>-</v>
      </c>
      <c r="AT105" s="633" t="str">
        <f t="shared" si="32"/>
        <v>-</v>
      </c>
      <c r="AU105" s="633" t="str">
        <f t="shared" si="32"/>
        <v>-</v>
      </c>
      <c r="AV105" s="633" t="str">
        <f t="shared" si="32"/>
        <v>-</v>
      </c>
      <c r="AW105" s="633" t="str">
        <f t="shared" si="32"/>
        <v>-</v>
      </c>
      <c r="AX105" s="633" t="str">
        <f t="shared" si="32"/>
        <v>-</v>
      </c>
      <c r="AY105" s="633" t="str">
        <f t="shared" si="32"/>
        <v>-</v>
      </c>
      <c r="AZ105" s="633" t="str">
        <f t="shared" si="32"/>
        <v>-</v>
      </c>
      <c r="BA105" s="633" t="str">
        <f t="shared" si="32"/>
        <v>-</v>
      </c>
      <c r="BB105" s="633" t="str">
        <f t="shared" si="32"/>
        <v>-</v>
      </c>
      <c r="BC105" s="633" t="str">
        <f t="shared" si="32"/>
        <v>-</v>
      </c>
      <c r="BD105" s="633" t="str">
        <f t="shared" si="32"/>
        <v>-</v>
      </c>
      <c r="BE105" s="633">
        <f t="shared" si="32"/>
        <v>0</v>
      </c>
      <c r="BF105" s="633" t="str">
        <f t="shared" si="32"/>
        <v>-</v>
      </c>
      <c r="BG105" s="633" t="str">
        <f t="shared" si="32"/>
        <v>-</v>
      </c>
      <c r="BH105" s="633" t="str">
        <f t="shared" si="32"/>
        <v>-</v>
      </c>
      <c r="BI105" s="633" t="str">
        <f t="shared" si="32"/>
        <v>-</v>
      </c>
      <c r="BJ105" s="633" t="str">
        <f t="shared" si="32"/>
        <v>-</v>
      </c>
      <c r="BK105" s="633" t="str">
        <f t="shared" si="32"/>
        <v>-</v>
      </c>
      <c r="BL105" s="633" t="str">
        <f t="shared" si="32"/>
        <v>-</v>
      </c>
      <c r="BM105" s="633" t="str">
        <f t="shared" si="32"/>
        <v>-</v>
      </c>
      <c r="BN105" s="633" t="str">
        <f t="shared" si="32"/>
        <v>-</v>
      </c>
      <c r="BO105" s="633" t="str">
        <f t="shared" si="32"/>
        <v>-</v>
      </c>
      <c r="BP105" s="633" t="str">
        <f t="shared" si="32"/>
        <v>-</v>
      </c>
      <c r="BQ105" s="633" t="str">
        <f t="shared" si="32"/>
        <v>-</v>
      </c>
      <c r="BR105" s="633" t="str">
        <f t="shared" ref="BR105:BU105" si="35">IF(BR103&gt;0,(BR102+BR104)/BR103,"-")</f>
        <v>-</v>
      </c>
      <c r="BS105" s="633" t="str">
        <f t="shared" si="35"/>
        <v>-</v>
      </c>
      <c r="BT105" s="633" t="str">
        <f t="shared" si="35"/>
        <v>-</v>
      </c>
      <c r="BU105" s="633" t="str">
        <f t="shared" si="35"/>
        <v>-</v>
      </c>
    </row>
    <row r="106" spans="1:73" s="55" customFormat="1" ht="12" customHeight="1" x14ac:dyDescent="0.25">
      <c r="A106" s="3968" t="s">
        <v>271</v>
      </c>
      <c r="B106" s="634" t="s">
        <v>285</v>
      </c>
      <c r="C106" s="635">
        <f>COUNTIF('Gagnants-Perdants'!$B$758:$B$936,C85)</f>
        <v>3</v>
      </c>
      <c r="D106" s="635">
        <f>COUNTIF('Gagnants-Perdants'!$B$758:$B$936,D85)</f>
        <v>0</v>
      </c>
      <c r="E106" s="635">
        <f>COUNTIF('Gagnants-Perdants'!$B$758:$B$936,E85)</f>
        <v>0</v>
      </c>
      <c r="F106" s="635">
        <f>COUNTIF('Gagnants-Perdants'!$B$758:$B$936,F85)</f>
        <v>15</v>
      </c>
      <c r="G106" s="635">
        <f>COUNTIF('Gagnants-Perdants'!$B$758:$B$936,G85)</f>
        <v>14</v>
      </c>
      <c r="H106" s="635">
        <f>COUNTIF('Gagnants-Perdants'!$B$758:$B$936,H85)</f>
        <v>9</v>
      </c>
      <c r="I106" s="635">
        <f>COUNTIF('Gagnants-Perdants'!$B$758:$B$936,I85)</f>
        <v>0</v>
      </c>
      <c r="J106" s="635">
        <f>COUNTIF('Gagnants-Perdants'!$B$758:$B$936,J85)</f>
        <v>4</v>
      </c>
      <c r="K106" s="635">
        <f>COUNTIF('Gagnants-Perdants'!$B$758:$B$936,K85)</f>
        <v>9</v>
      </c>
      <c r="L106" s="635">
        <f>COUNTIF('Gagnants-Perdants'!$B$758:$B$936,L85)</f>
        <v>0</v>
      </c>
      <c r="M106" s="635">
        <f>COUNTIF('Gagnants-Perdants'!$B$758:$B$936,M85)</f>
        <v>4</v>
      </c>
      <c r="N106" s="635">
        <f>COUNTIF('Gagnants-Perdants'!$B$758:$B$936,N85)</f>
        <v>24</v>
      </c>
      <c r="O106" s="635">
        <f>COUNTIF('Gagnants-Perdants'!$B$758:$B$936,O85)</f>
        <v>0</v>
      </c>
      <c r="P106" s="635">
        <f>COUNTIF('Gagnants-Perdants'!$B$758:$B$936,P85)</f>
        <v>10</v>
      </c>
      <c r="Q106" s="635">
        <f>COUNTIF('Gagnants-Perdants'!$B$758:$B$936,Q85)</f>
        <v>4</v>
      </c>
      <c r="R106" s="635">
        <f>COUNTIF('Gagnants-Perdants'!$B$758:$B$936,R85)</f>
        <v>0</v>
      </c>
      <c r="S106" s="635">
        <f>COUNTIF('Gagnants-Perdants'!$B$758:$B$936,S85)</f>
        <v>0</v>
      </c>
      <c r="T106" s="635">
        <f>COUNTIF('Gagnants-Perdants'!$B$758:$B$936,T85)</f>
        <v>1</v>
      </c>
      <c r="U106" s="635">
        <f>COUNTIF('Gagnants-Perdants'!$B$758:$B$936,U85)</f>
        <v>0</v>
      </c>
      <c r="V106" s="635">
        <f>COUNTIF('Gagnants-Perdants'!$B$758:$B$936,V85)</f>
        <v>0</v>
      </c>
      <c r="W106" s="635">
        <f>COUNTIF('Gagnants-Perdants'!$B$758:$B$936,W85)</f>
        <v>10</v>
      </c>
      <c r="X106" s="635">
        <f>COUNTIF('Gagnants-Perdants'!$B$758:$B$936,X85)</f>
        <v>12</v>
      </c>
      <c r="Y106" s="635">
        <f>COUNTIF('Gagnants-Perdants'!$B$758:$B$936,Y85)</f>
        <v>0</v>
      </c>
      <c r="Z106" s="635">
        <f>COUNTIF('Gagnants-Perdants'!$B$758:$B$936,Z85)</f>
        <v>3</v>
      </c>
      <c r="AA106" s="635">
        <f>COUNTIF('Gagnants-Perdants'!$B$758:$B$936,AA85)</f>
        <v>0</v>
      </c>
      <c r="AB106" s="635">
        <f>COUNTIF('Gagnants-Perdants'!$B$758:$B$936,AB85)</f>
        <v>3</v>
      </c>
      <c r="AC106" s="635">
        <f>COUNTIF('Gagnants-Perdants'!$B$758:$B$936,AC85)</f>
        <v>0</v>
      </c>
      <c r="AD106" s="635">
        <f>COUNTIF('Gagnants-Perdants'!$B$758:$B$936,AD85)</f>
        <v>4</v>
      </c>
      <c r="AE106" s="635">
        <f>COUNTIF('Gagnants-Perdants'!$B$758:$B$936,AE85)</f>
        <v>0</v>
      </c>
      <c r="AF106" s="635">
        <f>COUNTIF('Gagnants-Perdants'!$B$758:$B$936,AF85)</f>
        <v>4</v>
      </c>
      <c r="AG106" s="635">
        <f>COUNTIF('Gagnants-Perdants'!$B$758:$B$936,AG85)</f>
        <v>5</v>
      </c>
      <c r="AH106" s="635">
        <f>COUNTIF('Gagnants-Perdants'!$B$758:$B$936,AH85)</f>
        <v>0</v>
      </c>
      <c r="AI106" s="635">
        <f>COUNTIF('Gagnants-Perdants'!$B$758:$B$936,AI85)</f>
        <v>3</v>
      </c>
      <c r="AJ106" s="635">
        <f>COUNTIF('Gagnants-Perdants'!$B$758:$B$936,AJ85)</f>
        <v>17</v>
      </c>
      <c r="AK106" s="635">
        <f>COUNTIF('Gagnants-Perdants'!$B$758:$B$936,AK85)</f>
        <v>11</v>
      </c>
      <c r="AL106" s="635">
        <f>COUNTIF('Gagnants-Perdants'!$B$758:$B$936,AL85)</f>
        <v>2</v>
      </c>
      <c r="AM106" s="635">
        <f>COUNTIF('Gagnants-Perdants'!$B$758:$B$936,AM85)</f>
        <v>0</v>
      </c>
      <c r="AN106" s="635">
        <f>COUNTIF('Gagnants-Perdants'!$B$758:$B$936,AN85)</f>
        <v>0</v>
      </c>
      <c r="AO106" s="635">
        <f>COUNTIF('Gagnants-Perdants'!$B$758:$B$936,AO85)</f>
        <v>2</v>
      </c>
      <c r="AP106" s="635">
        <f>COUNTIF('Gagnants-Perdants'!$B$758:$B$936,AP85)</f>
        <v>0</v>
      </c>
      <c r="AQ106" s="868">
        <f>COUNTIF('Gagnants-Perdants'!$B$758:$B$936,AQ85)</f>
        <v>5</v>
      </c>
      <c r="AR106" s="868">
        <f>COUNTIF('Gagnants-Perdants'!$B$758:$B$936,AR85)</f>
        <v>0</v>
      </c>
      <c r="AS106" s="3702">
        <f>COUNTIF('Gagnants-Perdants'!$B$758:$B$936,AS85)</f>
        <v>0</v>
      </c>
      <c r="AT106" s="635">
        <f>COUNTIF('Gagnants-Perdants'!$B$758:$B$936,AT85)</f>
        <v>0</v>
      </c>
      <c r="AU106" s="635">
        <f>COUNTIF('Gagnants-Perdants'!$B$758:$B$936,AU85)</f>
        <v>0</v>
      </c>
      <c r="AV106" s="635">
        <f>COUNTIF('Gagnants-Perdants'!$B$758:$B$936,AV85)</f>
        <v>0</v>
      </c>
      <c r="AW106" s="635">
        <f>COUNTIF('Gagnants-Perdants'!$B$758:$B$936,AW85)</f>
        <v>0</v>
      </c>
      <c r="AX106" s="635">
        <f>COUNTIF('Gagnants-Perdants'!$B$758:$B$936,AX85)</f>
        <v>0</v>
      </c>
      <c r="AY106" s="635">
        <f>COUNTIF('Gagnants-Perdants'!$B$758:$B$936,AY85)</f>
        <v>0</v>
      </c>
      <c r="AZ106" s="635">
        <f>COUNTIF('Gagnants-Perdants'!$B$758:$B$936,AZ85)</f>
        <v>0</v>
      </c>
      <c r="BA106" s="635">
        <f>COUNTIF('Gagnants-Perdants'!$B$758:$B$936,BA85)</f>
        <v>0</v>
      </c>
      <c r="BB106" s="635">
        <f>COUNTIF('Gagnants-Perdants'!$B$758:$B$936,BB85)</f>
        <v>0</v>
      </c>
      <c r="BC106" s="635">
        <f>COUNTIF('Gagnants-Perdants'!$B$758:$B$936,BC85)</f>
        <v>0</v>
      </c>
      <c r="BD106" s="635">
        <f>COUNTIF('Gagnants-Perdants'!$B$758:$B$936,BD85)</f>
        <v>0</v>
      </c>
      <c r="BE106" s="635">
        <f>COUNTIF('Gagnants-Perdants'!$B$758:$B$936,BE85)</f>
        <v>0</v>
      </c>
      <c r="BF106" s="635">
        <f>COUNTIF('Gagnants-Perdants'!$B$758:$B$936,BF85)</f>
        <v>0</v>
      </c>
      <c r="BG106" s="635">
        <f>COUNTIF('Gagnants-Perdants'!$B$758:$B$936,BG85)</f>
        <v>0</v>
      </c>
      <c r="BH106" s="635">
        <f>COUNTIF('Gagnants-Perdants'!$B$758:$B$936,BH85)</f>
        <v>1</v>
      </c>
      <c r="BI106" s="635">
        <f>COUNTIF('Gagnants-Perdants'!$B$758:$B$936,BI85)</f>
        <v>0</v>
      </c>
      <c r="BJ106" s="635">
        <f>COUNTIF('Gagnants-Perdants'!$B$758:$B$936,BJ85)</f>
        <v>0</v>
      </c>
      <c r="BK106" s="635">
        <f>COUNTIF('Gagnants-Perdants'!$B$758:$B$936,BK85)</f>
        <v>0</v>
      </c>
      <c r="BL106" s="635">
        <f>COUNTIF('Gagnants-Perdants'!$B$758:$B$936,BL85)</f>
        <v>0</v>
      </c>
      <c r="BM106" s="635">
        <f>COUNTIF('Gagnants-Perdants'!$B$758:$B$936,BM85)</f>
        <v>0</v>
      </c>
      <c r="BN106" s="635">
        <f>COUNTIF('Gagnants-Perdants'!$B$758:$B$936,BN85)</f>
        <v>0</v>
      </c>
      <c r="BO106" s="635">
        <f>COUNTIF('Gagnants-Perdants'!$B$758:$B$936,BO85)</f>
        <v>0</v>
      </c>
      <c r="BP106" s="635">
        <f>COUNTIF('Gagnants-Perdants'!$B$758:$B$936,BP85)</f>
        <v>0</v>
      </c>
      <c r="BQ106" s="635">
        <f>COUNTIF('Gagnants-Perdants'!$B$758:$B$936,BQ85)</f>
        <v>0</v>
      </c>
      <c r="BR106" s="635">
        <f>COUNTIF('Gagnants-Perdants'!$B$758:$B$936,BR85)</f>
        <v>0</v>
      </c>
      <c r="BS106" s="635">
        <f>COUNTIF('Gagnants-Perdants'!$B$758:$B$936,BS85)</f>
        <v>0</v>
      </c>
      <c r="BT106" s="635">
        <f>COUNTIF('Gagnants-Perdants'!$B$758:$B$936,BT85)</f>
        <v>0</v>
      </c>
      <c r="BU106" s="635">
        <f>COUNTIF('Gagnants-Perdants'!$B$758:$B$936,BU85)</f>
        <v>0</v>
      </c>
    </row>
    <row r="107" spans="1:73" s="53" customFormat="1" ht="12" x14ac:dyDescent="0.25">
      <c r="A107" s="3968"/>
      <c r="B107" s="636" t="s">
        <v>286</v>
      </c>
      <c r="C107" s="637">
        <f t="array" ref="C107">MAX(IF('INTEGRALE verrouillée'!$A$7:$A$110='Bountys calculs'!C85,'INTEGRALE verrouillée'!$AW$7:$AW$110))</f>
        <v>12</v>
      </c>
      <c r="D107" s="637">
        <f t="array" ref="D107">MAX(IF('INTEGRALE verrouillée'!$A$7:$A$110='Bountys calculs'!D85,'INTEGRALE verrouillée'!$AW$7:$AW$110))</f>
        <v>1</v>
      </c>
      <c r="E107" s="637">
        <f t="array" ref="E107">MAX(IF('INTEGRALE verrouillée'!$A$7:$A$110='Bountys calculs'!E85,'INTEGRALE verrouillée'!$AW$7:$AW$110))</f>
        <v>0</v>
      </c>
      <c r="F107" s="637">
        <f t="array" ref="F107">MAX(IF('INTEGRALE verrouillée'!$A$7:$A$110='Bountys calculs'!F85,'INTEGRALE verrouillée'!$AW$7:$AW$110))</f>
        <v>8</v>
      </c>
      <c r="G107" s="637">
        <f t="array" ref="G107">MAX(IF('INTEGRALE verrouillée'!$A$7:$A$110='Bountys calculs'!G85,'INTEGRALE verrouillée'!$AW$7:$AW$110))</f>
        <v>11</v>
      </c>
      <c r="H107" s="637">
        <f t="array" ref="H107">MAX(IF('INTEGRALE verrouillée'!$A$7:$A$110='Bountys calculs'!H85,'INTEGRALE verrouillée'!$AW$7:$AW$110))</f>
        <v>13</v>
      </c>
      <c r="I107" s="637">
        <f t="array" ref="I107">MAX(IF('INTEGRALE verrouillée'!$A$7:$A$110='Bountys calculs'!I85,'INTEGRALE verrouillée'!$AW$7:$AW$110))</f>
        <v>0</v>
      </c>
      <c r="J107" s="637">
        <f t="array" ref="J107">MAX(IF('INTEGRALE verrouillée'!$A$7:$A$110='Bountys calculs'!J85,'INTEGRALE verrouillée'!$AW$7:$AW$110))</f>
        <v>2</v>
      </c>
      <c r="K107" s="637">
        <f t="array" ref="K107">MAX(IF('INTEGRALE verrouillée'!$A$7:$A$110='Bountys calculs'!K85,'INTEGRALE verrouillée'!$AW$7:$AW$110))</f>
        <v>12</v>
      </c>
      <c r="L107" s="637">
        <f t="array" ref="L107">MAX(IF('INTEGRALE verrouillée'!$A$7:$A$110='Bountys calculs'!L85,'INTEGRALE verrouillée'!$AW$7:$AW$110))</f>
        <v>0</v>
      </c>
      <c r="M107" s="637">
        <f t="array" ref="M107">MAX(IF('INTEGRALE verrouillée'!$A$7:$A$110='Bountys calculs'!M85,'INTEGRALE verrouillée'!$AW$7:$AW$110))</f>
        <v>9</v>
      </c>
      <c r="N107" s="637">
        <f t="array" ref="N107">MAX(IF('INTEGRALE verrouillée'!$A$7:$A$110='Bountys calculs'!N85,'INTEGRALE verrouillée'!$AW$7:$AW$110))</f>
        <v>12</v>
      </c>
      <c r="O107" s="637">
        <f t="array" ref="O107">MAX(IF('INTEGRALE verrouillée'!$A$7:$A$110='Bountys calculs'!O85,'INTEGRALE verrouillée'!$AW$7:$AW$110))</f>
        <v>4</v>
      </c>
      <c r="P107" s="637">
        <f t="array" ref="P107">MAX(IF('INTEGRALE verrouillée'!$A$7:$A$110='Bountys calculs'!P85,'INTEGRALE verrouillée'!$AW$7:$AW$110))</f>
        <v>14</v>
      </c>
      <c r="Q107" s="637">
        <f t="array" ref="Q107">MAX(IF('INTEGRALE verrouillée'!$A$7:$A$110='Bountys calculs'!Q85,'INTEGRALE verrouillée'!$AW$7:$AW$110))</f>
        <v>7</v>
      </c>
      <c r="R107" s="637">
        <f t="array" ref="R107">MAX(IF('INTEGRALE verrouillée'!$A$7:$A$110='Bountys calculs'!R85,'INTEGRALE verrouillée'!$AW$7:$AW$110))</f>
        <v>0</v>
      </c>
      <c r="S107" s="637">
        <f t="array" ref="S107">MAX(IF('INTEGRALE verrouillée'!$A$7:$A$110='Bountys calculs'!S85,'INTEGRALE verrouillée'!$AW$7:$AW$110))</f>
        <v>0</v>
      </c>
      <c r="T107" s="637">
        <f t="array" ref="T107">MAX(IF('INTEGRALE verrouillée'!$A$7:$A$110='Bountys calculs'!T85,'INTEGRALE verrouillée'!$AW$7:$AW$110))</f>
        <v>1</v>
      </c>
      <c r="U107" s="637">
        <f t="array" ref="U107">MAX(IF('INTEGRALE verrouillée'!$A$7:$A$110='Bountys calculs'!U85,'INTEGRALE verrouillée'!$AW$7:$AW$110))</f>
        <v>0</v>
      </c>
      <c r="V107" s="637">
        <f t="array" ref="V107">MAX(IF('INTEGRALE verrouillée'!$A$7:$A$110='Bountys calculs'!V85,'INTEGRALE verrouillée'!$AW$7:$AW$110))</f>
        <v>0</v>
      </c>
      <c r="W107" s="637">
        <f t="array" ref="W107">MAX(IF('INTEGRALE verrouillée'!$A$7:$A$110='Bountys calculs'!W85,'INTEGRALE verrouillée'!$AW$7:$AW$110))</f>
        <v>5</v>
      </c>
      <c r="X107" s="637">
        <f t="array" ref="X107">MAX(IF('INTEGRALE verrouillée'!$A$7:$A$110='Bountys calculs'!X85,'INTEGRALE verrouillée'!$AW$7:$AW$110))</f>
        <v>11</v>
      </c>
      <c r="Y107" s="637">
        <f t="array" ref="Y107">MAX(IF('INTEGRALE verrouillée'!$A$7:$A$110='Bountys calculs'!Y85,'INTEGRALE verrouillée'!$AW$7:$AW$110))</f>
        <v>0</v>
      </c>
      <c r="Z107" s="637">
        <f t="array" ref="Z107">MAX(IF('INTEGRALE verrouillée'!$A$7:$A$110='Bountys calculs'!Z85,'INTEGRALE verrouillée'!$AW$7:$AW$110))</f>
        <v>1</v>
      </c>
      <c r="AA107" s="637">
        <f t="array" ref="AA107">MAX(IF('INTEGRALE verrouillée'!$A$7:$A$110='Bountys calculs'!AA85,'INTEGRALE verrouillée'!$AW$7:$AW$110))</f>
        <v>0</v>
      </c>
      <c r="AB107" s="637">
        <f t="array" ref="AB107">MAX(IF('INTEGRALE verrouillée'!$A$7:$A$110='Bountys calculs'!AB85,'INTEGRALE verrouillée'!$AW$7:$AW$110))</f>
        <v>12</v>
      </c>
      <c r="AC107" s="637">
        <f t="array" ref="AC107">MAX(IF('INTEGRALE verrouillée'!$A$7:$A$110='Bountys calculs'!AC85,'INTEGRALE verrouillée'!$AW$7:$AW$110))</f>
        <v>0</v>
      </c>
      <c r="AD107" s="637">
        <f t="array" ref="AD107">MAX(IF('INTEGRALE verrouillée'!$A$7:$A$110='Bountys calculs'!AD85,'INTEGRALE verrouillée'!$AW$7:$AW$110))</f>
        <v>5</v>
      </c>
      <c r="AE107" s="637">
        <f t="array" ref="AE107">MAX(IF('INTEGRALE verrouillée'!$A$7:$A$110='Bountys calculs'!AE85,'INTEGRALE verrouillée'!$AW$7:$AW$110))</f>
        <v>0</v>
      </c>
      <c r="AF107" s="637">
        <f t="array" ref="AF107">MAX(IF('INTEGRALE verrouillée'!$A$7:$A$110='Bountys calculs'!AF85,'INTEGRALE verrouillée'!$AW$7:$AW$110))</f>
        <v>5</v>
      </c>
      <c r="AG107" s="637">
        <f t="array" ref="AG107">MAX(IF('INTEGRALE verrouillée'!$A$7:$A$110='Bountys calculs'!AG85,'INTEGRALE verrouillée'!$AW$7:$AW$110))</f>
        <v>3</v>
      </c>
      <c r="AH107" s="637">
        <f t="array" ref="AH107">MAX(IF('INTEGRALE verrouillée'!$A$7:$A$110='Bountys calculs'!AH85,'INTEGRALE verrouillée'!$AW$7:$AW$110))</f>
        <v>0</v>
      </c>
      <c r="AI107" s="637">
        <f t="array" ref="AI107">MAX(IF('INTEGRALE verrouillée'!$A$7:$A$110='Bountys calculs'!AI85,'INTEGRALE verrouillée'!$AW$7:$AW$110))</f>
        <v>8</v>
      </c>
      <c r="AJ107" s="637">
        <f t="array" ref="AJ107">MAX(IF('INTEGRALE verrouillée'!$A$7:$A$110='Bountys calculs'!AJ85,'INTEGRALE verrouillée'!$AW$7:$AW$110))</f>
        <v>11</v>
      </c>
      <c r="AK107" s="637">
        <f t="array" ref="AK107">MAX(IF('INTEGRALE verrouillée'!$A$7:$A$110='Bountys calculs'!AK85,'INTEGRALE verrouillée'!$AW$7:$AW$110))</f>
        <v>8</v>
      </c>
      <c r="AL107" s="637">
        <f t="array" ref="AL107">MAX(IF('INTEGRALE verrouillée'!$A$7:$A$110='Bountys calculs'!AL85,'INTEGRALE verrouillée'!$AW$7:$AW$110))</f>
        <v>6</v>
      </c>
      <c r="AM107" s="637">
        <f t="array" ref="AM107">MAX(IF('INTEGRALE verrouillée'!$A$7:$A$110='Bountys calculs'!AM85,'INTEGRALE verrouillée'!$AW$7:$AW$110))</f>
        <v>0</v>
      </c>
      <c r="AN107" s="637">
        <f t="array" ref="AN107">MAX(IF('INTEGRALE verrouillée'!$A$7:$A$110='Bountys calculs'!AN85,'INTEGRALE verrouillée'!$AW$7:$AW$110))</f>
        <v>0</v>
      </c>
      <c r="AO107" s="637">
        <f t="array" ref="AO107">MAX(IF('INTEGRALE verrouillée'!$A$7:$A$110='Bountys calculs'!AO85,'INTEGRALE verrouillée'!$AW$7:$AW$110))</f>
        <v>3</v>
      </c>
      <c r="AP107" s="637">
        <f t="array" ref="AP107">MAX(IF('INTEGRALE verrouillée'!$A$7:$A$110='Bountys calculs'!AP85,'INTEGRALE verrouillée'!$AW$7:$AW$110))</f>
        <v>0</v>
      </c>
      <c r="AQ107" s="869">
        <f t="array" ref="AQ107">MAX(IF('INTEGRALE verrouillée'!$A$7:$A$110='Bountys calculs'!AQ85,'INTEGRALE verrouillée'!$AW$7:$AW$110))</f>
        <v>4</v>
      </c>
      <c r="AR107" s="869">
        <f t="array" ref="AR107">MAX(IF('INTEGRALE verrouillée'!$A$7:$A$110='Bountys calculs'!AR85,'INTEGRALE verrouillée'!$AW$7:$AW$110))</f>
        <v>0</v>
      </c>
      <c r="AS107" s="3703">
        <f t="array" ref="AS107">MAX(IF('INTEGRALE verrouillée'!$A$7:$A$110='Bountys calculs'!AS85,'INTEGRALE verrouillée'!$AW$7:$AW$110))</f>
        <v>0</v>
      </c>
      <c r="AT107" s="637">
        <f t="array" ref="AT107">MAX(IF('INTEGRALE verrouillée'!$A$7:$A$110='Bountys calculs'!AT85,'INTEGRALE verrouillée'!$AW$7:$AW$110))</f>
        <v>0</v>
      </c>
      <c r="AU107" s="637">
        <f t="array" ref="AU107">MAX(IF('INTEGRALE verrouillée'!$A$7:$A$110='Bountys calculs'!AU85,'INTEGRALE verrouillée'!$AW$7:$AW$110))</f>
        <v>1</v>
      </c>
      <c r="AV107" s="637">
        <f t="array" ref="AV107">MAX(IF('INTEGRALE verrouillée'!$A$7:$A$110='Bountys calculs'!AV85,'INTEGRALE verrouillée'!$AW$7:$AW$110))</f>
        <v>0</v>
      </c>
      <c r="AW107" s="637">
        <f t="array" ref="AW107">MAX(IF('INTEGRALE verrouillée'!$A$7:$A$110='Bountys calculs'!AW85,'INTEGRALE verrouillée'!$AW$7:$AW$110))</f>
        <v>1</v>
      </c>
      <c r="AX107" s="637">
        <f t="array" ref="AX107">MAX(IF('INTEGRALE verrouillée'!$A$7:$A$110='Bountys calculs'!AX85,'INTEGRALE verrouillée'!$AW$7:$AW$110))</f>
        <v>0</v>
      </c>
      <c r="AY107" s="637">
        <f t="array" ref="AY107">MAX(IF('INTEGRALE verrouillée'!$A$7:$A$110='Bountys calculs'!AY85,'INTEGRALE verrouillée'!$AW$7:$AW$110))</f>
        <v>0</v>
      </c>
      <c r="AZ107" s="637">
        <f t="array" ref="AZ107">MAX(IF('INTEGRALE verrouillée'!$A$7:$A$110='Bountys calculs'!AZ85,'INTEGRALE verrouillée'!$AW$7:$AW$110))</f>
        <v>0</v>
      </c>
      <c r="BA107" s="637">
        <f t="array" ref="BA107">MAX(IF('INTEGRALE verrouillée'!$A$7:$A$110='Bountys calculs'!BA85,'INTEGRALE verrouillée'!$AW$7:$AW$110))</f>
        <v>0</v>
      </c>
      <c r="BB107" s="637">
        <f t="array" ref="BB107">MAX(IF('INTEGRALE verrouillée'!$A$7:$A$110='Bountys calculs'!BB85,'INTEGRALE verrouillée'!$AW$7:$AW$110))</f>
        <v>0</v>
      </c>
      <c r="BC107" s="637">
        <f t="array" ref="BC107">MAX(IF('INTEGRALE verrouillée'!$A$7:$A$110='Bountys calculs'!BC85,'INTEGRALE verrouillée'!$AW$7:$AW$110))</f>
        <v>0</v>
      </c>
      <c r="BD107" s="637">
        <f t="array" ref="BD107">MAX(IF('INTEGRALE verrouillée'!$A$7:$A$110='Bountys calculs'!BD85,'INTEGRALE verrouillée'!$AW$7:$AW$110))</f>
        <v>0</v>
      </c>
      <c r="BE107" s="637">
        <f t="array" ref="BE107">MAX(IF('INTEGRALE verrouillée'!$A$7:$A$110='Bountys calculs'!BE85,'INTEGRALE verrouillée'!$AW$7:$AW$110))</f>
        <v>0</v>
      </c>
      <c r="BF107" s="637">
        <f t="array" ref="BF107">MAX(IF('INTEGRALE verrouillée'!$A$7:$A$110='Bountys calculs'!BF85,'INTEGRALE verrouillée'!$AW$7:$AW$110))</f>
        <v>0</v>
      </c>
      <c r="BG107" s="637">
        <f t="array" ref="BG107">MAX(IF('INTEGRALE verrouillée'!$A$7:$A$110='Bountys calculs'!BG85,'INTEGRALE verrouillée'!$AW$7:$AW$110))</f>
        <v>0</v>
      </c>
      <c r="BH107" s="637">
        <f t="array" ref="BH107">MAX(IF('INTEGRALE verrouillée'!$A$7:$A$110='Bountys calculs'!BH85,'INTEGRALE verrouillée'!$AW$7:$AW$110))</f>
        <v>2</v>
      </c>
      <c r="BI107" s="637">
        <f t="array" ref="BI107">MAX(IF('INTEGRALE verrouillée'!$A$7:$A$110='Bountys calculs'!BI85,'INTEGRALE verrouillée'!$AW$7:$AW$110))</f>
        <v>0</v>
      </c>
      <c r="BJ107" s="637">
        <f t="array" ref="BJ107">MAX(IF('INTEGRALE verrouillée'!$A$7:$A$110='Bountys calculs'!BJ85,'INTEGRALE verrouillée'!$AW$7:$AW$110))</f>
        <v>0</v>
      </c>
      <c r="BK107" s="637">
        <f t="array" ref="BK107">MAX(IF('INTEGRALE verrouillée'!$A$7:$A$110='Bountys calculs'!BK85,'INTEGRALE verrouillée'!$AW$7:$AW$110))</f>
        <v>0</v>
      </c>
      <c r="BL107" s="637">
        <f t="array" ref="BL107">MAX(IF('INTEGRALE verrouillée'!$A$7:$A$110='Bountys calculs'!BL85,'INTEGRALE verrouillée'!$AW$7:$AW$110))</f>
        <v>0</v>
      </c>
      <c r="BM107" s="637">
        <f t="array" ref="BM107">MAX(IF('INTEGRALE verrouillée'!$A$7:$A$110='Bountys calculs'!BM85,'INTEGRALE verrouillée'!$AW$7:$AW$110))</f>
        <v>0</v>
      </c>
      <c r="BN107" s="637">
        <f t="array" ref="BN107">MAX(IF('INTEGRALE verrouillée'!$A$7:$A$110='Bountys calculs'!BN85,'INTEGRALE verrouillée'!$AW$7:$AW$110))</f>
        <v>0</v>
      </c>
      <c r="BO107" s="637">
        <f t="array" ref="BO107">MAX(IF('INTEGRALE verrouillée'!$A$7:$A$110='Bountys calculs'!BO85,'INTEGRALE verrouillée'!$AW$7:$AW$110))</f>
        <v>1</v>
      </c>
      <c r="BP107" s="637">
        <f t="array" ref="BP107">MAX(IF('INTEGRALE verrouillée'!$A$7:$A$110='Bountys calculs'!BP85,'INTEGRALE verrouillée'!$AW$7:$AW$110))</f>
        <v>0</v>
      </c>
      <c r="BQ107" s="637">
        <f t="array" ref="BQ107">MAX(IF('INTEGRALE verrouillée'!$A$7:$A$110='Bountys calculs'!BQ85,'INTEGRALE verrouillée'!$AW$7:$AW$110))</f>
        <v>0</v>
      </c>
      <c r="BR107" s="637">
        <f t="array" ref="BR107">MAX(IF('INTEGRALE verrouillée'!$A$7:$A$110='Bountys calculs'!BR85,'INTEGRALE verrouillée'!$AW$7:$AW$110))</f>
        <v>0</v>
      </c>
      <c r="BS107" s="637">
        <f t="array" ref="BS107">MAX(IF('INTEGRALE verrouillée'!$A$7:$A$110='Bountys calculs'!BS85,'INTEGRALE verrouillée'!$AW$7:$AW$110))</f>
        <v>0</v>
      </c>
      <c r="BT107" s="637">
        <f t="array" ref="BT107">MAX(IF('INTEGRALE verrouillée'!$A$7:$A$110='Bountys calculs'!BT85,'INTEGRALE verrouillée'!$AW$7:$AW$110))</f>
        <v>0</v>
      </c>
      <c r="BU107" s="637">
        <f t="array" ref="BU107">MAX(IF('INTEGRALE verrouillée'!$A$7:$A$110='Bountys calculs'!BU85,'INTEGRALE verrouillée'!$AW$7:$AW$110))</f>
        <v>0</v>
      </c>
    </row>
    <row r="108" spans="1:73" s="53" customFormat="1" ht="12" x14ac:dyDescent="0.25">
      <c r="A108" s="3968"/>
      <c r="B108" s="648" t="s">
        <v>303</v>
      </c>
      <c r="C108" s="653">
        <f t="array" ref="C108">MAX(IF('INTEGRALE verrouillée'!$A$7:$A$110='Bountys calculs'!C85,'INTEGRALE verrouillée'!$AX$7:$AX$110))</f>
        <v>0</v>
      </c>
      <c r="D108" s="653">
        <f t="array" ref="D108">MAX(IF('INTEGRALE verrouillée'!$A$7:$A$110='Bountys calculs'!D85,'INTEGRALE verrouillée'!$AX$7:$AX$110))</f>
        <v>0</v>
      </c>
      <c r="E108" s="653">
        <f t="array" ref="E108">MAX(IF('INTEGRALE verrouillée'!$A$7:$A$110='Bountys calculs'!E85,'INTEGRALE verrouillée'!$AX$7:$AX$110))</f>
        <v>0</v>
      </c>
      <c r="F108" s="653">
        <f t="array" ref="F108">MAX(IF('INTEGRALE verrouillée'!$A$7:$A$110='Bountys calculs'!F85,'INTEGRALE verrouillée'!$AX$7:$AX$110))</f>
        <v>2</v>
      </c>
      <c r="G108" s="653">
        <f t="array" ref="G108">MAX(IF('INTEGRALE verrouillée'!$A$7:$A$110='Bountys calculs'!G85,'INTEGRALE verrouillée'!$AX$7:$AX$110))</f>
        <v>1</v>
      </c>
      <c r="H108" s="653">
        <f t="array" ref="H108">MAX(IF('INTEGRALE verrouillée'!$A$7:$A$110='Bountys calculs'!H85,'INTEGRALE verrouillée'!$AX$7:$AX$110))</f>
        <v>1</v>
      </c>
      <c r="I108" s="653">
        <f t="array" ref="I108">MAX(IF('INTEGRALE verrouillée'!$A$7:$A$110='Bountys calculs'!I85,'INTEGRALE verrouillée'!$AX$7:$AX$110))</f>
        <v>0</v>
      </c>
      <c r="J108" s="653">
        <f t="array" ref="J108">MAX(IF('INTEGRALE verrouillée'!$A$7:$A$110='Bountys calculs'!J85,'INTEGRALE verrouillée'!$AX$7:$AX$110))</f>
        <v>1</v>
      </c>
      <c r="K108" s="653">
        <f t="array" ref="K108">MAX(IF('INTEGRALE verrouillée'!$A$7:$A$110='Bountys calculs'!K85,'INTEGRALE verrouillée'!$AX$7:$AX$110))</f>
        <v>1</v>
      </c>
      <c r="L108" s="653">
        <f t="array" ref="L108">MAX(IF('INTEGRALE verrouillée'!$A$7:$A$110='Bountys calculs'!L85,'INTEGRALE verrouillée'!$AX$7:$AX$110))</f>
        <v>0</v>
      </c>
      <c r="M108" s="653">
        <f t="array" ref="M108">MAX(IF('INTEGRALE verrouillée'!$A$7:$A$110='Bountys calculs'!M85,'INTEGRALE verrouillée'!$AX$7:$AX$110))</f>
        <v>0</v>
      </c>
      <c r="N108" s="653">
        <f t="array" ref="N108">MAX(IF('INTEGRALE verrouillée'!$A$7:$A$110='Bountys calculs'!N85,'INTEGRALE verrouillée'!$AX$7:$AX$110))</f>
        <v>4</v>
      </c>
      <c r="O108" s="653">
        <f t="array" ref="O108">MAX(IF('INTEGRALE verrouillée'!$A$7:$A$110='Bountys calculs'!O85,'INTEGRALE verrouillée'!$AX$7:$AX$110))</f>
        <v>0</v>
      </c>
      <c r="P108" s="653">
        <f t="array" ref="P108">MAX(IF('INTEGRALE verrouillée'!$A$7:$A$110='Bountys calculs'!P85,'INTEGRALE verrouillée'!$AX$7:$AX$110))</f>
        <v>0</v>
      </c>
      <c r="Q108" s="653">
        <f t="array" ref="Q108">MAX(IF('INTEGRALE verrouillée'!$A$7:$A$110='Bountys calculs'!Q85,'INTEGRALE verrouillée'!$AX$7:$AX$110))</f>
        <v>0</v>
      </c>
      <c r="R108" s="653">
        <f t="array" ref="R108">MAX(IF('INTEGRALE verrouillée'!$A$7:$A$110='Bountys calculs'!R85,'INTEGRALE verrouillée'!$AX$7:$AX$110))</f>
        <v>0</v>
      </c>
      <c r="S108" s="653">
        <f t="array" ref="S108">MAX(IF('INTEGRALE verrouillée'!$A$7:$A$110='Bountys calculs'!S85,'INTEGRALE verrouillée'!$AX$7:$AX$110))</f>
        <v>0</v>
      </c>
      <c r="T108" s="653">
        <f t="array" ref="T108">MAX(IF('INTEGRALE verrouillée'!$A$7:$A$110='Bountys calculs'!T85,'INTEGRALE verrouillée'!$AX$7:$AX$110))</f>
        <v>0</v>
      </c>
      <c r="U108" s="653">
        <f t="array" ref="U108">MAX(IF('INTEGRALE verrouillée'!$A$7:$A$110='Bountys calculs'!U85,'INTEGRALE verrouillée'!$AX$7:$AX$110))</f>
        <v>0</v>
      </c>
      <c r="V108" s="653">
        <f t="array" ref="V108">MAX(IF('INTEGRALE verrouillée'!$A$7:$A$110='Bountys calculs'!V85,'INTEGRALE verrouillée'!$AX$7:$AX$110))</f>
        <v>0</v>
      </c>
      <c r="W108" s="653">
        <f t="array" ref="W108">MAX(IF('INTEGRALE verrouillée'!$A$7:$A$110='Bountys calculs'!W85,'INTEGRALE verrouillée'!$AX$7:$AX$110))</f>
        <v>0</v>
      </c>
      <c r="X108" s="653">
        <f t="array" ref="X108">MAX(IF('INTEGRALE verrouillée'!$A$7:$A$110='Bountys calculs'!X85,'INTEGRALE verrouillée'!$AX$7:$AX$110))</f>
        <v>1</v>
      </c>
      <c r="Y108" s="653">
        <f t="array" ref="Y108">MAX(IF('INTEGRALE verrouillée'!$A$7:$A$110='Bountys calculs'!Y85,'INTEGRALE verrouillée'!$AX$7:$AX$110))</f>
        <v>0</v>
      </c>
      <c r="Z108" s="653">
        <f t="array" ref="Z108">MAX(IF('INTEGRALE verrouillée'!$A$7:$A$110='Bountys calculs'!Z85,'INTEGRALE verrouillée'!$AX$7:$AX$110))</f>
        <v>0</v>
      </c>
      <c r="AA108" s="653">
        <f t="array" ref="AA108">MAX(IF('INTEGRALE verrouillée'!$A$7:$A$110='Bountys calculs'!AA85,'INTEGRALE verrouillée'!$AX$7:$AX$110))</f>
        <v>0</v>
      </c>
      <c r="AB108" s="653">
        <f t="array" ref="AB108">MAX(IF('INTEGRALE verrouillée'!$A$7:$A$110='Bountys calculs'!AB85,'INTEGRALE verrouillée'!$AX$7:$AX$110))</f>
        <v>0</v>
      </c>
      <c r="AC108" s="653">
        <f t="array" ref="AC108">MAX(IF('INTEGRALE verrouillée'!$A$7:$A$110='Bountys calculs'!AC85,'INTEGRALE verrouillée'!$AX$7:$AX$110))</f>
        <v>0</v>
      </c>
      <c r="AD108" s="653">
        <f t="array" ref="AD108">MAX(IF('INTEGRALE verrouillée'!$A$7:$A$110='Bountys calculs'!AD85,'INTEGRALE verrouillée'!$AX$7:$AX$110))</f>
        <v>0</v>
      </c>
      <c r="AE108" s="653">
        <f t="array" ref="AE108">MAX(IF('INTEGRALE verrouillée'!$A$7:$A$110='Bountys calculs'!AE85,'INTEGRALE verrouillée'!$AX$7:$AX$110))</f>
        <v>0</v>
      </c>
      <c r="AF108" s="653">
        <f t="array" ref="AF108">MAX(IF('INTEGRALE verrouillée'!$A$7:$A$110='Bountys calculs'!AF85,'INTEGRALE verrouillée'!$AX$7:$AX$110))</f>
        <v>0</v>
      </c>
      <c r="AG108" s="653">
        <f t="array" ref="AG108">MAX(IF('INTEGRALE verrouillée'!$A$7:$A$110='Bountys calculs'!AG85,'INTEGRALE verrouillée'!$AX$7:$AX$110))</f>
        <v>0</v>
      </c>
      <c r="AH108" s="653">
        <f t="array" ref="AH108">MAX(IF('INTEGRALE verrouillée'!$A$7:$A$110='Bountys calculs'!AH85,'INTEGRALE verrouillée'!$AX$7:$AX$110))</f>
        <v>0</v>
      </c>
      <c r="AI108" s="653">
        <f t="array" ref="AI108">MAX(IF('INTEGRALE verrouillée'!$A$7:$A$110='Bountys calculs'!AI85,'INTEGRALE verrouillée'!$AX$7:$AX$110))</f>
        <v>0</v>
      </c>
      <c r="AJ108" s="653">
        <f t="array" ref="AJ108">MAX(IF('INTEGRALE verrouillée'!$A$7:$A$110='Bountys calculs'!AJ85,'INTEGRALE verrouillée'!$AX$7:$AX$110))</f>
        <v>1</v>
      </c>
      <c r="AK108" s="653">
        <f t="array" ref="AK108">MAX(IF('INTEGRALE verrouillée'!$A$7:$A$110='Bountys calculs'!AK85,'INTEGRALE verrouillée'!$AX$7:$AX$110))</f>
        <v>2</v>
      </c>
      <c r="AL108" s="653">
        <f t="array" ref="AL108">MAX(IF('INTEGRALE verrouillée'!$A$7:$A$110='Bountys calculs'!AL85,'INTEGRALE verrouillée'!$AX$7:$AX$110))</f>
        <v>0</v>
      </c>
      <c r="AM108" s="653">
        <f t="array" ref="AM108">MAX(IF('INTEGRALE verrouillée'!$A$7:$A$110='Bountys calculs'!AM85,'INTEGRALE verrouillée'!$AX$7:$AX$110))</f>
        <v>0</v>
      </c>
      <c r="AN108" s="653">
        <f t="array" ref="AN108">MAX(IF('INTEGRALE verrouillée'!$A$7:$A$110='Bountys calculs'!AN85,'INTEGRALE verrouillée'!$AX$7:$AX$110))</f>
        <v>0</v>
      </c>
      <c r="AO108" s="653">
        <f t="array" ref="AO108">MAX(IF('INTEGRALE verrouillée'!$A$7:$A$110='Bountys calculs'!AO85,'INTEGRALE verrouillée'!$AX$7:$AX$110))</f>
        <v>0</v>
      </c>
      <c r="AP108" s="653">
        <f t="array" ref="AP108">MAX(IF('INTEGRALE verrouillée'!$A$7:$A$110='Bountys calculs'!AP85,'INTEGRALE verrouillée'!$AX$7:$AX$110))</f>
        <v>0</v>
      </c>
      <c r="AQ108" s="870">
        <f t="array" ref="AQ108">MAX(IF('INTEGRALE verrouillée'!$A$7:$A$110='Bountys calculs'!AQ85,'INTEGRALE verrouillée'!$AX$7:$AX$110))</f>
        <v>0</v>
      </c>
      <c r="AR108" s="870">
        <f t="array" ref="AR108">MAX(IF('INTEGRALE verrouillée'!$A$7:$A$110='Bountys calculs'!AR85,'INTEGRALE verrouillée'!$AX$7:$AX$110))</f>
        <v>0</v>
      </c>
      <c r="AS108" s="3704">
        <f t="array" ref="AS108">MAX(IF('INTEGRALE verrouillée'!$A$7:$A$110='Bountys calculs'!AS85,'INTEGRALE verrouillée'!$AX$7:$AX$110))</f>
        <v>0</v>
      </c>
      <c r="AT108" s="653">
        <f t="array" ref="AT108">MAX(IF('INTEGRALE verrouillée'!$A$7:$A$110='Bountys calculs'!AT85,'INTEGRALE verrouillée'!$AX$7:$AX$110))</f>
        <v>0</v>
      </c>
      <c r="AU108" s="653">
        <f t="array" ref="AU108">MAX(IF('INTEGRALE verrouillée'!$A$7:$A$110='Bountys calculs'!AU85,'INTEGRALE verrouillée'!$AX$7:$AX$110))</f>
        <v>0</v>
      </c>
      <c r="AV108" s="653">
        <f t="array" ref="AV108">MAX(IF('INTEGRALE verrouillée'!$A$7:$A$110='Bountys calculs'!AV85,'INTEGRALE verrouillée'!$AX$7:$AX$110))</f>
        <v>0</v>
      </c>
      <c r="AW108" s="653">
        <f t="array" ref="AW108">MAX(IF('INTEGRALE verrouillée'!$A$7:$A$110='Bountys calculs'!AW85,'INTEGRALE verrouillée'!$AX$7:$AX$110))</f>
        <v>0</v>
      </c>
      <c r="AX108" s="653">
        <f t="array" ref="AX108">MAX(IF('INTEGRALE verrouillée'!$A$7:$A$110='Bountys calculs'!AX85,'INTEGRALE verrouillée'!$AX$7:$AX$110))</f>
        <v>0</v>
      </c>
      <c r="AY108" s="653">
        <f t="array" ref="AY108">MAX(IF('INTEGRALE verrouillée'!$A$7:$A$110='Bountys calculs'!AY85,'INTEGRALE verrouillée'!$AX$7:$AX$110))</f>
        <v>0</v>
      </c>
      <c r="AZ108" s="653">
        <f t="array" ref="AZ108">MAX(IF('INTEGRALE verrouillée'!$A$7:$A$110='Bountys calculs'!AZ85,'INTEGRALE verrouillée'!$AX$7:$AX$110))</f>
        <v>0</v>
      </c>
      <c r="BA108" s="653">
        <f t="array" ref="BA108">MAX(IF('INTEGRALE verrouillée'!$A$7:$A$110='Bountys calculs'!BA85,'INTEGRALE verrouillée'!$AX$7:$AX$110))</f>
        <v>0</v>
      </c>
      <c r="BB108" s="653">
        <f t="array" ref="BB108">MAX(IF('INTEGRALE verrouillée'!$A$7:$A$110='Bountys calculs'!BB85,'INTEGRALE verrouillée'!$AX$7:$AX$110))</f>
        <v>0</v>
      </c>
      <c r="BC108" s="653">
        <f t="array" ref="BC108">MAX(IF('INTEGRALE verrouillée'!$A$7:$A$110='Bountys calculs'!BC85,'INTEGRALE verrouillée'!$AX$7:$AX$110))</f>
        <v>0</v>
      </c>
      <c r="BD108" s="653">
        <f t="array" ref="BD108">MAX(IF('INTEGRALE verrouillée'!$A$7:$A$110='Bountys calculs'!BD85,'INTEGRALE verrouillée'!$AX$7:$AX$110))</f>
        <v>0</v>
      </c>
      <c r="BE108" s="653">
        <f t="array" ref="BE108">MAX(IF('INTEGRALE verrouillée'!$A$7:$A$110='Bountys calculs'!BE85,'INTEGRALE verrouillée'!$AX$7:$AX$110))</f>
        <v>0</v>
      </c>
      <c r="BF108" s="653">
        <f t="array" ref="BF108">MAX(IF('INTEGRALE verrouillée'!$A$7:$A$110='Bountys calculs'!BF85,'INTEGRALE verrouillée'!$AX$7:$AX$110))</f>
        <v>0</v>
      </c>
      <c r="BG108" s="653">
        <f t="array" ref="BG108">MAX(IF('INTEGRALE verrouillée'!$A$7:$A$110='Bountys calculs'!BG85,'INTEGRALE verrouillée'!$AX$7:$AX$110))</f>
        <v>0</v>
      </c>
      <c r="BH108" s="653">
        <f t="array" ref="BH108">MAX(IF('INTEGRALE verrouillée'!$A$7:$A$110='Bountys calculs'!BH85,'INTEGRALE verrouillée'!$AX$7:$AX$110))</f>
        <v>0</v>
      </c>
      <c r="BI108" s="653">
        <f t="array" ref="BI108">MAX(IF('INTEGRALE verrouillée'!$A$7:$A$110='Bountys calculs'!BI85,'INTEGRALE verrouillée'!$AX$7:$AX$110))</f>
        <v>0</v>
      </c>
      <c r="BJ108" s="653">
        <f t="array" ref="BJ108">MAX(IF('INTEGRALE verrouillée'!$A$7:$A$110='Bountys calculs'!BJ85,'INTEGRALE verrouillée'!$AX$7:$AX$110))</f>
        <v>0</v>
      </c>
      <c r="BK108" s="653">
        <f t="array" ref="BK108">MAX(IF('INTEGRALE verrouillée'!$A$7:$A$110='Bountys calculs'!BK85,'INTEGRALE verrouillée'!$AX$7:$AX$110))</f>
        <v>0</v>
      </c>
      <c r="BL108" s="653">
        <f t="array" ref="BL108">MAX(IF('INTEGRALE verrouillée'!$A$7:$A$110='Bountys calculs'!BL85,'INTEGRALE verrouillée'!$AX$7:$AX$110))</f>
        <v>0</v>
      </c>
      <c r="BM108" s="653">
        <f t="array" ref="BM108">MAX(IF('INTEGRALE verrouillée'!$A$7:$A$110='Bountys calculs'!BM85,'INTEGRALE verrouillée'!$AX$7:$AX$110))</f>
        <v>0</v>
      </c>
      <c r="BN108" s="653">
        <f t="array" ref="BN108">MAX(IF('INTEGRALE verrouillée'!$A$7:$A$110='Bountys calculs'!BN85,'INTEGRALE verrouillée'!$AX$7:$AX$110))</f>
        <v>0</v>
      </c>
      <c r="BO108" s="653">
        <f t="array" ref="BO108">MAX(IF('INTEGRALE verrouillée'!$A$7:$A$110='Bountys calculs'!BO85,'INTEGRALE verrouillée'!$AX$7:$AX$110))</f>
        <v>0</v>
      </c>
      <c r="BP108" s="653">
        <f t="array" ref="BP108">MAX(IF('INTEGRALE verrouillée'!$A$7:$A$110='Bountys calculs'!BP85,'INTEGRALE verrouillée'!$AX$7:$AX$110))</f>
        <v>0</v>
      </c>
      <c r="BQ108" s="653">
        <f t="array" ref="BQ108">MAX(IF('INTEGRALE verrouillée'!$A$7:$A$110='Bountys calculs'!BQ85,'INTEGRALE verrouillée'!$AX$7:$AX$110))</f>
        <v>0</v>
      </c>
      <c r="BR108" s="653">
        <f t="array" ref="BR108">MAX(IF('INTEGRALE verrouillée'!$A$7:$A$110='Bountys calculs'!BR85,'INTEGRALE verrouillée'!$AX$7:$AX$110))</f>
        <v>0</v>
      </c>
      <c r="BS108" s="653">
        <f t="array" ref="BS108">MAX(IF('INTEGRALE verrouillée'!$A$7:$A$110='Bountys calculs'!BS85,'INTEGRALE verrouillée'!$AX$7:$AX$110))</f>
        <v>0</v>
      </c>
      <c r="BT108" s="653">
        <f t="array" ref="BT108">MAX(IF('INTEGRALE verrouillée'!$A$7:$A$110='Bountys calculs'!BT85,'INTEGRALE verrouillée'!$AX$7:$AX$110))</f>
        <v>0</v>
      </c>
      <c r="BU108" s="653">
        <f t="array" ref="BU108">MAX(IF('INTEGRALE verrouillée'!$A$7:$A$110='Bountys calculs'!BU85,'INTEGRALE verrouillée'!$AX$7:$AX$110))</f>
        <v>0</v>
      </c>
    </row>
    <row r="109" spans="1:73" s="53" customFormat="1" ht="12" x14ac:dyDescent="0.25">
      <c r="A109" s="3968"/>
      <c r="B109" s="775" t="s">
        <v>287</v>
      </c>
      <c r="C109" s="767">
        <f t="shared" ref="C109" si="36">IF(C107&gt;0,(C106+C108)/C107,"-")</f>
        <v>0.25</v>
      </c>
      <c r="D109" s="767">
        <f t="shared" ref="D109:BQ109" si="37">IF(D107&gt;0,(D106+D108)/D107,"-")</f>
        <v>0</v>
      </c>
      <c r="E109" s="767" t="str">
        <f t="shared" si="37"/>
        <v>-</v>
      </c>
      <c r="F109" s="767">
        <f t="shared" si="37"/>
        <v>2.125</v>
      </c>
      <c r="G109" s="767">
        <f t="shared" si="37"/>
        <v>1.3636363636363635</v>
      </c>
      <c r="H109" s="767">
        <f t="shared" si="37"/>
        <v>0.76923076923076927</v>
      </c>
      <c r="I109" s="767" t="str">
        <f t="shared" si="37"/>
        <v>-</v>
      </c>
      <c r="J109" s="767">
        <f t="shared" si="37"/>
        <v>2.5</v>
      </c>
      <c r="K109" s="767">
        <f t="shared" si="37"/>
        <v>0.83333333333333337</v>
      </c>
      <c r="L109" s="767" t="str">
        <f t="shared" si="37"/>
        <v>-</v>
      </c>
      <c r="M109" s="767">
        <f t="shared" si="37"/>
        <v>0.44444444444444442</v>
      </c>
      <c r="N109" s="767">
        <f t="shared" si="37"/>
        <v>2.3333333333333335</v>
      </c>
      <c r="O109" s="767">
        <f t="shared" si="37"/>
        <v>0</v>
      </c>
      <c r="P109" s="767">
        <f t="shared" si="37"/>
        <v>0.7142857142857143</v>
      </c>
      <c r="Q109" s="767">
        <f t="shared" si="37"/>
        <v>0.5714285714285714</v>
      </c>
      <c r="R109" s="767" t="str">
        <f t="shared" si="37"/>
        <v>-</v>
      </c>
      <c r="S109" s="767" t="str">
        <f t="shared" si="37"/>
        <v>-</v>
      </c>
      <c r="T109" s="767">
        <f t="shared" si="37"/>
        <v>1</v>
      </c>
      <c r="U109" s="767" t="str">
        <f t="shared" si="37"/>
        <v>-</v>
      </c>
      <c r="V109" s="767" t="str">
        <f t="shared" si="37"/>
        <v>-</v>
      </c>
      <c r="W109" s="767">
        <f t="shared" si="37"/>
        <v>2</v>
      </c>
      <c r="X109" s="767">
        <f t="shared" si="37"/>
        <v>1.1818181818181819</v>
      </c>
      <c r="Y109" s="767" t="str">
        <f t="shared" si="37"/>
        <v>-</v>
      </c>
      <c r="Z109" s="767">
        <f t="shared" si="37"/>
        <v>3</v>
      </c>
      <c r="AA109" s="767" t="str">
        <f t="shared" si="37"/>
        <v>-</v>
      </c>
      <c r="AB109" s="767">
        <f t="shared" si="37"/>
        <v>0.25</v>
      </c>
      <c r="AC109" s="767" t="str">
        <f t="shared" si="37"/>
        <v>-</v>
      </c>
      <c r="AD109" s="767">
        <f t="shared" si="37"/>
        <v>0.8</v>
      </c>
      <c r="AE109" s="767" t="str">
        <f t="shared" ref="AE109" si="38">IF(AE107&gt;0,(AE106+AE108)/AE107,"-")</f>
        <v>-</v>
      </c>
      <c r="AF109" s="767">
        <f t="shared" si="37"/>
        <v>0.8</v>
      </c>
      <c r="AG109" s="767">
        <f t="shared" si="37"/>
        <v>1.6666666666666667</v>
      </c>
      <c r="AH109" s="767" t="str">
        <f t="shared" si="37"/>
        <v>-</v>
      </c>
      <c r="AI109" s="767">
        <f t="shared" si="37"/>
        <v>0.375</v>
      </c>
      <c r="AJ109" s="767">
        <f t="shared" si="37"/>
        <v>1.6363636363636365</v>
      </c>
      <c r="AK109" s="767">
        <f t="shared" si="37"/>
        <v>1.625</v>
      </c>
      <c r="AL109" s="767">
        <f t="shared" si="37"/>
        <v>0.33333333333333331</v>
      </c>
      <c r="AM109" s="767" t="str">
        <f t="shared" si="37"/>
        <v>-</v>
      </c>
      <c r="AN109" s="767" t="str">
        <f t="shared" si="37"/>
        <v>-</v>
      </c>
      <c r="AO109" s="767">
        <f t="shared" si="37"/>
        <v>0.66666666666666663</v>
      </c>
      <c r="AP109" s="767" t="str">
        <f t="shared" si="37"/>
        <v>-</v>
      </c>
      <c r="AQ109" s="871">
        <f t="shared" si="37"/>
        <v>1.25</v>
      </c>
      <c r="AR109" s="871" t="str">
        <f t="shared" ref="AR109" si="39">IF(AR107&gt;0,(AR106+AR108)/AR107,"-")</f>
        <v>-</v>
      </c>
      <c r="AS109" s="3705" t="str">
        <f t="shared" si="37"/>
        <v>-</v>
      </c>
      <c r="AT109" s="767" t="str">
        <f t="shared" si="37"/>
        <v>-</v>
      </c>
      <c r="AU109" s="767">
        <f t="shared" si="37"/>
        <v>0</v>
      </c>
      <c r="AV109" s="767" t="str">
        <f t="shared" si="37"/>
        <v>-</v>
      </c>
      <c r="AW109" s="767">
        <f t="shared" si="37"/>
        <v>0</v>
      </c>
      <c r="AX109" s="767" t="str">
        <f t="shared" si="37"/>
        <v>-</v>
      </c>
      <c r="AY109" s="767" t="str">
        <f t="shared" si="37"/>
        <v>-</v>
      </c>
      <c r="AZ109" s="767" t="str">
        <f t="shared" si="37"/>
        <v>-</v>
      </c>
      <c r="BA109" s="767" t="str">
        <f t="shared" si="37"/>
        <v>-</v>
      </c>
      <c r="BB109" s="767" t="str">
        <f t="shared" si="37"/>
        <v>-</v>
      </c>
      <c r="BC109" s="767" t="str">
        <f t="shared" si="37"/>
        <v>-</v>
      </c>
      <c r="BD109" s="767" t="str">
        <f t="shared" si="37"/>
        <v>-</v>
      </c>
      <c r="BE109" s="767" t="str">
        <f t="shared" si="37"/>
        <v>-</v>
      </c>
      <c r="BF109" s="767" t="str">
        <f t="shared" si="37"/>
        <v>-</v>
      </c>
      <c r="BG109" s="767" t="str">
        <f t="shared" si="37"/>
        <v>-</v>
      </c>
      <c r="BH109" s="767">
        <f t="shared" si="37"/>
        <v>0.5</v>
      </c>
      <c r="BI109" s="767" t="str">
        <f t="shared" si="37"/>
        <v>-</v>
      </c>
      <c r="BJ109" s="767" t="str">
        <f t="shared" si="37"/>
        <v>-</v>
      </c>
      <c r="BK109" s="767" t="str">
        <f t="shared" si="37"/>
        <v>-</v>
      </c>
      <c r="BL109" s="767" t="str">
        <f t="shared" si="37"/>
        <v>-</v>
      </c>
      <c r="BM109" s="767" t="str">
        <f t="shared" si="37"/>
        <v>-</v>
      </c>
      <c r="BN109" s="767" t="str">
        <f t="shared" si="37"/>
        <v>-</v>
      </c>
      <c r="BO109" s="767">
        <f t="shared" si="37"/>
        <v>0</v>
      </c>
      <c r="BP109" s="767" t="str">
        <f t="shared" si="37"/>
        <v>-</v>
      </c>
      <c r="BQ109" s="767" t="str">
        <f t="shared" si="37"/>
        <v>-</v>
      </c>
      <c r="BR109" s="767" t="str">
        <f t="shared" ref="BR109:BU109" si="40">IF(BR107&gt;0,(BR106+BR108)/BR107,"-")</f>
        <v>-</v>
      </c>
      <c r="BS109" s="767" t="str">
        <f t="shared" si="40"/>
        <v>-</v>
      </c>
      <c r="BT109" s="767" t="str">
        <f t="shared" si="40"/>
        <v>-</v>
      </c>
      <c r="BU109" s="767" t="str">
        <f t="shared" si="40"/>
        <v>-</v>
      </c>
    </row>
    <row r="110" spans="1:73" s="55" customFormat="1" ht="12" customHeight="1" x14ac:dyDescent="0.25">
      <c r="A110" s="3969" t="s">
        <v>336</v>
      </c>
      <c r="B110" s="768" t="s">
        <v>285</v>
      </c>
      <c r="C110" s="769">
        <f t="array" ref="C110">COUNTIF('Gagnants-Perdants'!$B$937:$B$1132,C85)</f>
        <v>7</v>
      </c>
      <c r="D110" s="769">
        <f t="array" ref="D110">COUNTIF('Gagnants-Perdants'!$B$937:$B$1132,D85)</f>
        <v>1</v>
      </c>
      <c r="E110" s="769">
        <f t="array" ref="E110">COUNTIF('Gagnants-Perdants'!$B$937:$B$1132,E85)</f>
        <v>0</v>
      </c>
      <c r="F110" s="769">
        <f t="array" ref="F110">COUNTIF('Gagnants-Perdants'!$B$937:$B$1132,F85)</f>
        <v>2</v>
      </c>
      <c r="G110" s="769">
        <f t="array" ref="G110">COUNTIF('Gagnants-Perdants'!$B$937:$B$1132,G85)</f>
        <v>10</v>
      </c>
      <c r="H110" s="769">
        <f t="array" ref="H110">COUNTIF('Gagnants-Perdants'!$B$937:$B$1132,H85)</f>
        <v>13</v>
      </c>
      <c r="I110" s="769">
        <f t="array" ref="I110">COUNTIF('Gagnants-Perdants'!$B$937:$B$1132,I85)</f>
        <v>0</v>
      </c>
      <c r="J110" s="769">
        <f t="array" ref="J110">COUNTIF('Gagnants-Perdants'!$B$937:$B$1132,J85)</f>
        <v>0</v>
      </c>
      <c r="K110" s="769">
        <f t="array" ref="K110">COUNTIF('Gagnants-Perdants'!$B$937:$B$1132,K85)</f>
        <v>10</v>
      </c>
      <c r="L110" s="769">
        <f t="array" ref="L110">COUNTIF('Gagnants-Perdants'!$B$937:$B$1132,L85)</f>
        <v>0</v>
      </c>
      <c r="M110" s="769">
        <f t="array" ref="M110">COUNTIF('Gagnants-Perdants'!$B$937:$B$1132,M85)</f>
        <v>7</v>
      </c>
      <c r="N110" s="769">
        <f t="array" ref="N110">COUNTIF('Gagnants-Perdants'!$B$937:$B$1132,N85)</f>
        <v>19</v>
      </c>
      <c r="O110" s="769">
        <f t="array" ref="O110">COUNTIF('Gagnants-Perdants'!$B$937:$B$1132,O85)</f>
        <v>1</v>
      </c>
      <c r="P110" s="769">
        <f t="array" ref="P110">COUNTIF('Gagnants-Perdants'!$B$937:$B$1132,P85)</f>
        <v>15</v>
      </c>
      <c r="Q110" s="769">
        <f t="array" ref="Q110">COUNTIF('Gagnants-Perdants'!$B$937:$B$1132,Q85)</f>
        <v>4</v>
      </c>
      <c r="R110" s="769">
        <f t="array" ref="R110">COUNTIF('Gagnants-Perdants'!$B$937:$B$1132,R85)</f>
        <v>0</v>
      </c>
      <c r="S110" s="769">
        <f t="array" ref="S110">COUNTIF('Gagnants-Perdants'!$B$937:$B$1132,S85)</f>
        <v>0</v>
      </c>
      <c r="T110" s="769">
        <f t="array" ref="T110">COUNTIF('Gagnants-Perdants'!$B$937:$B$1132,T85)</f>
        <v>0</v>
      </c>
      <c r="U110" s="769">
        <f t="array" ref="U110">COUNTIF('Gagnants-Perdants'!$B$937:$B$1132,U85)</f>
        <v>4</v>
      </c>
      <c r="V110" s="769">
        <f t="array" ref="V110">COUNTIF('Gagnants-Perdants'!$B$937:$B$1132,V85)</f>
        <v>1</v>
      </c>
      <c r="W110" s="769">
        <f t="array" ref="W110">COUNTIF('Gagnants-Perdants'!$B$937:$B$1132,W85)</f>
        <v>0</v>
      </c>
      <c r="X110" s="769">
        <f t="array" ref="X110">COUNTIF('Gagnants-Perdants'!$B$937:$B$1132,X85)</f>
        <v>7</v>
      </c>
      <c r="Y110" s="769">
        <f t="array" ref="Y110">COUNTIF('Gagnants-Perdants'!$B$937:$B$1132,Y85)</f>
        <v>0</v>
      </c>
      <c r="Z110" s="769">
        <f t="array" ref="Z110">COUNTIF('Gagnants-Perdants'!$B$937:$B$1132,Z85)</f>
        <v>0</v>
      </c>
      <c r="AA110" s="769">
        <f t="array" ref="AA110">COUNTIF('Gagnants-Perdants'!$B$937:$B$1132,AA85)</f>
        <v>0</v>
      </c>
      <c r="AB110" s="769">
        <f t="array" ref="AB110">COUNTIF('Gagnants-Perdants'!$B$937:$B$1132,AB85)</f>
        <v>5</v>
      </c>
      <c r="AC110" s="769">
        <f t="array" ref="AC110">COUNTIF('Gagnants-Perdants'!$B$937:$B$1132,AC85)</f>
        <v>0</v>
      </c>
      <c r="AD110" s="769">
        <f t="array" ref="AD110">COUNTIF('Gagnants-Perdants'!$B$937:$B$1132,AD85)</f>
        <v>12</v>
      </c>
      <c r="AE110" s="769">
        <f t="array" ref="AE110">COUNTIF('Gagnants-Perdants'!$B$937:$B$1132,AE85)</f>
        <v>0</v>
      </c>
      <c r="AF110" s="769">
        <f t="array" ref="AF110">COUNTIF('Gagnants-Perdants'!$B$937:$B$1132,AF85)</f>
        <v>28</v>
      </c>
      <c r="AG110" s="769">
        <f t="array" ref="AG110">COUNTIF('Gagnants-Perdants'!$B$937:$B$1132,AG85)</f>
        <v>1</v>
      </c>
      <c r="AH110" s="769">
        <f t="array" ref="AH110">COUNTIF('Gagnants-Perdants'!$B$937:$B$1132,AH85)</f>
        <v>3</v>
      </c>
      <c r="AI110" s="769">
        <f t="array" ref="AI110">COUNTIF('Gagnants-Perdants'!$B$937:$B$1132,AI85)</f>
        <v>3</v>
      </c>
      <c r="AJ110" s="769">
        <f t="array" ref="AJ110">COUNTIF('Gagnants-Perdants'!$B$937:$B$1132,AJ85)</f>
        <v>13</v>
      </c>
      <c r="AK110" s="769">
        <f t="array" ref="AK110">COUNTIF('Gagnants-Perdants'!$B$937:$B$1132,AK85)</f>
        <v>5</v>
      </c>
      <c r="AL110" s="769">
        <f t="array" ref="AL110">COUNTIF('Gagnants-Perdants'!$B$937:$B$1132,AL85)</f>
        <v>21</v>
      </c>
      <c r="AM110" s="769">
        <f t="array" ref="AM110">COUNTIF('Gagnants-Perdants'!$B$937:$B$1132,AM85)</f>
        <v>0</v>
      </c>
      <c r="AN110" s="769">
        <f t="array" ref="AN110">COUNTIF('Gagnants-Perdants'!$B$937:$B$1132,AN85)</f>
        <v>0</v>
      </c>
      <c r="AO110" s="769">
        <f t="array" ref="AO110">COUNTIF('Gagnants-Perdants'!$B$937:$B$1132,AO85)</f>
        <v>0</v>
      </c>
      <c r="AP110" s="769">
        <f t="array" ref="AP110">COUNTIF('Gagnants-Perdants'!$B$937:$B$1132,AP85)</f>
        <v>1</v>
      </c>
      <c r="AQ110" s="872">
        <f t="array" ref="AQ110">COUNTIF('Gagnants-Perdants'!$B$937:$B$1132,AQ85)</f>
        <v>0</v>
      </c>
      <c r="AR110" s="872">
        <f t="array" ref="AR110">COUNTIF('Gagnants-Perdants'!$B$937:$B$1132,AR85)</f>
        <v>0</v>
      </c>
      <c r="AS110" s="3706">
        <f t="array" ref="AS110">COUNTIF('Gagnants-Perdants'!$B$937:$B$1132,AS85)</f>
        <v>0</v>
      </c>
      <c r="AT110" s="769">
        <f t="array" ref="AT110">COUNTIF('Gagnants-Perdants'!$B$937:$B$1132,AT85)</f>
        <v>0</v>
      </c>
      <c r="AU110" s="769">
        <f t="array" ref="AU110">COUNTIF('Gagnants-Perdants'!$B$937:$B$1132,AU85)</f>
        <v>0</v>
      </c>
      <c r="AV110" s="769">
        <f t="array" ref="AV110">COUNTIF('Gagnants-Perdants'!$B$937:$B$1132,AV85)</f>
        <v>0</v>
      </c>
      <c r="AW110" s="769">
        <f t="array" ref="AW110">COUNTIF('Gagnants-Perdants'!$B$937:$B$1132,AW85)</f>
        <v>0</v>
      </c>
      <c r="AX110" s="769">
        <f t="array" ref="AX110">COUNTIF('Gagnants-Perdants'!$B$937:$B$1132,AX85)</f>
        <v>0</v>
      </c>
      <c r="AY110" s="769">
        <f t="array" ref="AY110">COUNTIF('Gagnants-Perdants'!$B$937:$B$1132,AY85)</f>
        <v>0</v>
      </c>
      <c r="AZ110" s="769">
        <f t="array" ref="AZ110">COUNTIF('Gagnants-Perdants'!$B$937:$B$1132,AZ85)</f>
        <v>0</v>
      </c>
      <c r="BA110" s="769">
        <f t="array" ref="BA110">COUNTIF('Gagnants-Perdants'!$B$937:$B$1132,BA85)</f>
        <v>0</v>
      </c>
      <c r="BB110" s="769">
        <f t="array" ref="BB110">COUNTIF('Gagnants-Perdants'!$B$937:$B$1132,BB85)</f>
        <v>0</v>
      </c>
      <c r="BC110" s="769">
        <f t="array" ref="BC110">COUNTIF('Gagnants-Perdants'!$B$937:$B$1132,BC85)</f>
        <v>0</v>
      </c>
      <c r="BD110" s="769">
        <f t="array" ref="BD110">COUNTIF('Gagnants-Perdants'!$B$937:$B$1132,BD85)</f>
        <v>0</v>
      </c>
      <c r="BE110" s="769">
        <f t="array" ref="BE110">COUNTIF('Gagnants-Perdants'!$B$937:$B$1132,BE85)</f>
        <v>0</v>
      </c>
      <c r="BF110" s="769">
        <f t="array" ref="BF110">COUNTIF('Gagnants-Perdants'!$B$937:$B$1132,BF85)</f>
        <v>0</v>
      </c>
      <c r="BG110" s="769">
        <f t="array" ref="BG110">COUNTIF('Gagnants-Perdants'!$B$937:$B$1132,BG85)</f>
        <v>1</v>
      </c>
      <c r="BH110" s="769">
        <f t="array" ref="BH110">COUNTIF('Gagnants-Perdants'!$B$937:$B$1132,BH85)</f>
        <v>2</v>
      </c>
      <c r="BI110" s="769">
        <f t="array" ref="BI110">COUNTIF('Gagnants-Perdants'!$B$937:$B$1132,BI85)</f>
        <v>0</v>
      </c>
      <c r="BJ110" s="769">
        <f t="array" ref="BJ110">COUNTIF('Gagnants-Perdants'!$B$937:$B$1132,BJ85)</f>
        <v>0</v>
      </c>
      <c r="BK110" s="769">
        <f t="array" ref="BK110">COUNTIF('Gagnants-Perdants'!$B$937:$B$1132,BK85)</f>
        <v>0</v>
      </c>
      <c r="BL110" s="769">
        <f t="array" ref="BL110">COUNTIF('Gagnants-Perdants'!$B$937:$B$1132,BL85)</f>
        <v>0</v>
      </c>
      <c r="BM110" s="769">
        <f t="array" ref="BM110">COUNTIF('Gagnants-Perdants'!$B$937:$B$1132,BM85)</f>
        <v>0</v>
      </c>
      <c r="BN110" s="769">
        <f t="array" ref="BN110">COUNTIF('Gagnants-Perdants'!$B$937:$B$1132,BN85)</f>
        <v>0</v>
      </c>
      <c r="BO110" s="769">
        <f t="array" ref="BO110">COUNTIF('Gagnants-Perdants'!$B$937:$B$1132,BO85)</f>
        <v>0</v>
      </c>
      <c r="BP110" s="769">
        <f t="array" ref="BP110">COUNTIF('Gagnants-Perdants'!$B$937:$B$1132,BP85)</f>
        <v>0</v>
      </c>
      <c r="BQ110" s="769">
        <f t="array" ref="BQ110">COUNTIF('Gagnants-Perdants'!$B$937:$B$1132,BQ85)</f>
        <v>0</v>
      </c>
      <c r="BR110" s="769">
        <f t="array" ref="BR110">COUNTIF('Gagnants-Perdants'!$B$937:$B$1132,BR85)</f>
        <v>0</v>
      </c>
      <c r="BS110" s="769">
        <f t="array" ref="BS110">COUNTIF('Gagnants-Perdants'!$B$937:$B$1132,BS85)</f>
        <v>0</v>
      </c>
      <c r="BT110" s="769">
        <f t="array" ref="BT110">COUNTIF('Gagnants-Perdants'!$B$937:$B$1132,BT85)</f>
        <v>0</v>
      </c>
      <c r="BU110" s="769">
        <f t="array" ref="BU110">COUNTIF('Gagnants-Perdants'!$B$937:$B$1132,BU85)</f>
        <v>0</v>
      </c>
    </row>
    <row r="111" spans="1:73" s="53" customFormat="1" ht="12" x14ac:dyDescent="0.25">
      <c r="A111" s="3969"/>
      <c r="B111" s="770" t="s">
        <v>286</v>
      </c>
      <c r="C111" s="771">
        <f t="array" ref="C111">MAX(IF('INTEGRALE verrouillée'!$A$7:$A$110='Bountys calculs'!C85,'INTEGRALE verrouillée'!$AY$7:$AY$110))</f>
        <v>8</v>
      </c>
      <c r="D111" s="771">
        <f t="array" ref="D111">MAX(IF('INTEGRALE verrouillée'!$A$7:$A$110='Bountys calculs'!D85,'INTEGRALE verrouillée'!$AY$7:$AY$110))</f>
        <v>1</v>
      </c>
      <c r="E111" s="771">
        <f t="array" ref="E111">MAX(IF('INTEGRALE verrouillée'!$A$7:$A$110='Bountys calculs'!E85,'INTEGRALE verrouillée'!$AY$7:$AY$110))</f>
        <v>0</v>
      </c>
      <c r="F111" s="771">
        <f t="array" ref="F111">MAX(IF('INTEGRALE verrouillée'!$A$7:$A$110='Bountys calculs'!F85,'INTEGRALE verrouillée'!$AY$7:$AY$110))</f>
        <v>6</v>
      </c>
      <c r="G111" s="771">
        <f t="array" ref="G111">MAX(IF('INTEGRALE verrouillée'!$A$7:$A$110='Bountys calculs'!G85,'INTEGRALE verrouillée'!$AY$7:$AY$110))</f>
        <v>12</v>
      </c>
      <c r="H111" s="771">
        <f t="array" ref="H111">MAX(IF('INTEGRALE verrouillée'!$A$7:$A$110='Bountys calculs'!H85,'INTEGRALE verrouillée'!$AY$7:$AY$110))</f>
        <v>14</v>
      </c>
      <c r="I111" s="771">
        <f t="array" ref="I111">MAX(IF('INTEGRALE verrouillée'!$A$7:$A$110='Bountys calculs'!I85,'INTEGRALE verrouillée'!$AY$7:$AY$110))</f>
        <v>0</v>
      </c>
      <c r="J111" s="771">
        <f t="array" ref="J111">MAX(IF('INTEGRALE verrouillée'!$A$7:$A$110='Bountys calculs'!J85,'INTEGRALE verrouillée'!$AY$7:$AY$110))</f>
        <v>0</v>
      </c>
      <c r="K111" s="771">
        <f t="array" ref="K111">MAX(IF('INTEGRALE verrouillée'!$A$7:$A$110='Bountys calculs'!K85,'INTEGRALE verrouillée'!$AY$7:$AY$110))</f>
        <v>13</v>
      </c>
      <c r="L111" s="771">
        <f t="array" ref="L111">MAX(IF('INTEGRALE verrouillée'!$A$7:$A$110='Bountys calculs'!L85,'INTEGRALE verrouillée'!$AY$7:$AY$110))</f>
        <v>0</v>
      </c>
      <c r="M111" s="771">
        <f t="array" ref="M111">MAX(IF('INTEGRALE verrouillée'!$A$7:$A$110='Bountys calculs'!M85,'INTEGRALE verrouillée'!$AY$7:$AY$110))</f>
        <v>8</v>
      </c>
      <c r="N111" s="771">
        <f t="array" ref="N111">MAX(IF('INTEGRALE verrouillée'!$A$7:$A$110='Bountys calculs'!N85,'INTEGRALE verrouillée'!$AY$7:$AY$110))</f>
        <v>14</v>
      </c>
      <c r="O111" s="771">
        <f t="array" ref="O111">MAX(IF('INTEGRALE verrouillée'!$A$7:$A$110='Bountys calculs'!O85,'INTEGRALE verrouillée'!$AY$7:$AY$110))</f>
        <v>2</v>
      </c>
      <c r="P111" s="771">
        <f t="array" ref="P111">MAX(IF('INTEGRALE verrouillée'!$A$7:$A$110='Bountys calculs'!P85,'INTEGRALE verrouillée'!$AY$7:$AY$110))</f>
        <v>14</v>
      </c>
      <c r="Q111" s="771">
        <f t="array" ref="Q111">MAX(IF('INTEGRALE verrouillée'!$A$7:$A$110='Bountys calculs'!Q85,'INTEGRALE verrouillée'!$AY$7:$AY$110))</f>
        <v>11</v>
      </c>
      <c r="R111" s="771">
        <f t="array" ref="R111">MAX(IF('INTEGRALE verrouillée'!$A$7:$A$110='Bountys calculs'!R85,'INTEGRALE verrouillée'!$AY$7:$AY$110))</f>
        <v>0</v>
      </c>
      <c r="S111" s="771">
        <f t="array" ref="S111">MAX(IF('INTEGRALE verrouillée'!$A$7:$A$110='Bountys calculs'!S85,'INTEGRALE verrouillée'!$AY$7:$AY$110))</f>
        <v>0</v>
      </c>
      <c r="T111" s="771">
        <f t="array" ref="T111">MAX(IF('INTEGRALE verrouillée'!$A$7:$A$110='Bountys calculs'!T85,'INTEGRALE verrouillée'!$AY$7:$AY$110))</f>
        <v>0</v>
      </c>
      <c r="U111" s="771">
        <f t="array" ref="U111">MAX(IF('INTEGRALE verrouillée'!$A$7:$A$110='Bountys calculs'!U85,'INTEGRALE verrouillée'!$AY$7:$AY$110))</f>
        <v>3</v>
      </c>
      <c r="V111" s="771">
        <f t="array" ref="V111">MAX(IF('INTEGRALE verrouillée'!$A$7:$A$110='Bountys calculs'!V85,'INTEGRALE verrouillée'!$AY$7:$AY$110))</f>
        <v>2</v>
      </c>
      <c r="W111" s="771">
        <f t="array" ref="W111">MAX(IF('INTEGRALE verrouillée'!$A$7:$A$110='Bountys calculs'!W85,'INTEGRALE verrouillée'!$AY$7:$AY$110))</f>
        <v>1</v>
      </c>
      <c r="X111" s="771">
        <f t="array" ref="X111">MAX(IF('INTEGRALE verrouillée'!$A$7:$A$110='Bountys calculs'!X85,'INTEGRALE verrouillée'!$AY$7:$AY$110))</f>
        <v>13</v>
      </c>
      <c r="Y111" s="771">
        <f t="array" ref="Y111">MAX(IF('INTEGRALE verrouillée'!$A$7:$A$110='Bountys calculs'!Y85,'INTEGRALE verrouillée'!$AY$7:$AY$110))</f>
        <v>0</v>
      </c>
      <c r="Z111" s="771">
        <f t="array" ref="Z111">MAX(IF('INTEGRALE verrouillée'!$A$7:$A$110='Bountys calculs'!Z85,'INTEGRALE verrouillée'!$AY$7:$AY$110))</f>
        <v>1</v>
      </c>
      <c r="AA111" s="771">
        <f t="array" ref="AA111">MAX(IF('INTEGRALE verrouillée'!$A$7:$A$110='Bountys calculs'!AA85,'INTEGRALE verrouillée'!$AY$7:$AY$110))</f>
        <v>0</v>
      </c>
      <c r="AB111" s="771">
        <f t="array" ref="AB111">MAX(IF('INTEGRALE verrouillée'!$A$7:$A$110='Bountys calculs'!AB85,'INTEGRALE verrouillée'!$AY$7:$AY$110))</f>
        <v>12</v>
      </c>
      <c r="AC111" s="771">
        <f t="array" ref="AC111">MAX(IF('INTEGRALE verrouillée'!$A$7:$A$110='Bountys calculs'!AC85,'INTEGRALE verrouillée'!$AY$7:$AY$110))</f>
        <v>1</v>
      </c>
      <c r="AD111" s="771">
        <f t="array" ref="AD111">MAX(IF('INTEGRALE verrouillée'!$A$7:$A$110='Bountys calculs'!AD85,'INTEGRALE verrouillée'!$AY$7:$AY$110))</f>
        <v>7</v>
      </c>
      <c r="AE111" s="771">
        <f t="array" ref="AE111">MAX(IF('INTEGRALE verrouillée'!$A$7:$A$110='Bountys calculs'!AE85,'INTEGRALE verrouillée'!$AY$7:$AY$110))</f>
        <v>0</v>
      </c>
      <c r="AF111" s="771">
        <f t="array" ref="AF111">MAX(IF('INTEGRALE verrouillée'!$A$7:$A$110='Bountys calculs'!AF85,'INTEGRALE verrouillée'!$AY$7:$AY$110))</f>
        <v>11</v>
      </c>
      <c r="AG111" s="771">
        <f t="array" ref="AG111">MAX(IF('INTEGRALE verrouillée'!$A$7:$A$110='Bountys calculs'!AG85,'INTEGRALE verrouillée'!$AY$7:$AY$110))</f>
        <v>5</v>
      </c>
      <c r="AH111" s="771">
        <f t="array" ref="AH111">MAX(IF('INTEGRALE verrouillée'!$A$7:$A$110='Bountys calculs'!AH85,'INTEGRALE verrouillée'!$AY$7:$AY$110))</f>
        <v>4</v>
      </c>
      <c r="AI111" s="771">
        <f t="array" ref="AI111">MAX(IF('INTEGRALE verrouillée'!$A$7:$A$110='Bountys calculs'!AI85,'INTEGRALE verrouillée'!$AY$7:$AY$110))</f>
        <v>6</v>
      </c>
      <c r="AJ111" s="771">
        <f t="array" ref="AJ111">MAX(IF('INTEGRALE verrouillée'!$A$7:$A$110='Bountys calculs'!AJ85,'INTEGRALE verrouillée'!$AY$7:$AY$110))</f>
        <v>11</v>
      </c>
      <c r="AK111" s="771">
        <f t="array" ref="AK111">MAX(IF('INTEGRALE verrouillée'!$A$7:$A$110='Bountys calculs'!AK85,'INTEGRALE verrouillée'!$AY$7:$AY$110))</f>
        <v>11</v>
      </c>
      <c r="AL111" s="771">
        <f t="array" ref="AL111">MAX(IF('INTEGRALE verrouillée'!$A$7:$A$110='Bountys calculs'!AL85,'INTEGRALE verrouillée'!$AY$7:$AY$110))</f>
        <v>12</v>
      </c>
      <c r="AM111" s="771">
        <f t="array" ref="AM111">MAX(IF('INTEGRALE verrouillée'!$A$7:$A$110='Bountys calculs'!AM85,'INTEGRALE verrouillée'!$AY$7:$AY$110))</f>
        <v>0</v>
      </c>
      <c r="AN111" s="771">
        <f t="array" ref="AN111">MAX(IF('INTEGRALE verrouillée'!$A$7:$A$110='Bountys calculs'!AN85,'INTEGRALE verrouillée'!$AY$7:$AY$110))</f>
        <v>0</v>
      </c>
      <c r="AO111" s="771">
        <f t="array" ref="AO111">MAX(IF('INTEGRALE verrouillée'!$A$7:$A$110='Bountys calculs'!AO85,'INTEGRALE verrouillée'!$AY$7:$AY$110))</f>
        <v>0</v>
      </c>
      <c r="AP111" s="771">
        <f t="array" ref="AP111">MAX(IF('INTEGRALE verrouillée'!$A$7:$A$110='Bountys calculs'!AP85,'INTEGRALE verrouillée'!$AY$7:$AY$110))</f>
        <v>1</v>
      </c>
      <c r="AQ111" s="873">
        <f t="array" ref="AQ111">MAX(IF('INTEGRALE verrouillée'!$A$7:$A$110='Bountys calculs'!AQ85,'INTEGRALE verrouillée'!$AY$7:$AY$110))</f>
        <v>2</v>
      </c>
      <c r="AR111" s="873">
        <f t="array" ref="AR111">MAX(IF('INTEGRALE verrouillée'!$A$7:$A$110='Bountys calculs'!AR85,'INTEGRALE verrouillée'!$AY$7:$AY$110))</f>
        <v>0</v>
      </c>
      <c r="AS111" s="3707">
        <f t="array" ref="AS111">MAX(IF('INTEGRALE verrouillée'!$A$7:$A$110='Bountys calculs'!AS85,'INTEGRALE verrouillée'!$AY$7:$AY$110))</f>
        <v>0</v>
      </c>
      <c r="AT111" s="771">
        <f t="array" ref="AT111">MAX(IF('INTEGRALE verrouillée'!$A$7:$A$110='Bountys calculs'!AT85,'INTEGRALE verrouillée'!$AY$7:$AY$110))</f>
        <v>0</v>
      </c>
      <c r="AU111" s="771">
        <f t="array" ref="AU111">MAX(IF('INTEGRALE verrouillée'!$A$7:$A$110='Bountys calculs'!AU85,'INTEGRALE verrouillée'!$AY$7:$AY$110))</f>
        <v>0</v>
      </c>
      <c r="AV111" s="771">
        <f t="array" ref="AV111">MAX(IF('INTEGRALE verrouillée'!$A$7:$A$110='Bountys calculs'!AV85,'INTEGRALE verrouillée'!$AY$7:$AY$110))</f>
        <v>0</v>
      </c>
      <c r="AW111" s="771">
        <f t="array" ref="AW111">MAX(IF('INTEGRALE verrouillée'!$A$7:$A$110='Bountys calculs'!AW85,'INTEGRALE verrouillée'!$AY$7:$AY$110))</f>
        <v>0</v>
      </c>
      <c r="AX111" s="771">
        <f t="array" ref="AX111">MAX(IF('INTEGRALE verrouillée'!$A$7:$A$110='Bountys calculs'!AX85,'INTEGRALE verrouillée'!$AY$7:$AY$110))</f>
        <v>0</v>
      </c>
      <c r="AY111" s="771">
        <f t="array" ref="AY111">MAX(IF('INTEGRALE verrouillée'!$A$7:$A$110='Bountys calculs'!AY85,'INTEGRALE verrouillée'!$AY$7:$AY$110))</f>
        <v>0</v>
      </c>
      <c r="AZ111" s="771">
        <f t="array" ref="AZ111">MAX(IF('INTEGRALE verrouillée'!$A$7:$A$110='Bountys calculs'!AZ85,'INTEGRALE verrouillée'!$AY$7:$AY$110))</f>
        <v>0</v>
      </c>
      <c r="BA111" s="771">
        <f t="array" ref="BA111">MAX(IF('INTEGRALE verrouillée'!$A$7:$A$110='Bountys calculs'!BA85,'INTEGRALE verrouillée'!$AY$7:$AY$110))</f>
        <v>0</v>
      </c>
      <c r="BB111" s="771">
        <f t="array" ref="BB111">MAX(IF('INTEGRALE verrouillée'!$A$7:$A$110='Bountys calculs'!BB85,'INTEGRALE verrouillée'!$AY$7:$AY$110))</f>
        <v>0</v>
      </c>
      <c r="BC111" s="771">
        <f t="array" ref="BC111">MAX(IF('INTEGRALE verrouillée'!$A$7:$A$110='Bountys calculs'!BC85,'INTEGRALE verrouillée'!$AY$7:$AY$110))</f>
        <v>0</v>
      </c>
      <c r="BD111" s="771">
        <f t="array" ref="BD111">MAX(IF('INTEGRALE verrouillée'!$A$7:$A$110='Bountys calculs'!BD85,'INTEGRALE verrouillée'!$AY$7:$AY$110))</f>
        <v>0</v>
      </c>
      <c r="BE111" s="771">
        <f t="array" ref="BE111">MAX(IF('INTEGRALE verrouillée'!$A$7:$A$110='Bountys calculs'!BE85,'INTEGRALE verrouillée'!$AY$7:$AY$110))</f>
        <v>0</v>
      </c>
      <c r="BF111" s="771">
        <f t="array" ref="BF111">MAX(IF('INTEGRALE verrouillée'!$A$7:$A$110='Bountys calculs'!BF85,'INTEGRALE verrouillée'!$AY$7:$AY$110))</f>
        <v>0</v>
      </c>
      <c r="BG111" s="771">
        <f t="array" ref="BG111">MAX(IF('INTEGRALE verrouillée'!$A$7:$A$110='Bountys calculs'!BG85,'INTEGRALE verrouillée'!$AY$7:$AY$110))</f>
        <v>2</v>
      </c>
      <c r="BH111" s="771">
        <f t="array" ref="BH111">MAX(IF('INTEGRALE verrouillée'!$A$7:$A$110='Bountys calculs'!BH85,'INTEGRALE verrouillée'!$AY$7:$AY$110))</f>
        <v>2</v>
      </c>
      <c r="BI111" s="771">
        <f t="array" ref="BI111">MAX(IF('INTEGRALE verrouillée'!$A$7:$A$110='Bountys calculs'!BI85,'INTEGRALE verrouillée'!$AY$7:$AY$110))</f>
        <v>0</v>
      </c>
      <c r="BJ111" s="771">
        <f t="array" ref="BJ111">MAX(IF('INTEGRALE verrouillée'!$A$7:$A$110='Bountys calculs'!BJ85,'INTEGRALE verrouillée'!$AY$7:$AY$110))</f>
        <v>0</v>
      </c>
      <c r="BK111" s="771">
        <f t="array" ref="BK111">MAX(IF('INTEGRALE verrouillée'!$A$7:$A$110='Bountys calculs'!BK85,'INTEGRALE verrouillée'!$AY$7:$AY$110))</f>
        <v>0</v>
      </c>
      <c r="BL111" s="771">
        <f t="array" ref="BL111">MAX(IF('INTEGRALE verrouillée'!$A$7:$A$110='Bountys calculs'!BL85,'INTEGRALE verrouillée'!$AY$7:$AY$110))</f>
        <v>0</v>
      </c>
      <c r="BM111" s="771">
        <f t="array" ref="BM111">MAX(IF('INTEGRALE verrouillée'!$A$7:$A$110='Bountys calculs'!BM85,'INTEGRALE verrouillée'!$AY$7:$AY$110))</f>
        <v>0</v>
      </c>
      <c r="BN111" s="771">
        <f t="array" ref="BN111">MAX(IF('INTEGRALE verrouillée'!$A$7:$A$110='Bountys calculs'!BN85,'INTEGRALE verrouillée'!$AY$7:$AY$110))</f>
        <v>0</v>
      </c>
      <c r="BO111" s="771">
        <f t="array" ref="BO111">MAX(IF('INTEGRALE verrouillée'!$A$7:$A$110='Bountys calculs'!BO85,'INTEGRALE verrouillée'!$AY$7:$AY$110))</f>
        <v>0</v>
      </c>
      <c r="BP111" s="771">
        <f t="array" ref="BP111">MAX(IF('INTEGRALE verrouillée'!$A$7:$A$110='Bountys calculs'!BP85,'INTEGRALE verrouillée'!$AY$7:$AY$110))</f>
        <v>0</v>
      </c>
      <c r="BQ111" s="771">
        <f t="array" ref="BQ111">MAX(IF('INTEGRALE verrouillée'!$A$7:$A$110='Bountys calculs'!BQ85,'INTEGRALE verrouillée'!$AY$7:$AY$110))</f>
        <v>0</v>
      </c>
      <c r="BR111" s="771">
        <f t="array" ref="BR111">MAX(IF('INTEGRALE verrouillée'!$A$7:$A$110='Bountys calculs'!BR85,'INTEGRALE verrouillée'!$AY$7:$AY$110))</f>
        <v>0</v>
      </c>
      <c r="BS111" s="771">
        <f t="array" ref="BS111">MAX(IF('INTEGRALE verrouillée'!$A$7:$A$110='Bountys calculs'!BS85,'INTEGRALE verrouillée'!$AY$7:$AY$110))</f>
        <v>0</v>
      </c>
      <c r="BT111" s="771">
        <f t="array" ref="BT111">MAX(IF('INTEGRALE verrouillée'!$A$7:$A$110='Bountys calculs'!BT85,'INTEGRALE verrouillée'!$AY$7:$AY$110))</f>
        <v>0</v>
      </c>
      <c r="BU111" s="771">
        <f t="array" ref="BU111">MAX(IF('INTEGRALE verrouillée'!$A$7:$A$110='Bountys calculs'!BU85,'INTEGRALE verrouillée'!$AY$7:$AY$110))</f>
        <v>0</v>
      </c>
    </row>
    <row r="112" spans="1:73" s="53" customFormat="1" ht="12" x14ac:dyDescent="0.25">
      <c r="A112" s="3969"/>
      <c r="B112" s="772" t="s">
        <v>303</v>
      </c>
      <c r="C112" s="773">
        <f t="array" ref="C112">MAX(IF('INTEGRALE verrouillée'!$A$7:$A$110='Bountys calculs'!C85,'INTEGRALE verrouillée'!$AZ$7:$AZ$110))</f>
        <v>0</v>
      </c>
      <c r="D112" s="773">
        <f t="array" ref="D112">MAX(IF('INTEGRALE verrouillée'!$A$7:$A$110='Bountys calculs'!D85,'INTEGRALE verrouillée'!$AZ$7:$AZ$110))</f>
        <v>0</v>
      </c>
      <c r="E112" s="773">
        <f t="array" ref="E112">MAX(IF('INTEGRALE verrouillée'!$A$7:$A$110='Bountys calculs'!E85,'INTEGRALE verrouillée'!$AZ$7:$AZ$110))</f>
        <v>0</v>
      </c>
      <c r="F112" s="773">
        <f t="array" ref="F112">MAX(IF('INTEGRALE verrouillée'!$A$7:$A$110='Bountys calculs'!F85,'INTEGRALE verrouillée'!$AZ$7:$AZ$110))</f>
        <v>1</v>
      </c>
      <c r="G112" s="773">
        <f t="array" ref="G112">MAX(IF('INTEGRALE verrouillée'!$A$7:$A$110='Bountys calculs'!G85,'INTEGRALE verrouillée'!$AZ$7:$AZ$110))</f>
        <v>1</v>
      </c>
      <c r="H112" s="773">
        <f t="array" ref="H112">MAX(IF('INTEGRALE verrouillée'!$A$7:$A$110='Bountys calculs'!H85,'INTEGRALE verrouillée'!$AZ$7:$AZ$110))</f>
        <v>0</v>
      </c>
      <c r="I112" s="773">
        <f t="array" ref="I112">MAX(IF('INTEGRALE verrouillée'!$A$7:$A$110='Bountys calculs'!I85,'INTEGRALE verrouillée'!$AZ$7:$AZ$110))</f>
        <v>0</v>
      </c>
      <c r="J112" s="773">
        <f t="array" ref="J112">MAX(IF('INTEGRALE verrouillée'!$A$7:$A$110='Bountys calculs'!J85,'INTEGRALE verrouillée'!$AZ$7:$AZ$110))</f>
        <v>0</v>
      </c>
      <c r="K112" s="773">
        <f t="array" ref="K112">MAX(IF('INTEGRALE verrouillée'!$A$7:$A$110='Bountys calculs'!K85,'INTEGRALE verrouillée'!$AZ$7:$AZ$110))</f>
        <v>0</v>
      </c>
      <c r="L112" s="773">
        <f t="array" ref="L112">MAX(IF('INTEGRALE verrouillée'!$A$7:$A$110='Bountys calculs'!L85,'INTEGRALE verrouillée'!$AZ$7:$AZ$110))</f>
        <v>0</v>
      </c>
      <c r="M112" s="773">
        <f t="array" ref="M112">MAX(IF('INTEGRALE verrouillée'!$A$7:$A$110='Bountys calculs'!M85,'INTEGRALE verrouillée'!$AZ$7:$AZ$110))</f>
        <v>0</v>
      </c>
      <c r="N112" s="773">
        <f t="array" ref="N112">MAX(IF('INTEGRALE verrouillée'!$A$7:$A$110='Bountys calculs'!N85,'INTEGRALE verrouillée'!$AZ$7:$AZ$110))</f>
        <v>2</v>
      </c>
      <c r="O112" s="773">
        <f t="array" ref="O112">MAX(IF('INTEGRALE verrouillée'!$A$7:$A$110='Bountys calculs'!O85,'INTEGRALE verrouillée'!$AZ$7:$AZ$110))</f>
        <v>0</v>
      </c>
      <c r="P112" s="773">
        <f t="array" ref="P112">MAX(IF('INTEGRALE verrouillée'!$A$7:$A$110='Bountys calculs'!P85,'INTEGRALE verrouillée'!$AZ$7:$AZ$110))</f>
        <v>1</v>
      </c>
      <c r="Q112" s="773">
        <f t="array" ref="Q112">MAX(IF('INTEGRALE verrouillée'!$A$7:$A$110='Bountys calculs'!Q85,'INTEGRALE verrouillée'!$AZ$7:$AZ$110))</f>
        <v>1</v>
      </c>
      <c r="R112" s="773">
        <f t="array" ref="R112">MAX(IF('INTEGRALE verrouillée'!$A$7:$A$110='Bountys calculs'!R85,'INTEGRALE verrouillée'!$AZ$7:$AZ$110))</f>
        <v>0</v>
      </c>
      <c r="S112" s="773">
        <f t="array" ref="S112">MAX(IF('INTEGRALE verrouillée'!$A$7:$A$110='Bountys calculs'!S85,'INTEGRALE verrouillée'!$AZ$7:$AZ$110))</f>
        <v>0</v>
      </c>
      <c r="T112" s="773">
        <f t="array" ref="T112">MAX(IF('INTEGRALE verrouillée'!$A$7:$A$110='Bountys calculs'!T85,'INTEGRALE verrouillée'!$AZ$7:$AZ$110))</f>
        <v>0</v>
      </c>
      <c r="U112" s="773">
        <f t="array" ref="U112">MAX(IF('INTEGRALE verrouillée'!$A$7:$A$110='Bountys calculs'!U85,'INTEGRALE verrouillée'!$AZ$7:$AZ$110))</f>
        <v>1</v>
      </c>
      <c r="V112" s="773">
        <f t="array" ref="V112">MAX(IF('INTEGRALE verrouillée'!$A$7:$A$110='Bountys calculs'!V85,'INTEGRALE verrouillée'!$AZ$7:$AZ$110))</f>
        <v>0</v>
      </c>
      <c r="W112" s="773">
        <f t="array" ref="W112">MAX(IF('INTEGRALE verrouillée'!$A$7:$A$110='Bountys calculs'!W85,'INTEGRALE verrouillée'!$AZ$7:$AZ$110))</f>
        <v>0</v>
      </c>
      <c r="X112" s="773">
        <f t="array" ref="X112">MAX(IF('INTEGRALE verrouillée'!$A$7:$A$110='Bountys calculs'!X85,'INTEGRALE verrouillée'!$AZ$7:$AZ$110))</f>
        <v>0</v>
      </c>
      <c r="Y112" s="773">
        <f t="array" ref="Y112">MAX(IF('INTEGRALE verrouillée'!$A$7:$A$110='Bountys calculs'!Y85,'INTEGRALE verrouillée'!$AZ$7:$AZ$110))</f>
        <v>0</v>
      </c>
      <c r="Z112" s="773">
        <f t="array" ref="Z112">MAX(IF('INTEGRALE verrouillée'!$A$7:$A$110='Bountys calculs'!Z85,'INTEGRALE verrouillée'!$AZ$7:$AZ$110))</f>
        <v>0</v>
      </c>
      <c r="AA112" s="773">
        <f t="array" ref="AA112">MAX(IF('INTEGRALE verrouillée'!$A$7:$A$110='Bountys calculs'!AA85,'INTEGRALE verrouillée'!$AZ$7:$AZ$110))</f>
        <v>0</v>
      </c>
      <c r="AB112" s="773">
        <f t="array" ref="AB112">MAX(IF('INTEGRALE verrouillée'!$A$7:$A$110='Bountys calculs'!AB85,'INTEGRALE verrouillée'!$AZ$7:$AZ$110))</f>
        <v>0</v>
      </c>
      <c r="AC112" s="773">
        <f t="array" ref="AC112">MAX(IF('INTEGRALE verrouillée'!$A$7:$A$110='Bountys calculs'!AC85,'INTEGRALE verrouillée'!$AZ$7:$AZ$110))</f>
        <v>0</v>
      </c>
      <c r="AD112" s="773">
        <f t="array" ref="AD112">MAX(IF('INTEGRALE verrouillée'!$A$7:$A$110='Bountys calculs'!AD85,'INTEGRALE verrouillée'!$AZ$7:$AZ$110))</f>
        <v>0</v>
      </c>
      <c r="AE112" s="773">
        <f t="array" ref="AE112">MAX(IF('INTEGRALE verrouillée'!$A$7:$A$110='Bountys calculs'!AE85,'INTEGRALE verrouillée'!$AZ$7:$AZ$110))</f>
        <v>0</v>
      </c>
      <c r="AF112" s="773">
        <f t="array" ref="AF112">MAX(IF('INTEGRALE verrouillée'!$A$7:$A$110='Bountys calculs'!AF85,'INTEGRALE verrouillée'!$AZ$7:$AZ$110))</f>
        <v>3</v>
      </c>
      <c r="AG112" s="773">
        <f t="array" ref="AG112">MAX(IF('INTEGRALE verrouillée'!$A$7:$A$110='Bountys calculs'!AG85,'INTEGRALE verrouillée'!$AZ$7:$AZ$110))</f>
        <v>0</v>
      </c>
      <c r="AH112" s="773">
        <f t="array" ref="AH112">MAX(IF('INTEGRALE verrouillée'!$A$7:$A$110='Bountys calculs'!AH85,'INTEGRALE verrouillée'!$AZ$7:$AZ$110))</f>
        <v>0</v>
      </c>
      <c r="AI112" s="773">
        <f t="array" ref="AI112">MAX(IF('INTEGRALE verrouillée'!$A$7:$A$110='Bountys calculs'!AI85,'INTEGRALE verrouillée'!$AZ$7:$AZ$110))</f>
        <v>0</v>
      </c>
      <c r="AJ112" s="773">
        <f t="array" ref="AJ112">MAX(IF('INTEGRALE verrouillée'!$A$7:$A$110='Bountys calculs'!AJ85,'INTEGRALE verrouillée'!$AZ$7:$AZ$110))</f>
        <v>1</v>
      </c>
      <c r="AK112" s="773">
        <f t="array" ref="AK112">MAX(IF('INTEGRALE verrouillée'!$A$7:$A$110='Bountys calculs'!AK85,'INTEGRALE verrouillée'!$AZ$7:$AZ$110))</f>
        <v>1</v>
      </c>
      <c r="AL112" s="773">
        <f t="array" ref="AL112">MAX(IF('INTEGRALE verrouillée'!$A$7:$A$110='Bountys calculs'!AL85,'INTEGRALE verrouillée'!$AZ$7:$AZ$110))</f>
        <v>2</v>
      </c>
      <c r="AM112" s="773">
        <f t="array" ref="AM112">MAX(IF('INTEGRALE verrouillée'!$A$7:$A$110='Bountys calculs'!AM85,'INTEGRALE verrouillée'!$AZ$7:$AZ$110))</f>
        <v>0</v>
      </c>
      <c r="AN112" s="773">
        <f t="array" ref="AN112">MAX(IF('INTEGRALE verrouillée'!$A$7:$A$110='Bountys calculs'!AN85,'INTEGRALE verrouillée'!$AZ$7:$AZ$110))</f>
        <v>0</v>
      </c>
      <c r="AO112" s="773">
        <f t="array" ref="AO112">MAX(IF('INTEGRALE verrouillée'!$A$7:$A$110='Bountys calculs'!AO85,'INTEGRALE verrouillée'!$AZ$7:$AZ$110))</f>
        <v>0</v>
      </c>
      <c r="AP112" s="773">
        <f t="array" ref="AP112">MAX(IF('INTEGRALE verrouillée'!$A$7:$A$110='Bountys calculs'!AP85,'INTEGRALE verrouillée'!$AZ$7:$AZ$110))</f>
        <v>0</v>
      </c>
      <c r="AQ112" s="874">
        <f t="array" ref="AQ112">MAX(IF('INTEGRALE verrouillée'!$A$7:$A$110='Bountys calculs'!AQ85,'INTEGRALE verrouillée'!$AZ$7:$AZ$110))</f>
        <v>0</v>
      </c>
      <c r="AR112" s="874">
        <f t="array" ref="AR112">MAX(IF('INTEGRALE verrouillée'!$A$7:$A$110='Bountys calculs'!AR85,'INTEGRALE verrouillée'!$AZ$7:$AZ$110))</f>
        <v>0</v>
      </c>
      <c r="AS112" s="3708">
        <f t="array" ref="AS112">MAX(IF('INTEGRALE verrouillée'!$A$7:$A$110='Bountys calculs'!AS85,'INTEGRALE verrouillée'!$AZ$7:$AZ$110))</f>
        <v>0</v>
      </c>
      <c r="AT112" s="773">
        <f t="array" ref="AT112">MAX(IF('INTEGRALE verrouillée'!$A$7:$A$110='Bountys calculs'!AT85,'INTEGRALE verrouillée'!$AZ$7:$AZ$110))</f>
        <v>0</v>
      </c>
      <c r="AU112" s="773">
        <f t="array" ref="AU112">MAX(IF('INTEGRALE verrouillée'!$A$7:$A$110='Bountys calculs'!AU85,'INTEGRALE verrouillée'!$AZ$7:$AZ$110))</f>
        <v>0</v>
      </c>
      <c r="AV112" s="773">
        <f t="array" ref="AV112">MAX(IF('INTEGRALE verrouillée'!$A$7:$A$110='Bountys calculs'!AV85,'INTEGRALE verrouillée'!$AZ$7:$AZ$110))</f>
        <v>0</v>
      </c>
      <c r="AW112" s="773">
        <f t="array" ref="AW112">MAX(IF('INTEGRALE verrouillée'!$A$7:$A$110='Bountys calculs'!AW85,'INTEGRALE verrouillée'!$AZ$7:$AZ$110))</f>
        <v>0</v>
      </c>
      <c r="AX112" s="773">
        <f t="array" ref="AX112">MAX(IF('INTEGRALE verrouillée'!$A$7:$A$110='Bountys calculs'!AX85,'INTEGRALE verrouillée'!$AZ$7:$AZ$110))</f>
        <v>0</v>
      </c>
      <c r="AY112" s="773">
        <f t="array" ref="AY112">MAX(IF('INTEGRALE verrouillée'!$A$7:$A$110='Bountys calculs'!AY85,'INTEGRALE verrouillée'!$AZ$7:$AZ$110))</f>
        <v>0</v>
      </c>
      <c r="AZ112" s="773">
        <f t="array" ref="AZ112">MAX(IF('INTEGRALE verrouillée'!$A$7:$A$110='Bountys calculs'!AZ85,'INTEGRALE verrouillée'!$AZ$7:$AZ$110))</f>
        <v>0</v>
      </c>
      <c r="BA112" s="773">
        <f t="array" ref="BA112">MAX(IF('INTEGRALE verrouillée'!$A$7:$A$110='Bountys calculs'!BA85,'INTEGRALE verrouillée'!$AZ$7:$AZ$110))</f>
        <v>0</v>
      </c>
      <c r="BB112" s="773">
        <f t="array" ref="BB112">MAX(IF('INTEGRALE verrouillée'!$A$7:$A$110='Bountys calculs'!BB85,'INTEGRALE verrouillée'!$AZ$7:$AZ$110))</f>
        <v>0</v>
      </c>
      <c r="BC112" s="773">
        <f t="array" ref="BC112">MAX(IF('INTEGRALE verrouillée'!$A$7:$A$110='Bountys calculs'!BC85,'INTEGRALE verrouillée'!$AZ$7:$AZ$110))</f>
        <v>0</v>
      </c>
      <c r="BD112" s="773">
        <f t="array" ref="BD112">MAX(IF('INTEGRALE verrouillée'!$A$7:$A$110='Bountys calculs'!BD85,'INTEGRALE verrouillée'!$AZ$7:$AZ$110))</f>
        <v>0</v>
      </c>
      <c r="BE112" s="773">
        <f t="array" ref="BE112">MAX(IF('INTEGRALE verrouillée'!$A$7:$A$110='Bountys calculs'!BE85,'INTEGRALE verrouillée'!$AZ$7:$AZ$110))</f>
        <v>0</v>
      </c>
      <c r="BF112" s="773">
        <f t="array" ref="BF112">MAX(IF('INTEGRALE verrouillée'!$A$7:$A$110='Bountys calculs'!BF85,'INTEGRALE verrouillée'!$AZ$7:$AZ$110))</f>
        <v>0</v>
      </c>
      <c r="BG112" s="773">
        <f t="array" ref="BG112">MAX(IF('INTEGRALE verrouillée'!$A$7:$A$110='Bountys calculs'!BG85,'INTEGRALE verrouillée'!$AZ$7:$AZ$110))</f>
        <v>0</v>
      </c>
      <c r="BH112" s="773">
        <f t="array" ref="BH112">MAX(IF('INTEGRALE verrouillée'!$A$7:$A$110='Bountys calculs'!BH85,'INTEGRALE verrouillée'!$AZ$7:$AZ$110))</f>
        <v>0</v>
      </c>
      <c r="BI112" s="773">
        <f t="array" ref="BI112">MAX(IF('INTEGRALE verrouillée'!$A$7:$A$110='Bountys calculs'!BI85,'INTEGRALE verrouillée'!$AZ$7:$AZ$110))</f>
        <v>0</v>
      </c>
      <c r="BJ112" s="773">
        <f t="array" ref="BJ112">MAX(IF('INTEGRALE verrouillée'!$A$7:$A$110='Bountys calculs'!BJ85,'INTEGRALE verrouillée'!$AZ$7:$AZ$110))</f>
        <v>0</v>
      </c>
      <c r="BK112" s="773">
        <f t="array" ref="BK112">MAX(IF('INTEGRALE verrouillée'!$A$7:$A$110='Bountys calculs'!BK85,'INTEGRALE verrouillée'!$AZ$7:$AZ$110))</f>
        <v>0</v>
      </c>
      <c r="BL112" s="773">
        <f t="array" ref="BL112">MAX(IF('INTEGRALE verrouillée'!$A$7:$A$110='Bountys calculs'!BL85,'INTEGRALE verrouillée'!$AZ$7:$AZ$110))</f>
        <v>0</v>
      </c>
      <c r="BM112" s="773">
        <f t="array" ref="BM112">MAX(IF('INTEGRALE verrouillée'!$A$7:$A$110='Bountys calculs'!BM85,'INTEGRALE verrouillée'!$AZ$7:$AZ$110))</f>
        <v>0</v>
      </c>
      <c r="BN112" s="773">
        <f t="array" ref="BN112">MAX(IF('INTEGRALE verrouillée'!$A$7:$A$110='Bountys calculs'!BN85,'INTEGRALE verrouillée'!$AZ$7:$AZ$110))</f>
        <v>0</v>
      </c>
      <c r="BO112" s="773">
        <f t="array" ref="BO112">MAX(IF('INTEGRALE verrouillée'!$A$7:$A$110='Bountys calculs'!BO85,'INTEGRALE verrouillée'!$AZ$7:$AZ$110))</f>
        <v>0</v>
      </c>
      <c r="BP112" s="773">
        <f t="array" ref="BP112">MAX(IF('INTEGRALE verrouillée'!$A$7:$A$110='Bountys calculs'!BP85,'INTEGRALE verrouillée'!$AZ$7:$AZ$110))</f>
        <v>0</v>
      </c>
      <c r="BQ112" s="773">
        <f t="array" ref="BQ112">MAX(IF('INTEGRALE verrouillée'!$A$7:$A$110='Bountys calculs'!BQ85,'INTEGRALE verrouillée'!$AZ$7:$AZ$110))</f>
        <v>0</v>
      </c>
      <c r="BR112" s="773">
        <f t="array" ref="BR112">MAX(IF('INTEGRALE verrouillée'!$A$7:$A$110='Bountys calculs'!BR85,'INTEGRALE verrouillée'!$AZ$7:$AZ$110))</f>
        <v>0</v>
      </c>
      <c r="BS112" s="773">
        <f t="array" ref="BS112">MAX(IF('INTEGRALE verrouillée'!$A$7:$A$110='Bountys calculs'!BS85,'INTEGRALE verrouillée'!$AZ$7:$AZ$110))</f>
        <v>0</v>
      </c>
      <c r="BT112" s="773">
        <f t="array" ref="BT112">MAX(IF('INTEGRALE verrouillée'!$A$7:$A$110='Bountys calculs'!BT85,'INTEGRALE verrouillée'!$AZ$7:$AZ$110))</f>
        <v>0</v>
      </c>
      <c r="BU112" s="773">
        <f t="array" ref="BU112">MAX(IF('INTEGRALE verrouillée'!$A$7:$A$110='Bountys calculs'!BU85,'INTEGRALE verrouillée'!$AZ$7:$AZ$110))</f>
        <v>0</v>
      </c>
    </row>
    <row r="113" spans="1:73" s="3486" customFormat="1" ht="12" x14ac:dyDescent="0.25">
      <c r="A113" s="3969"/>
      <c r="B113" s="3485" t="s">
        <v>287</v>
      </c>
      <c r="C113" s="3480">
        <f t="shared" ref="C113" si="41">IF(C111&gt;0,(C110+C112)/C111,"-")</f>
        <v>0.875</v>
      </c>
      <c r="D113" s="3480">
        <f t="shared" ref="D113:BQ113" si="42">IF(D111&gt;0,(D110+D112)/D111,"-")</f>
        <v>1</v>
      </c>
      <c r="E113" s="3480" t="str">
        <f t="shared" si="42"/>
        <v>-</v>
      </c>
      <c r="F113" s="3480">
        <f t="shared" si="42"/>
        <v>0.5</v>
      </c>
      <c r="G113" s="3480">
        <f t="shared" si="42"/>
        <v>0.91666666666666663</v>
      </c>
      <c r="H113" s="3480">
        <f t="shared" si="42"/>
        <v>0.9285714285714286</v>
      </c>
      <c r="I113" s="3480" t="str">
        <f t="shared" si="42"/>
        <v>-</v>
      </c>
      <c r="J113" s="3480" t="str">
        <f t="shared" si="42"/>
        <v>-</v>
      </c>
      <c r="K113" s="3480">
        <f t="shared" si="42"/>
        <v>0.76923076923076927</v>
      </c>
      <c r="L113" s="3480" t="str">
        <f t="shared" si="42"/>
        <v>-</v>
      </c>
      <c r="M113" s="3480">
        <f t="shared" si="42"/>
        <v>0.875</v>
      </c>
      <c r="N113" s="3480">
        <f t="shared" si="42"/>
        <v>1.5</v>
      </c>
      <c r="O113" s="3480">
        <f t="shared" si="42"/>
        <v>0.5</v>
      </c>
      <c r="P113" s="3480">
        <f t="shared" si="42"/>
        <v>1.1428571428571428</v>
      </c>
      <c r="Q113" s="3480">
        <f t="shared" si="42"/>
        <v>0.45454545454545453</v>
      </c>
      <c r="R113" s="3480" t="str">
        <f t="shared" si="42"/>
        <v>-</v>
      </c>
      <c r="S113" s="3480" t="str">
        <f t="shared" si="42"/>
        <v>-</v>
      </c>
      <c r="T113" s="3480" t="str">
        <f t="shared" si="42"/>
        <v>-</v>
      </c>
      <c r="U113" s="3480">
        <f t="shared" si="42"/>
        <v>1.6666666666666667</v>
      </c>
      <c r="V113" s="3480">
        <f t="shared" si="42"/>
        <v>0.5</v>
      </c>
      <c r="W113" s="3480">
        <f t="shared" si="42"/>
        <v>0</v>
      </c>
      <c r="X113" s="3480">
        <f t="shared" si="42"/>
        <v>0.53846153846153844</v>
      </c>
      <c r="Y113" s="3480" t="str">
        <f t="shared" si="42"/>
        <v>-</v>
      </c>
      <c r="Z113" s="3480">
        <f t="shared" si="42"/>
        <v>0</v>
      </c>
      <c r="AA113" s="3480" t="str">
        <f t="shared" si="42"/>
        <v>-</v>
      </c>
      <c r="AB113" s="3480">
        <f t="shared" si="42"/>
        <v>0.41666666666666669</v>
      </c>
      <c r="AC113" s="3480">
        <f t="shared" si="42"/>
        <v>0</v>
      </c>
      <c r="AD113" s="3480">
        <f t="shared" si="42"/>
        <v>1.7142857142857142</v>
      </c>
      <c r="AE113" s="3480" t="str">
        <f t="shared" ref="AE113" si="43">IF(AE111&gt;0,(AE110+AE112)/AE111,"-")</f>
        <v>-</v>
      </c>
      <c r="AF113" s="3480">
        <f t="shared" si="42"/>
        <v>2.8181818181818183</v>
      </c>
      <c r="AG113" s="3480">
        <f t="shared" si="42"/>
        <v>0.2</v>
      </c>
      <c r="AH113" s="3480">
        <f t="shared" si="42"/>
        <v>0.75</v>
      </c>
      <c r="AI113" s="3480">
        <f t="shared" si="42"/>
        <v>0.5</v>
      </c>
      <c r="AJ113" s="3480">
        <f t="shared" si="42"/>
        <v>1.2727272727272727</v>
      </c>
      <c r="AK113" s="3480">
        <f t="shared" si="42"/>
        <v>0.54545454545454541</v>
      </c>
      <c r="AL113" s="3480">
        <f t="shared" si="42"/>
        <v>1.9166666666666667</v>
      </c>
      <c r="AM113" s="3480" t="str">
        <f t="shared" si="42"/>
        <v>-</v>
      </c>
      <c r="AN113" s="3480" t="str">
        <f t="shared" si="42"/>
        <v>-</v>
      </c>
      <c r="AO113" s="3480" t="str">
        <f t="shared" si="42"/>
        <v>-</v>
      </c>
      <c r="AP113" s="3480">
        <f t="shared" si="42"/>
        <v>1</v>
      </c>
      <c r="AQ113" s="3481">
        <f t="shared" si="42"/>
        <v>0</v>
      </c>
      <c r="AR113" s="3481" t="str">
        <f t="shared" ref="AR113" si="44">IF(AR111&gt;0,(AR110+AR112)/AR111,"-")</f>
        <v>-</v>
      </c>
      <c r="AS113" s="3709" t="str">
        <f t="shared" si="42"/>
        <v>-</v>
      </c>
      <c r="AT113" s="3480" t="str">
        <f t="shared" si="42"/>
        <v>-</v>
      </c>
      <c r="AU113" s="3480" t="str">
        <f t="shared" si="42"/>
        <v>-</v>
      </c>
      <c r="AV113" s="3480" t="str">
        <f t="shared" si="42"/>
        <v>-</v>
      </c>
      <c r="AW113" s="3480" t="str">
        <f t="shared" si="42"/>
        <v>-</v>
      </c>
      <c r="AX113" s="3480" t="str">
        <f t="shared" si="42"/>
        <v>-</v>
      </c>
      <c r="AY113" s="3480" t="str">
        <f t="shared" si="42"/>
        <v>-</v>
      </c>
      <c r="AZ113" s="3480" t="str">
        <f t="shared" si="42"/>
        <v>-</v>
      </c>
      <c r="BA113" s="3480" t="str">
        <f t="shared" si="42"/>
        <v>-</v>
      </c>
      <c r="BB113" s="3480" t="str">
        <f t="shared" si="42"/>
        <v>-</v>
      </c>
      <c r="BC113" s="3480" t="str">
        <f t="shared" si="42"/>
        <v>-</v>
      </c>
      <c r="BD113" s="3480" t="str">
        <f t="shared" si="42"/>
        <v>-</v>
      </c>
      <c r="BE113" s="3480" t="str">
        <f t="shared" si="42"/>
        <v>-</v>
      </c>
      <c r="BF113" s="3480" t="str">
        <f t="shared" si="42"/>
        <v>-</v>
      </c>
      <c r="BG113" s="3480">
        <f t="shared" si="42"/>
        <v>0.5</v>
      </c>
      <c r="BH113" s="3480">
        <f t="shared" si="42"/>
        <v>1</v>
      </c>
      <c r="BI113" s="3480" t="str">
        <f t="shared" si="42"/>
        <v>-</v>
      </c>
      <c r="BJ113" s="3480" t="str">
        <f t="shared" si="42"/>
        <v>-</v>
      </c>
      <c r="BK113" s="3480" t="str">
        <f t="shared" si="42"/>
        <v>-</v>
      </c>
      <c r="BL113" s="3480" t="str">
        <f t="shared" si="42"/>
        <v>-</v>
      </c>
      <c r="BM113" s="3480" t="str">
        <f t="shared" si="42"/>
        <v>-</v>
      </c>
      <c r="BN113" s="3480" t="str">
        <f t="shared" si="42"/>
        <v>-</v>
      </c>
      <c r="BO113" s="3480" t="str">
        <f t="shared" si="42"/>
        <v>-</v>
      </c>
      <c r="BP113" s="3480" t="str">
        <f t="shared" si="42"/>
        <v>-</v>
      </c>
      <c r="BQ113" s="3480" t="str">
        <f t="shared" si="42"/>
        <v>-</v>
      </c>
      <c r="BR113" s="3480" t="str">
        <f t="shared" ref="BR113:BU113" si="45">IF(BR111&gt;0,(BR110+BR112)/BR111,"-")</f>
        <v>-</v>
      </c>
      <c r="BS113" s="3480" t="str">
        <f t="shared" si="45"/>
        <v>-</v>
      </c>
      <c r="BT113" s="3480" t="str">
        <f t="shared" si="45"/>
        <v>-</v>
      </c>
      <c r="BU113" s="3480" t="str">
        <f t="shared" si="45"/>
        <v>-</v>
      </c>
    </row>
    <row r="114" spans="1:73" s="55" customFormat="1" ht="12" customHeight="1" x14ac:dyDescent="0.25">
      <c r="A114" s="3962" t="s">
        <v>828</v>
      </c>
      <c r="B114" s="3482" t="s">
        <v>285</v>
      </c>
      <c r="C114" s="3483">
        <f t="array" ref="C114">COUNTIF('Gagnants-Perdants'!$B$1133:$B$1315,C85)</f>
        <v>2</v>
      </c>
      <c r="D114" s="3483">
        <f t="array" ref="D114">COUNTIF('Gagnants-Perdants'!$B$1133:$B$1315,D85)</f>
        <v>1</v>
      </c>
      <c r="E114" s="3483">
        <f t="array" ref="E114">COUNTIF('Gagnants-Perdants'!$B$1133:$B$1315,E85)</f>
        <v>0</v>
      </c>
      <c r="F114" s="3483">
        <f t="array" ref="F114">COUNTIF('Gagnants-Perdants'!$B$1133:$B$1315,F85)</f>
        <v>3</v>
      </c>
      <c r="G114" s="3483">
        <f t="array" ref="G114">COUNTIF('Gagnants-Perdants'!$B$1133:$B$1315,G85)</f>
        <v>9</v>
      </c>
      <c r="H114" s="3483">
        <f t="array" ref="H114">COUNTIF('Gagnants-Perdants'!$B$1133:$B$1315,H85)</f>
        <v>21</v>
      </c>
      <c r="I114" s="3483">
        <f t="array" ref="I114">COUNTIF('Gagnants-Perdants'!$B$1133:$B$1315,I85)</f>
        <v>0</v>
      </c>
      <c r="J114" s="3483">
        <f t="array" ref="J114">COUNTIF('Gagnants-Perdants'!$B$1133:$B$1315,J85)</f>
        <v>0</v>
      </c>
      <c r="K114" s="3483">
        <f t="array" ref="K114">COUNTIF('Gagnants-Perdants'!$B$1133:$B$1315,K85)</f>
        <v>6</v>
      </c>
      <c r="L114" s="3483">
        <f t="array" ref="L114">COUNTIF('Gagnants-Perdants'!$B$1133:$B$1315,L85)</f>
        <v>6</v>
      </c>
      <c r="M114" s="3483">
        <f t="array" ref="M114">COUNTIF('Gagnants-Perdants'!$B$1133:$B$1315,M85)</f>
        <v>3</v>
      </c>
      <c r="N114" s="3483">
        <f t="array" ref="N114">COUNTIF('Gagnants-Perdants'!$B$1133:$B$1315,N85)</f>
        <v>10</v>
      </c>
      <c r="O114" s="3483">
        <f t="array" ref="O114">COUNTIF('Gagnants-Perdants'!$B$1133:$B$1315,O85)</f>
        <v>1</v>
      </c>
      <c r="P114" s="3483">
        <f t="array" ref="P114">COUNTIF('Gagnants-Perdants'!$B$1133:$B$1315,P85)</f>
        <v>24</v>
      </c>
      <c r="Q114" s="3483">
        <f t="array" ref="Q114">COUNTIF('Gagnants-Perdants'!$B$1133:$B$1315,Q85)</f>
        <v>8</v>
      </c>
      <c r="R114" s="3483">
        <f t="array" ref="R114">COUNTIF('Gagnants-Perdants'!$B$1133:$B$1315,R85)</f>
        <v>0</v>
      </c>
      <c r="S114" s="3483">
        <f t="array" ref="S114">COUNTIF('Gagnants-Perdants'!$B$1133:$B$1315,S85)</f>
        <v>0</v>
      </c>
      <c r="T114" s="3483">
        <f t="array" ref="T114">COUNTIF('Gagnants-Perdants'!$B$1133:$B$1315,T85)</f>
        <v>0</v>
      </c>
      <c r="U114" s="3483">
        <f t="array" ref="U114">COUNTIF('Gagnants-Perdants'!$B$1133:$B$1315,U85)</f>
        <v>10</v>
      </c>
      <c r="V114" s="3483">
        <f t="array" ref="V114">COUNTIF('Gagnants-Perdants'!$B$1133:$B$1315,V85)</f>
        <v>2</v>
      </c>
      <c r="W114" s="3483">
        <f t="array" ref="W114">COUNTIF('Gagnants-Perdants'!$B$1133:$B$1315,W85)</f>
        <v>0</v>
      </c>
      <c r="X114" s="3483">
        <f t="array" ref="X114">COUNTIF('Gagnants-Perdants'!$B$1133:$B$1315,X85)</f>
        <v>1</v>
      </c>
      <c r="Y114" s="3483">
        <f t="array" ref="Y114">COUNTIF('Gagnants-Perdants'!$B$1133:$B$1315,Y85)</f>
        <v>0</v>
      </c>
      <c r="Z114" s="3483">
        <f t="array" ref="Z114">COUNTIF('Gagnants-Perdants'!$B$1133:$B$1315,Z85)</f>
        <v>0</v>
      </c>
      <c r="AA114" s="3483">
        <f t="array" ref="AA114">COUNTIF('Gagnants-Perdants'!$B$1133:$B$1315,AA85)</f>
        <v>0</v>
      </c>
      <c r="AB114" s="3483">
        <f t="array" ref="AB114">COUNTIF('Gagnants-Perdants'!$B$1133:$B$1315,AB85)</f>
        <v>5</v>
      </c>
      <c r="AC114" s="3483">
        <f t="array" ref="AC114">COUNTIF('Gagnants-Perdants'!$B$1133:$B$1315,AC85)</f>
        <v>0</v>
      </c>
      <c r="AD114" s="3483">
        <f t="array" ref="AD114">COUNTIF('Gagnants-Perdants'!$B$1133:$B$1315,AD85)</f>
        <v>8</v>
      </c>
      <c r="AE114" s="3483">
        <f t="array" ref="AE114">COUNTIF('Gagnants-Perdants'!$B$1133:$B$1315,AE85)</f>
        <v>4</v>
      </c>
      <c r="AF114" s="3483">
        <f t="array" ref="AF114">COUNTIF('Gagnants-Perdants'!$B$1133:$B$1315,AF85)</f>
        <v>20</v>
      </c>
      <c r="AG114" s="3483">
        <f t="array" ref="AG114">COUNTIF('Gagnants-Perdants'!$B$1133:$B$1315,AG85)</f>
        <v>1</v>
      </c>
      <c r="AH114" s="3483">
        <f t="array" ref="AH114">COUNTIF('Gagnants-Perdants'!$B$1133:$B$1315,AH85)</f>
        <v>1</v>
      </c>
      <c r="AI114" s="3483">
        <f t="array" ref="AI114">COUNTIF('Gagnants-Perdants'!$B$1133:$B$1315,AI85)</f>
        <v>7</v>
      </c>
      <c r="AJ114" s="3483">
        <f t="array" ref="AJ114">COUNTIF('Gagnants-Perdants'!$B$1133:$B$1315,AJ85)</f>
        <v>8</v>
      </c>
      <c r="AK114" s="3483">
        <f t="array" ref="AK114">COUNTIF('Gagnants-Perdants'!$B$1133:$B$1315,AK85)</f>
        <v>4</v>
      </c>
      <c r="AL114" s="3483">
        <f t="array" ref="AL114">COUNTIF('Gagnants-Perdants'!$B$1133:$B$1315,AL85)</f>
        <v>11</v>
      </c>
      <c r="AM114" s="3483">
        <f t="array" ref="AM114">COUNTIF('Gagnants-Perdants'!$B$1133:$B$1315,AM85)</f>
        <v>0</v>
      </c>
      <c r="AN114" s="3483">
        <f t="array" ref="AN114">COUNTIF('Gagnants-Perdants'!$B$1133:$B$1315,AN85)</f>
        <v>0</v>
      </c>
      <c r="AO114" s="3483">
        <f t="array" ref="AO114">COUNTIF('Gagnants-Perdants'!$B$1133:$B$1315,AO85)</f>
        <v>0</v>
      </c>
      <c r="AP114" s="3483">
        <f t="array" ref="AP114">COUNTIF('Gagnants-Perdants'!$B$1133:$B$1315,AP85)</f>
        <v>0</v>
      </c>
      <c r="AQ114" s="3483">
        <f t="array" ref="AQ114">COUNTIF('Gagnants-Perdants'!$B$1133:$B$1315,AQ85)</f>
        <v>4</v>
      </c>
      <c r="AR114" s="3484">
        <f t="array" ref="AR114">COUNTIF('Gagnants-Perdants'!$B$1133:$B$1315,AR85)</f>
        <v>0</v>
      </c>
      <c r="AS114" s="3710">
        <f t="array" ref="AS114">COUNTIF('Gagnants-Perdants'!$B$1133:$B$1315,AS85)</f>
        <v>0</v>
      </c>
      <c r="AT114" s="3484">
        <f t="array" ref="AT114">COUNTIF('Gagnants-Perdants'!$B$1133:$B$1315,AT85)</f>
        <v>0</v>
      </c>
      <c r="AU114" s="3484">
        <f t="array" ref="AU114">COUNTIF('Gagnants-Perdants'!$B$1133:$B$1315,AU85)</f>
        <v>0</v>
      </c>
      <c r="AV114" s="3484">
        <f t="array" ref="AV114">COUNTIF('Gagnants-Perdants'!$B$1133:$B$1315,AV85)</f>
        <v>0</v>
      </c>
      <c r="AW114" s="3484">
        <f t="array" ref="AW114">COUNTIF('Gagnants-Perdants'!$B$1133:$B$1315,AW85)</f>
        <v>0</v>
      </c>
      <c r="AX114" s="3484">
        <f t="array" ref="AX114">COUNTIF('Gagnants-Perdants'!$B$1133:$B$1315,AX85)</f>
        <v>0</v>
      </c>
      <c r="AY114" s="3484">
        <f t="array" ref="AY114">COUNTIF('Gagnants-Perdants'!$B$1133:$B$1315,AY85)</f>
        <v>0</v>
      </c>
      <c r="AZ114" s="3484">
        <f t="array" ref="AZ114">COUNTIF('Gagnants-Perdants'!$B$1133:$B$1315,AZ85)</f>
        <v>0</v>
      </c>
      <c r="BA114" s="3484">
        <f t="array" ref="BA114">COUNTIF('Gagnants-Perdants'!$B$1133:$B$1315,BA85)</f>
        <v>0</v>
      </c>
      <c r="BB114" s="3484">
        <f t="array" ref="BB114">COUNTIF('Gagnants-Perdants'!$B$1133:$B$1315,BB85)</f>
        <v>0</v>
      </c>
      <c r="BC114" s="3484">
        <f t="array" ref="BC114">COUNTIF('Gagnants-Perdants'!$B$1133:$B$1315,BC85)</f>
        <v>0</v>
      </c>
      <c r="BD114" s="3484">
        <f t="array" ref="BD114">COUNTIF('Gagnants-Perdants'!$B$1133:$B$1315,BD85)</f>
        <v>0</v>
      </c>
      <c r="BE114" s="3484">
        <f t="array" ref="BE114">COUNTIF('Gagnants-Perdants'!$B$1133:$B$1315,BE85)</f>
        <v>0</v>
      </c>
      <c r="BF114" s="3484">
        <f t="array" ref="BF114">COUNTIF('Gagnants-Perdants'!$B$1133:$B$1315,BF85)</f>
        <v>0</v>
      </c>
      <c r="BG114" s="3484">
        <f t="array" ref="BG114">COUNTIF('Gagnants-Perdants'!$B$1133:$B$1315,BG85)</f>
        <v>0</v>
      </c>
      <c r="BH114" s="3484">
        <f t="array" ref="BH114">COUNTIF('Gagnants-Perdants'!$B$1133:$B$1315,BH85)</f>
        <v>0</v>
      </c>
      <c r="BI114" s="3484">
        <f t="array" ref="BI114">COUNTIF('Gagnants-Perdants'!$B$1133:$B$1315,BI85)</f>
        <v>0</v>
      </c>
      <c r="BJ114" s="3484">
        <f t="array" ref="BJ114">COUNTIF('Gagnants-Perdants'!$B$1133:$B$1315,BJ85)</f>
        <v>0</v>
      </c>
      <c r="BK114" s="3484">
        <f t="array" ref="BK114">COUNTIF('Gagnants-Perdants'!$B$1133:$B$1315,BK85)</f>
        <v>0</v>
      </c>
      <c r="BL114" s="3484">
        <f t="array" ref="BL114">COUNTIF('Gagnants-Perdants'!$B$1133:$B$1315,BL85)</f>
        <v>0</v>
      </c>
      <c r="BM114" s="3484">
        <f t="array" ref="BM114">COUNTIF('Gagnants-Perdants'!$B$1133:$B$1315,BM85)</f>
        <v>0</v>
      </c>
      <c r="BN114" s="3484">
        <f t="array" ref="BN114">COUNTIF('Gagnants-Perdants'!$B$1133:$B$1315,BN85)</f>
        <v>0</v>
      </c>
      <c r="BO114" s="3484">
        <f t="array" ref="BO114">COUNTIF('Gagnants-Perdants'!$B$1133:$B$1315,BO85)</f>
        <v>0</v>
      </c>
      <c r="BP114" s="3484">
        <f t="array" ref="BP114">COUNTIF('Gagnants-Perdants'!$B$1133:$B$1315,BP85)</f>
        <v>0</v>
      </c>
      <c r="BQ114" s="3484">
        <f t="array" ref="BQ114">COUNTIF('Gagnants-Perdants'!$B$1133:$B$1315,BQ85)</f>
        <v>0</v>
      </c>
      <c r="BR114" s="3484">
        <f t="array" ref="BR114">COUNTIF('Gagnants-Perdants'!$B$1133:$B$1315,BR85)</f>
        <v>0</v>
      </c>
      <c r="BS114" s="3484">
        <f t="array" ref="BS114">COUNTIF('Gagnants-Perdants'!$B$1133:$B$1315,BS85)</f>
        <v>0</v>
      </c>
      <c r="BT114" s="3484">
        <f t="array" ref="BT114">COUNTIF('Gagnants-Perdants'!$B$1133:$B$1315,BT85)</f>
        <v>0</v>
      </c>
      <c r="BU114" s="3483">
        <f t="array" ref="BU114">COUNTIF('Gagnants-Perdants'!$B$1133:$B$1315,BU85)</f>
        <v>0</v>
      </c>
    </row>
    <row r="115" spans="1:73" s="53" customFormat="1" ht="12" x14ac:dyDescent="0.25">
      <c r="A115" s="3962"/>
      <c r="B115" s="505" t="s">
        <v>286</v>
      </c>
      <c r="C115" s="487">
        <f t="array" ref="C115">MAX(IF('INTEGRALE verrouillée'!$A$7:$A$110='Bountys calculs'!C85,'INTEGRALE verrouillée'!$BA$7:$BA$110))</f>
        <v>7</v>
      </c>
      <c r="D115" s="487">
        <f t="array" ref="D115">MAX(IF('INTEGRALE verrouillée'!$A$7:$A$110='Bountys calculs'!D85,'INTEGRALE verrouillée'!$BA$7:$BA$110))</f>
        <v>1</v>
      </c>
      <c r="E115" s="487">
        <f t="array" ref="E115">MAX(IF('INTEGRALE verrouillée'!$A$7:$A$110='Bountys calculs'!E85,'INTEGRALE verrouillée'!$BA$7:$BA$110))</f>
        <v>0</v>
      </c>
      <c r="F115" s="487">
        <f t="array" ref="F115">MAX(IF('INTEGRALE verrouillée'!$A$7:$A$110='Bountys calculs'!F85,'INTEGRALE verrouillée'!$BA$7:$BA$110))</f>
        <v>7</v>
      </c>
      <c r="G115" s="487">
        <f t="array" ref="G115">MAX(IF('INTEGRALE verrouillée'!$A$7:$A$110='Bountys calculs'!G85,'INTEGRALE verrouillée'!$BA$7:$BA$110))</f>
        <v>10</v>
      </c>
      <c r="H115" s="487">
        <f t="array" ref="H115">MAX(IF('INTEGRALE verrouillée'!$A$7:$A$110='Bountys calculs'!H85,'INTEGRALE verrouillée'!$BA$7:$BA$110))</f>
        <v>15</v>
      </c>
      <c r="I115" s="487">
        <f t="array" ref="I115">MAX(IF('INTEGRALE verrouillée'!$A$7:$A$110='Bountys calculs'!I85,'INTEGRALE verrouillée'!$BA$7:$BA$110))</f>
        <v>0</v>
      </c>
      <c r="J115" s="487">
        <f t="array" ref="J115">MAX(IF('INTEGRALE verrouillée'!$A$7:$A$110='Bountys calculs'!J85,'INTEGRALE verrouillée'!$BA$7:$BA$110))</f>
        <v>0</v>
      </c>
      <c r="K115" s="487">
        <f t="array" ref="K115">MAX(IF('INTEGRALE verrouillée'!$A$7:$A$110='Bountys calculs'!K85,'INTEGRALE verrouillée'!$BA$7:$BA$110))</f>
        <v>13</v>
      </c>
      <c r="L115" s="487">
        <f t="array" ref="L115">MAX(IF('INTEGRALE verrouillée'!$A$7:$A$110='Bountys calculs'!L85,'INTEGRALE verrouillée'!$BA$7:$BA$110))</f>
        <v>2</v>
      </c>
      <c r="M115" s="487">
        <f t="array" ref="M115">MAX(IF('INTEGRALE verrouillée'!$A$7:$A$110='Bountys calculs'!M85,'INTEGRALE verrouillée'!$BA$7:$BA$110))</f>
        <v>5</v>
      </c>
      <c r="N115" s="487">
        <f t="array" ref="N115">MAX(IF('INTEGRALE verrouillée'!$A$7:$A$110='Bountys calculs'!N85,'INTEGRALE verrouillée'!$BA$7:$BA$110))</f>
        <v>9</v>
      </c>
      <c r="O115" s="487">
        <f t="array" ref="O115">MAX(IF('INTEGRALE verrouillée'!$A$7:$A$110='Bountys calculs'!O85,'INTEGRALE verrouillée'!$BA$7:$BA$110))</f>
        <v>4</v>
      </c>
      <c r="P115" s="487">
        <f t="array" ref="P115">MAX(IF('INTEGRALE verrouillée'!$A$7:$A$110='Bountys calculs'!P85,'INTEGRALE verrouillée'!$BA$7:$BA$110))</f>
        <v>15</v>
      </c>
      <c r="Q115" s="487">
        <f t="array" ref="Q115">MAX(IF('INTEGRALE verrouillée'!$A$7:$A$110='Bountys calculs'!Q85,'INTEGRALE verrouillée'!$BA$7:$BA$110))</f>
        <v>6</v>
      </c>
      <c r="R115" s="487">
        <f t="array" ref="R115">MAX(IF('INTEGRALE verrouillée'!$A$7:$A$110='Bountys calculs'!R85,'INTEGRALE verrouillée'!$BA$7:$BA$110))</f>
        <v>0</v>
      </c>
      <c r="S115" s="487">
        <f t="array" ref="S115">MAX(IF('INTEGRALE verrouillée'!$A$7:$A$110='Bountys calculs'!S85,'INTEGRALE verrouillée'!$BA$7:$BA$110))</f>
        <v>0</v>
      </c>
      <c r="T115" s="487">
        <f t="array" ref="T115">MAX(IF('INTEGRALE verrouillée'!$A$7:$A$110='Bountys calculs'!T85,'INTEGRALE verrouillée'!$BA$7:$BA$110))</f>
        <v>0</v>
      </c>
      <c r="U115" s="487">
        <f t="array" ref="U115">MAX(IF('INTEGRALE verrouillée'!$A$7:$A$110='Bountys calculs'!U85,'INTEGRALE verrouillée'!$BA$7:$BA$110))</f>
        <v>6</v>
      </c>
      <c r="V115" s="487">
        <f t="array" ref="V115">MAX(IF('INTEGRALE verrouillée'!$A$7:$A$110='Bountys calculs'!V85,'INTEGRALE verrouillée'!$BA$7:$BA$110))</f>
        <v>4</v>
      </c>
      <c r="W115" s="487">
        <f t="array" ref="W115">MAX(IF('INTEGRALE verrouillée'!$A$7:$A$110='Bountys calculs'!W85,'INTEGRALE verrouillée'!$BA$7:$BA$110))</f>
        <v>0</v>
      </c>
      <c r="X115" s="487">
        <f t="array" ref="X115">MAX(IF('INTEGRALE verrouillée'!$A$7:$A$110='Bountys calculs'!X85,'INTEGRALE verrouillée'!$BA$7:$BA$110))</f>
        <v>14</v>
      </c>
      <c r="Y115" s="487">
        <f t="array" ref="Y115">MAX(IF('INTEGRALE verrouillée'!$A$7:$A$110='Bountys calculs'!Y85,'INTEGRALE verrouillée'!$BA$7:$BA$110))</f>
        <v>0</v>
      </c>
      <c r="Z115" s="487">
        <f t="array" ref="Z115">MAX(IF('INTEGRALE verrouillée'!$A$7:$A$110='Bountys calculs'!Z85,'INTEGRALE verrouillée'!$BA$7:$BA$110))</f>
        <v>0</v>
      </c>
      <c r="AA115" s="487">
        <f t="array" ref="AA115">MAX(IF('INTEGRALE verrouillée'!$A$7:$A$110='Bountys calculs'!AA85,'INTEGRALE verrouillée'!$BA$7:$BA$110))</f>
        <v>3</v>
      </c>
      <c r="AB115" s="487">
        <f t="array" ref="AB115">MAX(IF('INTEGRALE verrouillée'!$A$7:$A$110='Bountys calculs'!AB85,'INTEGRALE verrouillée'!$BA$7:$BA$110))</f>
        <v>13</v>
      </c>
      <c r="AC115" s="487">
        <f t="array" ref="AC115">MAX(IF('INTEGRALE verrouillée'!$A$7:$A$110='Bountys calculs'!AC85,'INTEGRALE verrouillée'!$BA$7:$BA$110))</f>
        <v>0</v>
      </c>
      <c r="AD115" s="487">
        <f t="array" ref="AD115">MAX(IF('INTEGRALE verrouillée'!$A$7:$A$110='Bountys calculs'!AD85,'INTEGRALE verrouillée'!$BA$7:$BA$110))</f>
        <v>6</v>
      </c>
      <c r="AE115" s="487">
        <f t="array" ref="AE115">MAX(IF('INTEGRALE verrouillée'!$A$7:$A$110='Bountys calculs'!AE85,'INTEGRALE verrouillée'!$BA$7:$BA$110))</f>
        <v>6</v>
      </c>
      <c r="AF115" s="487">
        <f t="array" ref="AF115">MAX(IF('INTEGRALE verrouillée'!$A$7:$A$110='Bountys calculs'!AF85,'INTEGRALE verrouillée'!$BA$7:$BA$110))</f>
        <v>11</v>
      </c>
      <c r="AG115" s="487">
        <f t="array" ref="AG115">MAX(IF('INTEGRALE verrouillée'!$A$7:$A$110='Bountys calculs'!AG85,'INTEGRALE verrouillée'!$BA$7:$BA$110))</f>
        <v>2</v>
      </c>
      <c r="AH115" s="487">
        <f t="array" ref="AH115">MAX(IF('INTEGRALE verrouillée'!$A$7:$A$110='Bountys calculs'!AH85,'INTEGRALE verrouillée'!$BA$7:$BA$110))</f>
        <v>2</v>
      </c>
      <c r="AI115" s="487">
        <f t="array" ref="AI115">MAX(IF('INTEGRALE verrouillée'!$A$7:$A$110='Bountys calculs'!AI85,'INTEGRALE verrouillée'!$BA$7:$BA$110))</f>
        <v>8</v>
      </c>
      <c r="AJ115" s="487">
        <f t="array" ref="AJ115">MAX(IF('INTEGRALE verrouillée'!$A$7:$A$110='Bountys calculs'!AJ85,'INTEGRALE verrouillée'!$BA$7:$BA$110))</f>
        <v>13</v>
      </c>
      <c r="AK115" s="487">
        <f t="array" ref="AK115">MAX(IF('INTEGRALE verrouillée'!$A$7:$A$110='Bountys calculs'!AK85,'INTEGRALE verrouillée'!$BA$7:$BA$110))</f>
        <v>9</v>
      </c>
      <c r="AL115" s="487">
        <f t="array" ref="AL115">MAX(IF('INTEGRALE verrouillée'!$A$7:$A$110='Bountys calculs'!AL85,'INTEGRALE verrouillée'!$BA$7:$BA$110))</f>
        <v>14</v>
      </c>
      <c r="AM115" s="487">
        <f t="array" ref="AM115">MAX(IF('INTEGRALE verrouillée'!$A$7:$A$110='Bountys calculs'!AM85,'INTEGRALE verrouillée'!$BA$7:$BA$110))</f>
        <v>0</v>
      </c>
      <c r="AN115" s="487">
        <f t="array" ref="AN115">MAX(IF('INTEGRALE verrouillée'!$A$7:$A$110='Bountys calculs'!AN85,'INTEGRALE verrouillée'!$BA$7:$BA$110))</f>
        <v>0</v>
      </c>
      <c r="AO115" s="487">
        <f t="array" ref="AO115">MAX(IF('INTEGRALE verrouillée'!$A$7:$A$110='Bountys calculs'!AO85,'INTEGRALE verrouillée'!$BA$7:$BA$110))</f>
        <v>0</v>
      </c>
      <c r="AP115" s="487">
        <f t="array" ref="AP115">MAX(IF('INTEGRALE verrouillée'!$A$7:$A$110='Bountys calculs'!AP85,'INTEGRALE verrouillée'!$BA$7:$BA$110))</f>
        <v>0</v>
      </c>
      <c r="AQ115" s="487">
        <f t="array" ref="AQ115">MAX(IF('INTEGRALE verrouillée'!$A$7:$A$110='Bountys calculs'!AQ85,'INTEGRALE verrouillée'!$BA$7:$BA$110))</f>
        <v>3</v>
      </c>
      <c r="AR115" s="849">
        <f t="array" ref="AR115">MAX(IF('INTEGRALE verrouillée'!$A$7:$A$110='Bountys calculs'!AR85,'INTEGRALE verrouillée'!$BA$7:$BA$110))</f>
        <v>4</v>
      </c>
      <c r="AS115" s="3683">
        <f t="array" ref="AS115">MAX(IF('INTEGRALE verrouillée'!$A$7:$A$110='Bountys calculs'!AS85,'INTEGRALE verrouillée'!$BA$7:$BA$110))</f>
        <v>0</v>
      </c>
      <c r="AT115" s="849">
        <f t="array" ref="AT115">MAX(IF('INTEGRALE verrouillée'!$A$7:$A$110='Bountys calculs'!AT85,'INTEGRALE verrouillée'!$BA$7:$BA$110))</f>
        <v>0</v>
      </c>
      <c r="AU115" s="849">
        <f t="array" ref="AU115">MAX(IF('INTEGRALE verrouillée'!$A$7:$A$110='Bountys calculs'!AU85,'INTEGRALE verrouillée'!$BA$7:$BA$110))</f>
        <v>0</v>
      </c>
      <c r="AV115" s="849">
        <f t="array" ref="AV115">MAX(IF('INTEGRALE verrouillée'!$A$7:$A$110='Bountys calculs'!AV85,'INTEGRALE verrouillée'!$BA$7:$BA$110))</f>
        <v>0</v>
      </c>
      <c r="AW115" s="849">
        <f t="array" ref="AW115">MAX(IF('INTEGRALE verrouillée'!$A$7:$A$110='Bountys calculs'!AW85,'INTEGRALE verrouillée'!$BA$7:$BA$110))</f>
        <v>0</v>
      </c>
      <c r="AX115" s="849">
        <f t="array" ref="AX115">MAX(IF('INTEGRALE verrouillée'!$A$7:$A$110='Bountys calculs'!AX85,'INTEGRALE verrouillée'!$BA$7:$BA$110))</f>
        <v>0</v>
      </c>
      <c r="AY115" s="849">
        <f t="array" ref="AY115">MAX(IF('INTEGRALE verrouillée'!$A$7:$A$110='Bountys calculs'!AY85,'INTEGRALE verrouillée'!$BA$7:$BA$110))</f>
        <v>0</v>
      </c>
      <c r="AZ115" s="849">
        <f t="array" ref="AZ115">MAX(IF('INTEGRALE verrouillée'!$A$7:$A$110='Bountys calculs'!AZ85,'INTEGRALE verrouillée'!$BA$7:$BA$110))</f>
        <v>0</v>
      </c>
      <c r="BA115" s="849">
        <f t="array" ref="BA115">MAX(IF('INTEGRALE verrouillée'!$A$7:$A$110='Bountys calculs'!BA85,'INTEGRALE verrouillée'!$BA$7:$BA$110))</f>
        <v>0</v>
      </c>
      <c r="BB115" s="849">
        <f t="array" ref="BB115">MAX(IF('INTEGRALE verrouillée'!$A$7:$A$110='Bountys calculs'!BB85,'INTEGRALE verrouillée'!$BA$7:$BA$110))</f>
        <v>0</v>
      </c>
      <c r="BC115" s="849">
        <f t="array" ref="BC115">MAX(IF('INTEGRALE verrouillée'!$A$7:$A$110='Bountys calculs'!BC85,'INTEGRALE verrouillée'!$BA$7:$BA$110))</f>
        <v>0</v>
      </c>
      <c r="BD115" s="849">
        <f t="array" ref="BD115">MAX(IF('INTEGRALE verrouillée'!$A$7:$A$110='Bountys calculs'!BD85,'INTEGRALE verrouillée'!$BA$7:$BA$110))</f>
        <v>0</v>
      </c>
      <c r="BE115" s="849">
        <f t="array" ref="BE115">MAX(IF('INTEGRALE verrouillée'!$A$7:$A$110='Bountys calculs'!BE85,'INTEGRALE verrouillée'!$BA$7:$BA$110))</f>
        <v>0</v>
      </c>
      <c r="BF115" s="849">
        <f t="array" ref="BF115">MAX(IF('INTEGRALE verrouillée'!$A$7:$A$110='Bountys calculs'!BF85,'INTEGRALE verrouillée'!$BA$7:$BA$110))</f>
        <v>0</v>
      </c>
      <c r="BG115" s="849">
        <f t="array" ref="BG115">MAX(IF('INTEGRALE verrouillée'!$A$7:$A$110='Bountys calculs'!BG85,'INTEGRALE verrouillée'!$BA$7:$BA$110))</f>
        <v>0</v>
      </c>
      <c r="BH115" s="849">
        <f t="array" ref="BH115">MAX(IF('INTEGRALE verrouillée'!$A$7:$A$110='Bountys calculs'!BH85,'INTEGRALE verrouillée'!$BA$7:$BA$110))</f>
        <v>0</v>
      </c>
      <c r="BI115" s="849">
        <f t="array" ref="BI115">MAX(IF('INTEGRALE verrouillée'!$A$7:$A$110='Bountys calculs'!BI85,'INTEGRALE verrouillée'!$BA$7:$BA$110))</f>
        <v>0</v>
      </c>
      <c r="BJ115" s="849">
        <f t="array" ref="BJ115">MAX(IF('INTEGRALE verrouillée'!$A$7:$A$110='Bountys calculs'!BJ85,'INTEGRALE verrouillée'!$BA$7:$BA$110))</f>
        <v>0</v>
      </c>
      <c r="BK115" s="849">
        <f t="array" ref="BK115">MAX(IF('INTEGRALE verrouillée'!$A$7:$A$110='Bountys calculs'!BK85,'INTEGRALE verrouillée'!$BA$7:$BA$110))</f>
        <v>0</v>
      </c>
      <c r="BL115" s="849">
        <f t="array" ref="BL115">MAX(IF('INTEGRALE verrouillée'!$A$7:$A$110='Bountys calculs'!BL85,'INTEGRALE verrouillée'!$BA$7:$BA$110))</f>
        <v>0</v>
      </c>
      <c r="BM115" s="849">
        <f t="array" ref="BM115">MAX(IF('INTEGRALE verrouillée'!$A$7:$A$110='Bountys calculs'!BM85,'INTEGRALE verrouillée'!$BA$7:$BA$110))</f>
        <v>0</v>
      </c>
      <c r="BN115" s="849">
        <f t="array" ref="BN115">MAX(IF('INTEGRALE verrouillée'!$A$7:$A$110='Bountys calculs'!BN85,'INTEGRALE verrouillée'!$BA$7:$BA$110))</f>
        <v>0</v>
      </c>
      <c r="BO115" s="849">
        <f t="array" ref="BO115">MAX(IF('INTEGRALE verrouillée'!$A$7:$A$110='Bountys calculs'!BO85,'INTEGRALE verrouillée'!$BA$7:$BA$110))</f>
        <v>0</v>
      </c>
      <c r="BP115" s="849">
        <f t="array" ref="BP115">MAX(IF('INTEGRALE verrouillée'!$A$7:$A$110='Bountys calculs'!BP85,'INTEGRALE verrouillée'!$BA$7:$BA$110))</f>
        <v>0</v>
      </c>
      <c r="BQ115" s="849">
        <f t="array" ref="BQ115">MAX(IF('INTEGRALE verrouillée'!$A$7:$A$110='Bountys calculs'!BQ85,'INTEGRALE verrouillée'!$BA$7:$BA$110))</f>
        <v>0</v>
      </c>
      <c r="BR115" s="849">
        <f t="array" ref="BR115">MAX(IF('INTEGRALE verrouillée'!$A$7:$A$110='Bountys calculs'!BR85,'INTEGRALE verrouillée'!$BA$7:$BA$110))</f>
        <v>0</v>
      </c>
      <c r="BS115" s="849">
        <f t="array" ref="BS115">MAX(IF('INTEGRALE verrouillée'!$A$7:$A$110='Bountys calculs'!BS85,'INTEGRALE verrouillée'!$BA$7:$BA$110))</f>
        <v>0</v>
      </c>
      <c r="BT115" s="849">
        <f t="array" ref="BT115">MAX(IF('INTEGRALE verrouillée'!$A$7:$A$110='Bountys calculs'!BT85,'INTEGRALE verrouillée'!$BA$7:$BA$110))</f>
        <v>0</v>
      </c>
      <c r="BU115" s="487">
        <f t="array" ref="BU115">MAX(IF('INTEGRALE verrouillée'!$A$7:$A$110='Bountys calculs'!BU85,'INTEGRALE verrouillée'!$BA$7:$BA$110))</f>
        <v>0</v>
      </c>
    </row>
    <row r="116" spans="1:73" s="53" customFormat="1" ht="12" x14ac:dyDescent="0.25">
      <c r="A116" s="3962"/>
      <c r="B116" s="642" t="s">
        <v>303</v>
      </c>
      <c r="C116" s="643">
        <f t="array" ref="C116">MAX(IF('INTEGRALE verrouillée'!$A$7:$A$110='Bountys calculs'!C85,'INTEGRALE verrouillée'!$BB$7:$BB$110))</f>
        <v>1</v>
      </c>
      <c r="D116" s="643">
        <f t="array" ref="D116">MAX(IF('INTEGRALE verrouillée'!$A$7:$A$110='Bountys calculs'!D85,'INTEGRALE verrouillée'!$BB$7:$BB$110))</f>
        <v>0</v>
      </c>
      <c r="E116" s="643">
        <f t="array" ref="E116">MAX(IF('INTEGRALE verrouillée'!$A$7:$A$110='Bountys calculs'!E85,'INTEGRALE verrouillée'!$BB$7:$BB$110))</f>
        <v>0</v>
      </c>
      <c r="F116" s="643">
        <f t="array" ref="F116">MAX(IF('INTEGRALE verrouillée'!$A$7:$A$110='Bountys calculs'!F85,'INTEGRALE verrouillée'!$BB$7:$BB$110))</f>
        <v>0</v>
      </c>
      <c r="G116" s="643">
        <f t="array" ref="G116">MAX(IF('INTEGRALE verrouillée'!$A$7:$A$110='Bountys calculs'!G85,'INTEGRALE verrouillée'!$BB$7:$BB$110))</f>
        <v>2</v>
      </c>
      <c r="H116" s="643">
        <f t="array" ref="H116">MAX(IF('INTEGRALE verrouillée'!$A$7:$A$110='Bountys calculs'!H85,'INTEGRALE verrouillée'!$BB$7:$BB$110))</f>
        <v>3</v>
      </c>
      <c r="I116" s="643">
        <f t="array" ref="I116">MAX(IF('INTEGRALE verrouillée'!$A$7:$A$110='Bountys calculs'!I85,'INTEGRALE verrouillée'!$BB$7:$BB$110))</f>
        <v>0</v>
      </c>
      <c r="J116" s="643">
        <f t="array" ref="J116">MAX(IF('INTEGRALE verrouillée'!$A$7:$A$110='Bountys calculs'!J85,'INTEGRALE verrouillée'!$BB$7:$BB$110))</f>
        <v>0</v>
      </c>
      <c r="K116" s="643">
        <f t="array" ref="K116">MAX(IF('INTEGRALE verrouillée'!$A$7:$A$110='Bountys calculs'!K85,'INTEGRALE verrouillée'!$BB$7:$BB$110))</f>
        <v>0</v>
      </c>
      <c r="L116" s="643">
        <f t="array" ref="L116">MAX(IF('INTEGRALE verrouillée'!$A$7:$A$110='Bountys calculs'!L85,'INTEGRALE verrouillée'!$BB$7:$BB$110))</f>
        <v>0</v>
      </c>
      <c r="M116" s="643">
        <f t="array" ref="M116">MAX(IF('INTEGRALE verrouillée'!$A$7:$A$110='Bountys calculs'!M85,'INTEGRALE verrouillée'!$BB$7:$BB$110))</f>
        <v>0</v>
      </c>
      <c r="N116" s="643">
        <f t="array" ref="N116">MAX(IF('INTEGRALE verrouillée'!$A$7:$A$110='Bountys calculs'!N85,'INTEGRALE verrouillée'!$BB$7:$BB$110))</f>
        <v>1</v>
      </c>
      <c r="O116" s="643">
        <f t="array" ref="O116">MAX(IF('INTEGRALE verrouillée'!$A$7:$A$110='Bountys calculs'!O85,'INTEGRALE verrouillée'!$BB$7:$BB$110))</f>
        <v>0</v>
      </c>
      <c r="P116" s="643">
        <f t="array" ref="P116">MAX(IF('INTEGRALE verrouillée'!$A$7:$A$110='Bountys calculs'!P85,'INTEGRALE verrouillée'!$BB$7:$BB$110))</f>
        <v>2</v>
      </c>
      <c r="Q116" s="643">
        <f t="array" ref="Q116">MAX(IF('INTEGRALE verrouillée'!$A$7:$A$110='Bountys calculs'!Q85,'INTEGRALE verrouillée'!$BB$7:$BB$110))</f>
        <v>1</v>
      </c>
      <c r="R116" s="643">
        <f t="array" ref="R116">MAX(IF('INTEGRALE verrouillée'!$A$7:$A$110='Bountys calculs'!R85,'INTEGRALE verrouillée'!$BB$7:$BB$110))</f>
        <v>0</v>
      </c>
      <c r="S116" s="643">
        <f t="array" ref="S116">MAX(IF('INTEGRALE verrouillée'!$A$7:$A$110='Bountys calculs'!S85,'INTEGRALE verrouillée'!$BB$7:$BB$110))</f>
        <v>0</v>
      </c>
      <c r="T116" s="643">
        <f t="array" ref="T116">MAX(IF('INTEGRALE verrouillée'!$A$7:$A$110='Bountys calculs'!T85,'INTEGRALE verrouillée'!$BB$7:$BB$110))</f>
        <v>0</v>
      </c>
      <c r="U116" s="643">
        <f t="array" ref="U116">MAX(IF('INTEGRALE verrouillée'!$A$7:$A$110='Bountys calculs'!U85,'INTEGRALE verrouillée'!$BB$7:$BB$110))</f>
        <v>1</v>
      </c>
      <c r="V116" s="643">
        <f t="array" ref="V116">MAX(IF('INTEGRALE verrouillée'!$A$7:$A$110='Bountys calculs'!V85,'INTEGRALE verrouillée'!$BB$7:$BB$110))</f>
        <v>0</v>
      </c>
      <c r="W116" s="643">
        <f t="array" ref="W116">MAX(IF('INTEGRALE verrouillée'!$A$7:$A$110='Bountys calculs'!W85,'INTEGRALE verrouillée'!$BB$7:$BB$110))</f>
        <v>0</v>
      </c>
      <c r="X116" s="643">
        <f t="array" ref="X116">MAX(IF('INTEGRALE verrouillée'!$A$7:$A$110='Bountys calculs'!X85,'INTEGRALE verrouillée'!$BB$7:$BB$110))</f>
        <v>0</v>
      </c>
      <c r="Y116" s="643">
        <f t="array" ref="Y116">MAX(IF('INTEGRALE verrouillée'!$A$7:$A$110='Bountys calculs'!Y85,'INTEGRALE verrouillée'!$BB$7:$BB$110))</f>
        <v>0</v>
      </c>
      <c r="Z116" s="643">
        <f t="array" ref="Z116">MAX(IF('INTEGRALE verrouillée'!$A$7:$A$110='Bountys calculs'!Z85,'INTEGRALE verrouillée'!$BB$7:$BB$110))</f>
        <v>0</v>
      </c>
      <c r="AA116" s="643">
        <f t="array" ref="AA116">MAX(IF('INTEGRALE verrouillée'!$A$7:$A$110='Bountys calculs'!AA85,'INTEGRALE verrouillée'!$BB$7:$BB$110))</f>
        <v>0</v>
      </c>
      <c r="AB116" s="643">
        <f t="array" ref="AB116">MAX(IF('INTEGRALE verrouillée'!$A$7:$A$110='Bountys calculs'!AB85,'INTEGRALE verrouillée'!$BB$7:$BB$110))</f>
        <v>0</v>
      </c>
      <c r="AC116" s="643">
        <f t="array" ref="AC116">MAX(IF('INTEGRALE verrouillée'!$A$7:$A$110='Bountys calculs'!AC85,'INTEGRALE verrouillée'!$BB$7:$BB$110))</f>
        <v>0</v>
      </c>
      <c r="AD116" s="643">
        <f t="array" ref="AD116">MAX(IF('INTEGRALE verrouillée'!$A$7:$A$110='Bountys calculs'!AD85,'INTEGRALE verrouillée'!$BB$7:$BB$110))</f>
        <v>1</v>
      </c>
      <c r="AE116" s="643">
        <f t="array" ref="AE116">MAX(IF('INTEGRALE verrouillée'!$A$7:$A$110='Bountys calculs'!AE85,'INTEGRALE verrouillée'!$BB$7:$BB$110))</f>
        <v>0</v>
      </c>
      <c r="AF116" s="643">
        <f t="array" ref="AF116">MAX(IF('INTEGRALE verrouillée'!$A$7:$A$110='Bountys calculs'!AF85,'INTEGRALE verrouillée'!$BB$7:$BB$110))</f>
        <v>2</v>
      </c>
      <c r="AG116" s="643">
        <f t="array" ref="AG116">MAX(IF('INTEGRALE verrouillée'!$A$7:$A$110='Bountys calculs'!AG85,'INTEGRALE verrouillée'!$BB$7:$BB$110))</f>
        <v>0</v>
      </c>
      <c r="AH116" s="643">
        <f t="array" ref="AH116">MAX(IF('INTEGRALE verrouillée'!$A$7:$A$110='Bountys calculs'!AH85,'INTEGRALE verrouillée'!$BB$7:$BB$110))</f>
        <v>0</v>
      </c>
      <c r="AI116" s="643">
        <f t="array" ref="AI116">MAX(IF('INTEGRALE verrouillée'!$A$7:$A$110='Bountys calculs'!AI85,'INTEGRALE verrouillée'!$BB$7:$BB$110))</f>
        <v>1</v>
      </c>
      <c r="AJ116" s="643">
        <f t="array" ref="AJ116">MAX(IF('INTEGRALE verrouillée'!$A$7:$A$110='Bountys calculs'!AJ85,'INTEGRALE verrouillée'!$BB$7:$BB$110))</f>
        <v>0</v>
      </c>
      <c r="AK116" s="643">
        <f t="array" ref="AK116">MAX(IF('INTEGRALE verrouillée'!$A$7:$A$110='Bountys calculs'!AK85,'INTEGRALE verrouillée'!$BB$7:$BB$110))</f>
        <v>0</v>
      </c>
      <c r="AL116" s="643">
        <f t="array" ref="AL116">MAX(IF('INTEGRALE verrouillée'!$A$7:$A$110='Bountys calculs'!AL85,'INTEGRALE verrouillée'!$BB$7:$BB$110))</f>
        <v>0</v>
      </c>
      <c r="AM116" s="643">
        <f t="array" ref="AM116">MAX(IF('INTEGRALE verrouillée'!$A$7:$A$110='Bountys calculs'!AM85,'INTEGRALE verrouillée'!$BB$7:$BB$110))</f>
        <v>0</v>
      </c>
      <c r="AN116" s="643">
        <f t="array" ref="AN116">MAX(IF('INTEGRALE verrouillée'!$A$7:$A$110='Bountys calculs'!AN85,'INTEGRALE verrouillée'!$BB$7:$BB$110))</f>
        <v>0</v>
      </c>
      <c r="AO116" s="643">
        <f t="array" ref="AO116">MAX(IF('INTEGRALE verrouillée'!$A$7:$A$110='Bountys calculs'!AO85,'INTEGRALE verrouillée'!$BB$7:$BB$110))</f>
        <v>0</v>
      </c>
      <c r="AP116" s="643">
        <f t="array" ref="AP116">MAX(IF('INTEGRALE verrouillée'!$A$7:$A$110='Bountys calculs'!AP85,'INTEGRALE verrouillée'!$BB$7:$BB$110))</f>
        <v>0</v>
      </c>
      <c r="AQ116" s="643">
        <f t="array" ref="AQ116">MAX(IF('INTEGRALE verrouillée'!$A$7:$A$110='Bountys calculs'!AQ85,'INTEGRALE verrouillée'!$BB$7:$BB$110))</f>
        <v>0</v>
      </c>
      <c r="AR116" s="850">
        <f t="array" ref="AR116">MAX(IF('INTEGRALE verrouillée'!$A$7:$A$110='Bountys calculs'!AR85,'INTEGRALE verrouillée'!$BB$7:$BB$110))</f>
        <v>0</v>
      </c>
      <c r="AS116" s="3684">
        <f t="array" ref="AS116">MAX(IF('INTEGRALE verrouillée'!$A$7:$A$110='Bountys calculs'!AS85,'INTEGRALE verrouillée'!$BB$7:$BB$110))</f>
        <v>0</v>
      </c>
      <c r="AT116" s="850">
        <f t="array" ref="AT116">MAX(IF('INTEGRALE verrouillée'!$A$7:$A$110='Bountys calculs'!AT85,'INTEGRALE verrouillée'!$BB$7:$BB$110))</f>
        <v>0</v>
      </c>
      <c r="AU116" s="850">
        <f t="array" ref="AU116">MAX(IF('INTEGRALE verrouillée'!$A$7:$A$110='Bountys calculs'!AU85,'INTEGRALE verrouillée'!$BB$7:$BB$110))</f>
        <v>0</v>
      </c>
      <c r="AV116" s="850">
        <f t="array" ref="AV116">MAX(IF('INTEGRALE verrouillée'!$A$7:$A$110='Bountys calculs'!AV85,'INTEGRALE verrouillée'!$BB$7:$BB$110))</f>
        <v>0</v>
      </c>
      <c r="AW116" s="850">
        <f t="array" ref="AW116">MAX(IF('INTEGRALE verrouillée'!$A$7:$A$110='Bountys calculs'!AW85,'INTEGRALE verrouillée'!$BB$7:$BB$110))</f>
        <v>0</v>
      </c>
      <c r="AX116" s="850">
        <f t="array" ref="AX116">MAX(IF('INTEGRALE verrouillée'!$A$7:$A$110='Bountys calculs'!AX85,'INTEGRALE verrouillée'!$BB$7:$BB$110))</f>
        <v>0</v>
      </c>
      <c r="AY116" s="850">
        <f t="array" ref="AY116">MAX(IF('INTEGRALE verrouillée'!$A$7:$A$110='Bountys calculs'!AY85,'INTEGRALE verrouillée'!$BB$7:$BB$110))</f>
        <v>0</v>
      </c>
      <c r="AZ116" s="850">
        <f t="array" ref="AZ116">MAX(IF('INTEGRALE verrouillée'!$A$7:$A$110='Bountys calculs'!AZ85,'INTEGRALE verrouillée'!$BB$7:$BB$110))</f>
        <v>0</v>
      </c>
      <c r="BA116" s="850">
        <f t="array" ref="BA116">MAX(IF('INTEGRALE verrouillée'!$A$7:$A$110='Bountys calculs'!BA85,'INTEGRALE verrouillée'!$BB$7:$BB$110))</f>
        <v>0</v>
      </c>
      <c r="BB116" s="850">
        <f t="array" ref="BB116">MAX(IF('INTEGRALE verrouillée'!$A$7:$A$110='Bountys calculs'!BB85,'INTEGRALE verrouillée'!$BB$7:$BB$110))</f>
        <v>0</v>
      </c>
      <c r="BC116" s="850">
        <f t="array" ref="BC116">MAX(IF('INTEGRALE verrouillée'!$A$7:$A$110='Bountys calculs'!BC85,'INTEGRALE verrouillée'!$BB$7:$BB$110))</f>
        <v>0</v>
      </c>
      <c r="BD116" s="850">
        <f t="array" ref="BD116">MAX(IF('INTEGRALE verrouillée'!$A$7:$A$110='Bountys calculs'!BD85,'INTEGRALE verrouillée'!$BB$7:$BB$110))</f>
        <v>0</v>
      </c>
      <c r="BE116" s="850">
        <f t="array" ref="BE116">MAX(IF('INTEGRALE verrouillée'!$A$7:$A$110='Bountys calculs'!BE85,'INTEGRALE verrouillée'!$BB$7:$BB$110))</f>
        <v>0</v>
      </c>
      <c r="BF116" s="850">
        <f t="array" ref="BF116">MAX(IF('INTEGRALE verrouillée'!$A$7:$A$110='Bountys calculs'!BF85,'INTEGRALE verrouillée'!$BB$7:$BB$110))</f>
        <v>0</v>
      </c>
      <c r="BG116" s="850">
        <f t="array" ref="BG116">MAX(IF('INTEGRALE verrouillée'!$A$7:$A$110='Bountys calculs'!BG85,'INTEGRALE verrouillée'!$BB$7:$BB$110))</f>
        <v>0</v>
      </c>
      <c r="BH116" s="850">
        <f t="array" ref="BH116">MAX(IF('INTEGRALE verrouillée'!$A$7:$A$110='Bountys calculs'!BH85,'INTEGRALE verrouillée'!$BB$7:$BB$110))</f>
        <v>0</v>
      </c>
      <c r="BI116" s="850">
        <f t="array" ref="BI116">MAX(IF('INTEGRALE verrouillée'!$A$7:$A$110='Bountys calculs'!BI85,'INTEGRALE verrouillée'!$BB$7:$BB$110))</f>
        <v>0</v>
      </c>
      <c r="BJ116" s="850">
        <f t="array" ref="BJ116">MAX(IF('INTEGRALE verrouillée'!$A$7:$A$110='Bountys calculs'!BJ85,'INTEGRALE verrouillée'!$BB$7:$BB$110))</f>
        <v>0</v>
      </c>
      <c r="BK116" s="850">
        <f t="array" ref="BK116">MAX(IF('INTEGRALE verrouillée'!$A$7:$A$110='Bountys calculs'!BK85,'INTEGRALE verrouillée'!$BB$7:$BB$110))</f>
        <v>0</v>
      </c>
      <c r="BL116" s="850">
        <f t="array" ref="BL116">MAX(IF('INTEGRALE verrouillée'!$A$7:$A$110='Bountys calculs'!BL85,'INTEGRALE verrouillée'!$BB$7:$BB$110))</f>
        <v>0</v>
      </c>
      <c r="BM116" s="850">
        <f t="array" ref="BM116">MAX(IF('INTEGRALE verrouillée'!$A$7:$A$110='Bountys calculs'!BM85,'INTEGRALE verrouillée'!$BB$7:$BB$110))</f>
        <v>0</v>
      </c>
      <c r="BN116" s="850">
        <f t="array" ref="BN116">MAX(IF('INTEGRALE verrouillée'!$A$7:$A$110='Bountys calculs'!BN85,'INTEGRALE verrouillée'!$BB$7:$BB$110))</f>
        <v>0</v>
      </c>
      <c r="BO116" s="850">
        <f t="array" ref="BO116">MAX(IF('INTEGRALE verrouillée'!$A$7:$A$110='Bountys calculs'!BO85,'INTEGRALE verrouillée'!$BB$7:$BB$110))</f>
        <v>0</v>
      </c>
      <c r="BP116" s="850">
        <f t="array" ref="BP116">MAX(IF('INTEGRALE verrouillée'!$A$7:$A$110='Bountys calculs'!BP85,'INTEGRALE verrouillée'!$BB$7:$BB$110))</f>
        <v>0</v>
      </c>
      <c r="BQ116" s="850">
        <f t="array" ref="BQ116">MAX(IF('INTEGRALE verrouillée'!$A$7:$A$110='Bountys calculs'!BQ85,'INTEGRALE verrouillée'!$BB$7:$BB$110))</f>
        <v>0</v>
      </c>
      <c r="BR116" s="850">
        <f t="array" ref="BR116">MAX(IF('INTEGRALE verrouillée'!$A$7:$A$110='Bountys calculs'!BR85,'INTEGRALE verrouillée'!$BB$7:$BB$110))</f>
        <v>0</v>
      </c>
      <c r="BS116" s="850">
        <f t="array" ref="BS116">MAX(IF('INTEGRALE verrouillée'!$A$7:$A$110='Bountys calculs'!BS85,'INTEGRALE verrouillée'!$BB$7:$BB$110))</f>
        <v>0</v>
      </c>
      <c r="BT116" s="850">
        <f t="array" ref="BT116">MAX(IF('INTEGRALE verrouillée'!$A$7:$A$110='Bountys calculs'!BT85,'INTEGRALE verrouillée'!$BB$7:$BB$110))</f>
        <v>0</v>
      </c>
      <c r="BU116" s="643">
        <f t="array" ref="BU116">MAX(IF('INTEGRALE verrouillée'!$A$7:$A$110='Bountys calculs'!BU85,'INTEGRALE verrouillée'!$BB$7:$BB$110))</f>
        <v>0</v>
      </c>
    </row>
    <row r="117" spans="1:73" s="53" customFormat="1" ht="12" x14ac:dyDescent="0.25">
      <c r="A117" s="3962"/>
      <c r="B117" s="506" t="s">
        <v>287</v>
      </c>
      <c r="C117" s="488">
        <f t="shared" ref="C117:BN117" si="46">IF(C115&gt;0,(C114+C116)/C115,"-")</f>
        <v>0.42857142857142855</v>
      </c>
      <c r="D117" s="488">
        <f t="shared" si="46"/>
        <v>1</v>
      </c>
      <c r="E117" s="488" t="str">
        <f t="shared" si="46"/>
        <v>-</v>
      </c>
      <c r="F117" s="488">
        <f t="shared" si="46"/>
        <v>0.42857142857142855</v>
      </c>
      <c r="G117" s="488">
        <f t="shared" si="46"/>
        <v>1.1000000000000001</v>
      </c>
      <c r="H117" s="488">
        <f t="shared" si="46"/>
        <v>1.6</v>
      </c>
      <c r="I117" s="488" t="str">
        <f t="shared" si="46"/>
        <v>-</v>
      </c>
      <c r="J117" s="488" t="str">
        <f t="shared" si="46"/>
        <v>-</v>
      </c>
      <c r="K117" s="488">
        <f t="shared" si="46"/>
        <v>0.46153846153846156</v>
      </c>
      <c r="L117" s="488">
        <f t="shared" si="46"/>
        <v>3</v>
      </c>
      <c r="M117" s="488">
        <f t="shared" si="46"/>
        <v>0.6</v>
      </c>
      <c r="N117" s="488">
        <f t="shared" si="46"/>
        <v>1.2222222222222223</v>
      </c>
      <c r="O117" s="488">
        <f t="shared" si="46"/>
        <v>0.25</v>
      </c>
      <c r="P117" s="488">
        <f t="shared" si="46"/>
        <v>1.7333333333333334</v>
      </c>
      <c r="Q117" s="488">
        <f t="shared" si="46"/>
        <v>1.5</v>
      </c>
      <c r="R117" s="488" t="str">
        <f t="shared" si="46"/>
        <v>-</v>
      </c>
      <c r="S117" s="488" t="str">
        <f t="shared" si="46"/>
        <v>-</v>
      </c>
      <c r="T117" s="488" t="str">
        <f t="shared" si="46"/>
        <v>-</v>
      </c>
      <c r="U117" s="488">
        <f t="shared" si="46"/>
        <v>1.8333333333333333</v>
      </c>
      <c r="V117" s="488">
        <f t="shared" si="46"/>
        <v>0.5</v>
      </c>
      <c r="W117" s="488" t="str">
        <f t="shared" si="46"/>
        <v>-</v>
      </c>
      <c r="X117" s="488">
        <f t="shared" si="46"/>
        <v>7.1428571428571425E-2</v>
      </c>
      <c r="Y117" s="488" t="str">
        <f t="shared" si="46"/>
        <v>-</v>
      </c>
      <c r="Z117" s="488" t="str">
        <f t="shared" si="46"/>
        <v>-</v>
      </c>
      <c r="AA117" s="488">
        <f t="shared" si="46"/>
        <v>0</v>
      </c>
      <c r="AB117" s="488">
        <f t="shared" si="46"/>
        <v>0.38461538461538464</v>
      </c>
      <c r="AC117" s="488" t="str">
        <f t="shared" si="46"/>
        <v>-</v>
      </c>
      <c r="AD117" s="488">
        <f t="shared" si="46"/>
        <v>1.5</v>
      </c>
      <c r="AE117" s="488">
        <f t="shared" si="46"/>
        <v>0.66666666666666663</v>
      </c>
      <c r="AF117" s="488">
        <f t="shared" si="46"/>
        <v>2</v>
      </c>
      <c r="AG117" s="488">
        <f t="shared" si="46"/>
        <v>0.5</v>
      </c>
      <c r="AH117" s="488">
        <f t="shared" si="46"/>
        <v>0.5</v>
      </c>
      <c r="AI117" s="488">
        <f t="shared" si="46"/>
        <v>1</v>
      </c>
      <c r="AJ117" s="488">
        <f t="shared" si="46"/>
        <v>0.61538461538461542</v>
      </c>
      <c r="AK117" s="488">
        <f t="shared" si="46"/>
        <v>0.44444444444444442</v>
      </c>
      <c r="AL117" s="488">
        <f t="shared" si="46"/>
        <v>0.7857142857142857</v>
      </c>
      <c r="AM117" s="488" t="str">
        <f t="shared" si="46"/>
        <v>-</v>
      </c>
      <c r="AN117" s="488" t="str">
        <f t="shared" si="46"/>
        <v>-</v>
      </c>
      <c r="AO117" s="488" t="str">
        <f t="shared" si="46"/>
        <v>-</v>
      </c>
      <c r="AP117" s="488" t="str">
        <f t="shared" si="46"/>
        <v>-</v>
      </c>
      <c r="AQ117" s="488">
        <f t="shared" si="46"/>
        <v>1.3333333333333333</v>
      </c>
      <c r="AR117" s="851">
        <f t="shared" si="46"/>
        <v>0</v>
      </c>
      <c r="AS117" s="3685" t="str">
        <f t="shared" ref="AS117:BU117" si="47">IF(AS115&gt;0,(AS114+AS116)/AS115,"-")</f>
        <v>-</v>
      </c>
      <c r="AT117" s="851" t="str">
        <f t="shared" si="47"/>
        <v>-</v>
      </c>
      <c r="AU117" s="851" t="str">
        <f t="shared" si="47"/>
        <v>-</v>
      </c>
      <c r="AV117" s="851" t="str">
        <f t="shared" si="47"/>
        <v>-</v>
      </c>
      <c r="AW117" s="851" t="str">
        <f t="shared" si="47"/>
        <v>-</v>
      </c>
      <c r="AX117" s="851" t="str">
        <f t="shared" si="47"/>
        <v>-</v>
      </c>
      <c r="AY117" s="851" t="str">
        <f t="shared" si="47"/>
        <v>-</v>
      </c>
      <c r="AZ117" s="851" t="str">
        <f t="shared" si="47"/>
        <v>-</v>
      </c>
      <c r="BA117" s="851" t="str">
        <f t="shared" si="47"/>
        <v>-</v>
      </c>
      <c r="BB117" s="851" t="str">
        <f t="shared" si="47"/>
        <v>-</v>
      </c>
      <c r="BC117" s="851" t="str">
        <f t="shared" si="47"/>
        <v>-</v>
      </c>
      <c r="BD117" s="851" t="str">
        <f t="shared" si="47"/>
        <v>-</v>
      </c>
      <c r="BE117" s="851" t="str">
        <f t="shared" si="47"/>
        <v>-</v>
      </c>
      <c r="BF117" s="851" t="str">
        <f t="shared" si="47"/>
        <v>-</v>
      </c>
      <c r="BG117" s="851" t="str">
        <f t="shared" si="47"/>
        <v>-</v>
      </c>
      <c r="BH117" s="851" t="str">
        <f t="shared" si="47"/>
        <v>-</v>
      </c>
      <c r="BI117" s="851" t="str">
        <f t="shared" si="47"/>
        <v>-</v>
      </c>
      <c r="BJ117" s="851" t="str">
        <f t="shared" si="47"/>
        <v>-</v>
      </c>
      <c r="BK117" s="851" t="str">
        <f t="shared" si="47"/>
        <v>-</v>
      </c>
      <c r="BL117" s="851" t="str">
        <f t="shared" si="47"/>
        <v>-</v>
      </c>
      <c r="BM117" s="851" t="str">
        <f t="shared" si="47"/>
        <v>-</v>
      </c>
      <c r="BN117" s="851" t="str">
        <f t="shared" si="47"/>
        <v>-</v>
      </c>
      <c r="BO117" s="851" t="str">
        <f t="shared" si="47"/>
        <v>-</v>
      </c>
      <c r="BP117" s="851" t="str">
        <f t="shared" si="47"/>
        <v>-</v>
      </c>
      <c r="BQ117" s="851" t="str">
        <f t="shared" si="47"/>
        <v>-</v>
      </c>
      <c r="BR117" s="851" t="str">
        <f t="shared" si="47"/>
        <v>-</v>
      </c>
      <c r="BS117" s="851" t="str">
        <f t="shared" si="47"/>
        <v>-</v>
      </c>
      <c r="BT117" s="851" t="str">
        <f t="shared" si="47"/>
        <v>-</v>
      </c>
      <c r="BU117" s="488" t="str">
        <f t="shared" si="47"/>
        <v>-</v>
      </c>
    </row>
    <row r="118" spans="1:73" s="55" customFormat="1" ht="12" customHeight="1" x14ac:dyDescent="0.25">
      <c r="A118" s="3963" t="s">
        <v>874</v>
      </c>
      <c r="B118" s="620" t="s">
        <v>285</v>
      </c>
      <c r="C118" s="621">
        <f t="array" ref="C118">COUNTIF('Gagnants-Perdants'!$B$1316:$B$1483,C85)</f>
        <v>4</v>
      </c>
      <c r="D118" s="621">
        <f t="array" ref="D118">COUNTIF('Gagnants-Perdants'!$B$1316:$B$1483,D85)</f>
        <v>0</v>
      </c>
      <c r="E118" s="621">
        <f t="array" ref="E118">COUNTIF('Gagnants-Perdants'!$B$1316:$B$1483,E85)</f>
        <v>0</v>
      </c>
      <c r="F118" s="621">
        <f t="array" ref="F118">COUNTIF('Gagnants-Perdants'!$B$1316:$B$1483,F85)</f>
        <v>3</v>
      </c>
      <c r="G118" s="621">
        <f t="array" ref="G118">COUNTIF('Gagnants-Perdants'!$B$1316:$B$1483,G85)</f>
        <v>6</v>
      </c>
      <c r="H118" s="621">
        <f t="array" ref="H118">COUNTIF('Gagnants-Perdants'!$B$1316:$B$1483,H85)</f>
        <v>22</v>
      </c>
      <c r="I118" s="621">
        <f t="array" ref="I118">COUNTIF('Gagnants-Perdants'!$B$1316:$B$1483,I85)</f>
        <v>0</v>
      </c>
      <c r="J118" s="621">
        <f t="array" ref="J118">COUNTIF('Gagnants-Perdants'!$B$1316:$B$1483,J85)</f>
        <v>1</v>
      </c>
      <c r="K118" s="621">
        <f t="array" ref="K118">COUNTIF('Gagnants-Perdants'!$B$1316:$B$1483,K85)</f>
        <v>2</v>
      </c>
      <c r="L118" s="621">
        <f t="array" ref="L118">COUNTIF('Gagnants-Perdants'!$B$1316:$B$1483,L85)</f>
        <v>0</v>
      </c>
      <c r="M118" s="621">
        <f t="array" ref="M118">COUNTIF('Gagnants-Perdants'!$B$1316:$B$1483,M85)</f>
        <v>9</v>
      </c>
      <c r="N118" s="621">
        <f t="array" ref="N118">COUNTIF('Gagnants-Perdants'!$B$1316:$B$1483,N85)</f>
        <v>17</v>
      </c>
      <c r="O118" s="621">
        <f t="array" ref="O118">COUNTIF('Gagnants-Perdants'!$B$1316:$B$1483,O85)</f>
        <v>0</v>
      </c>
      <c r="P118" s="621">
        <f t="array" ref="P118">COUNTIF('Gagnants-Perdants'!$B$1316:$B$1483,P85)</f>
        <v>12</v>
      </c>
      <c r="Q118" s="621">
        <f t="array" ref="Q118">COUNTIF('Gagnants-Perdants'!$B$1316:$B$1483,Q85)</f>
        <v>6</v>
      </c>
      <c r="R118" s="621">
        <f t="array" ref="R118">COUNTIF('Gagnants-Perdants'!$B$1316:$B$1483,R85)</f>
        <v>0</v>
      </c>
      <c r="S118" s="621">
        <f t="array" ref="S118">COUNTIF('Gagnants-Perdants'!$B$1316:$B$1483,S85)</f>
        <v>0</v>
      </c>
      <c r="T118" s="621">
        <f t="array" ref="T118">COUNTIF('Gagnants-Perdants'!$B$1316:$B$1483,T85)</f>
        <v>0</v>
      </c>
      <c r="U118" s="621">
        <f t="array" ref="U118">COUNTIF('Gagnants-Perdants'!$B$1316:$B$1483,U85)</f>
        <v>2</v>
      </c>
      <c r="V118" s="621">
        <f t="array" ref="V118">COUNTIF('Gagnants-Perdants'!$B$1316:$B$1483,V85)</f>
        <v>4</v>
      </c>
      <c r="W118" s="621">
        <f t="array" ref="W118">COUNTIF('Gagnants-Perdants'!$B$1316:$B$1483,W85)</f>
        <v>0</v>
      </c>
      <c r="X118" s="621">
        <f t="array" ref="X118">COUNTIF('Gagnants-Perdants'!$B$1316:$B$1483,X85)</f>
        <v>8</v>
      </c>
      <c r="Y118" s="621">
        <f t="array" ref="Y118">COUNTIF('Gagnants-Perdants'!$B$1316:$B$1483,Y85)</f>
        <v>0</v>
      </c>
      <c r="Z118" s="621">
        <f t="array" ref="Z118">COUNTIF('Gagnants-Perdants'!$B$1316:$B$1483,Z85)</f>
        <v>3</v>
      </c>
      <c r="AA118" s="621">
        <f t="array" ref="AA118">COUNTIF('Gagnants-Perdants'!$B$1316:$B$1483,AA85)</f>
        <v>0</v>
      </c>
      <c r="AB118" s="621">
        <f t="array" ref="AB118">COUNTIF('Gagnants-Perdants'!$B$1316:$B$1483,AB85)</f>
        <v>4</v>
      </c>
      <c r="AC118" s="621">
        <f t="array" ref="AC118">COUNTIF('Gagnants-Perdants'!$B$1316:$B$1483,AC85)</f>
        <v>0</v>
      </c>
      <c r="AD118" s="621">
        <f t="array" ref="AD118">COUNTIF('Gagnants-Perdants'!$B$1316:$B$1483,AD85)</f>
        <v>8</v>
      </c>
      <c r="AE118" s="621">
        <f t="array" ref="AE118">COUNTIF('Gagnants-Perdants'!$B$1316:$B$1483,AE85)</f>
        <v>8</v>
      </c>
      <c r="AF118" s="621">
        <f t="array" ref="AF118">COUNTIF('Gagnants-Perdants'!$B$1316:$B$1483,AF85)</f>
        <v>13</v>
      </c>
      <c r="AG118" s="621">
        <f t="array" ref="AG118">COUNTIF('Gagnants-Perdants'!$B$1316:$B$1483,AG85)</f>
        <v>1</v>
      </c>
      <c r="AH118" s="621">
        <f t="array" ref="AH118">COUNTIF('Gagnants-Perdants'!$B$1316:$B$1483,AH85)</f>
        <v>4</v>
      </c>
      <c r="AI118" s="621">
        <f t="array" ref="AI118">COUNTIF('Gagnants-Perdants'!$B$1316:$B$1483,AI85)</f>
        <v>9</v>
      </c>
      <c r="AJ118" s="621">
        <f t="array" ref="AJ118">COUNTIF('Gagnants-Perdants'!$B$1316:$B$1483,AJ85)</f>
        <v>10</v>
      </c>
      <c r="AK118" s="621">
        <f t="array" ref="AK118">COUNTIF('Gagnants-Perdants'!$B$1316:$B$1483,AK85)</f>
        <v>3</v>
      </c>
      <c r="AL118" s="621">
        <f t="array" ref="AL118">COUNTIF('Gagnants-Perdants'!$B$1316:$B$1483,AL85)</f>
        <v>9</v>
      </c>
      <c r="AM118" s="621">
        <f t="array" ref="AM118">COUNTIF('Gagnants-Perdants'!$B$1316:$B$1483,AM85)</f>
        <v>0</v>
      </c>
      <c r="AN118" s="621">
        <f t="array" ref="AN118">COUNTIF('Gagnants-Perdants'!$B$1316:$B$1483,AN85)</f>
        <v>0</v>
      </c>
      <c r="AO118" s="621">
        <f t="array" ref="AO118">COUNTIF('Gagnants-Perdants'!$B$1316:$B$1483,AO85)</f>
        <v>0</v>
      </c>
      <c r="AP118" s="621">
        <f t="array" ref="AP118">COUNTIF('Gagnants-Perdants'!$B$1316:$B$1483,AP85)</f>
        <v>0</v>
      </c>
      <c r="AQ118" s="621">
        <f t="array" ref="AQ118">COUNTIF('Gagnants-Perdants'!$B$1316:$B$1483,AQ85)</f>
        <v>0</v>
      </c>
      <c r="AR118" s="852">
        <f t="array" ref="AR118">COUNTIF('Gagnants-Perdants'!$B$1316:$B$1483,AR85)</f>
        <v>0</v>
      </c>
      <c r="AS118" s="3686">
        <f t="array" ref="AS118">COUNTIF('Gagnants-Perdants'!$B$1316:$B$1483,AS85)</f>
        <v>0</v>
      </c>
      <c r="AT118" s="621">
        <f t="array" ref="AT118">COUNTIF('Gagnants-Perdants'!$B$1316:$B$1483,AT85)</f>
        <v>0</v>
      </c>
      <c r="AU118" s="621">
        <f t="array" ref="AU118">COUNTIF('Gagnants-Perdants'!$B$1316:$B$1483,AU85)</f>
        <v>0</v>
      </c>
      <c r="AV118" s="621">
        <f t="array" ref="AV118">COUNTIF('Gagnants-Perdants'!$B$1316:$B$1483,AV85)</f>
        <v>0</v>
      </c>
      <c r="AW118" s="621">
        <f t="array" ref="AW118">COUNTIF('Gagnants-Perdants'!$B$1316:$B$1483,AW85)</f>
        <v>0</v>
      </c>
      <c r="AX118" s="621">
        <f t="array" ref="AX118">COUNTIF('Gagnants-Perdants'!$B$1316:$B$1483,AX85)</f>
        <v>0</v>
      </c>
      <c r="AY118" s="621">
        <f t="array" ref="AY118">COUNTIF('Gagnants-Perdants'!$B$1316:$B$1483,AY85)</f>
        <v>0</v>
      </c>
      <c r="AZ118" s="621">
        <f t="array" ref="AZ118">COUNTIF('Gagnants-Perdants'!$B$1316:$B$1483,AZ85)</f>
        <v>0</v>
      </c>
      <c r="BA118" s="621">
        <f t="array" ref="BA118">COUNTIF('Gagnants-Perdants'!$B$1316:$B$1483,BA85)</f>
        <v>0</v>
      </c>
      <c r="BB118" s="621">
        <f t="array" ref="BB118">COUNTIF('Gagnants-Perdants'!$B$1316:$B$1483,BB85)</f>
        <v>0</v>
      </c>
      <c r="BC118" s="621">
        <f t="array" ref="BC118">COUNTIF('Gagnants-Perdants'!$B$1316:$B$1483,BC85)</f>
        <v>0</v>
      </c>
      <c r="BD118" s="621">
        <f t="array" ref="BD118">COUNTIF('Gagnants-Perdants'!$B$1316:$B$1483,BD85)</f>
        <v>0</v>
      </c>
      <c r="BE118" s="621">
        <f t="array" ref="BE118">COUNTIF('Gagnants-Perdants'!$B$1316:$B$1483,BE85)</f>
        <v>0</v>
      </c>
      <c r="BF118" s="621">
        <f t="array" ref="BF118">COUNTIF('Gagnants-Perdants'!$B$1316:$B$1483,BF85)</f>
        <v>0</v>
      </c>
      <c r="BG118" s="621">
        <f t="array" ref="BG118">COUNTIF('Gagnants-Perdants'!$B$1316:$B$1483,BG85)</f>
        <v>0</v>
      </c>
      <c r="BH118" s="621">
        <f t="array" ref="BH118">COUNTIF('Gagnants-Perdants'!$B$1316:$B$1483,BH85)</f>
        <v>0</v>
      </c>
      <c r="BI118" s="621">
        <f t="array" ref="BI118">COUNTIF('Gagnants-Perdants'!$B$1316:$B$1483,BI85)</f>
        <v>0</v>
      </c>
      <c r="BJ118" s="621">
        <f t="array" ref="BJ118">COUNTIF('Gagnants-Perdants'!$B$1316:$B$1483,BJ85)</f>
        <v>0</v>
      </c>
      <c r="BK118" s="621">
        <f t="array" ref="BK118">COUNTIF('Gagnants-Perdants'!$B$1316:$B$1483,BK85)</f>
        <v>0</v>
      </c>
      <c r="BL118" s="621">
        <f t="array" ref="BL118">COUNTIF('Gagnants-Perdants'!$B$1316:$B$1483,BL85)</f>
        <v>0</v>
      </c>
      <c r="BM118" s="621">
        <f t="array" ref="BM118">COUNTIF('Gagnants-Perdants'!$B$1316:$B$1483,BM85)</f>
        <v>0</v>
      </c>
      <c r="BN118" s="621">
        <f t="array" ref="BN118">COUNTIF('Gagnants-Perdants'!$B$1316:$B$1483,BN85)</f>
        <v>0</v>
      </c>
      <c r="BO118" s="621">
        <f t="array" ref="BO118">COUNTIF('Gagnants-Perdants'!$B$1316:$B$1483,BO85)</f>
        <v>0</v>
      </c>
      <c r="BP118" s="621">
        <f t="array" ref="BP118">COUNTIF('Gagnants-Perdants'!$B$1316:$B$1483,BP85)</f>
        <v>0</v>
      </c>
      <c r="BQ118" s="621">
        <f t="array" ref="BQ118">COUNTIF('Gagnants-Perdants'!$B$1316:$B$1483,BQ85)</f>
        <v>0</v>
      </c>
      <c r="BR118" s="621">
        <f t="array" ref="BR118">COUNTIF('Gagnants-Perdants'!$B$1316:$B$1483,BR85)</f>
        <v>0</v>
      </c>
      <c r="BS118" s="621">
        <f t="array" ref="BS118">COUNTIF('Gagnants-Perdants'!$B$1316:$B$1483,BS85)</f>
        <v>0</v>
      </c>
      <c r="BT118" s="621">
        <f t="array" ref="BT118">COUNTIF('Gagnants-Perdants'!$B$1316:$B$1483,BT85)</f>
        <v>0</v>
      </c>
      <c r="BU118" s="621">
        <f t="array" ref="BU118">COUNTIF('Gagnants-Perdants'!$B$1316:$B$1483,BU85)</f>
        <v>0</v>
      </c>
    </row>
    <row r="119" spans="1:73" s="53" customFormat="1" ht="12" x14ac:dyDescent="0.25">
      <c r="A119" s="3963"/>
      <c r="B119" s="507" t="s">
        <v>286</v>
      </c>
      <c r="C119" s="489">
        <f t="array" ref="C119">MAX(IF('INTEGRALE verrouillée'!$A$7:$A$110='Bountys calculs'!C85,'INTEGRALE verrouillée'!$BC$7:$BC$110))</f>
        <v>7</v>
      </c>
      <c r="D119" s="489">
        <f t="array" ref="D119">MAX(IF('INTEGRALE verrouillée'!$A$7:$A$110='Bountys calculs'!D85,'INTEGRALE verrouillée'!$BC$7:$BC$110))</f>
        <v>0</v>
      </c>
      <c r="E119" s="489">
        <f t="array" ref="E119">MAX(IF('INTEGRALE verrouillée'!$A$7:$A$110='Bountys calculs'!E85,'INTEGRALE verrouillée'!$BC$7:$BC$110))</f>
        <v>0</v>
      </c>
      <c r="F119" s="489">
        <f t="array" ref="F119">MAX(IF('INTEGRALE verrouillée'!$A$7:$A$110='Bountys calculs'!F85,'INTEGRALE verrouillée'!$BC$7:$BC$110))</f>
        <v>7</v>
      </c>
      <c r="G119" s="489">
        <f t="array" ref="G119">MAX(IF('INTEGRALE verrouillée'!$A$7:$A$110='Bountys calculs'!G85,'INTEGRALE verrouillée'!$BC$7:$BC$110))</f>
        <v>8</v>
      </c>
      <c r="H119" s="489">
        <f t="array" ref="H119">MAX(IF('INTEGRALE verrouillée'!$A$7:$A$110='Bountys calculs'!H85,'INTEGRALE verrouillée'!$BC$7:$BC$110))</f>
        <v>11</v>
      </c>
      <c r="I119" s="489">
        <f t="array" ref="I119">MAX(IF('INTEGRALE verrouillée'!$A$7:$A$110='Bountys calculs'!I85,'INTEGRALE verrouillée'!$BC$7:$BC$110))</f>
        <v>0</v>
      </c>
      <c r="J119" s="489">
        <f t="array" ref="J119">MAX(IF('INTEGRALE verrouillée'!$A$7:$A$110='Bountys calculs'!J85,'INTEGRALE verrouillée'!$BC$7:$BC$110))</f>
        <v>1</v>
      </c>
      <c r="K119" s="489">
        <f t="array" ref="K119">MAX(IF('INTEGRALE verrouillée'!$A$7:$A$110='Bountys calculs'!K85,'INTEGRALE verrouillée'!$BC$7:$BC$110))</f>
        <v>10</v>
      </c>
      <c r="L119" s="489">
        <f t="array" ref="L119">MAX(IF('INTEGRALE verrouillée'!$A$7:$A$110='Bountys calculs'!L85,'INTEGRALE verrouillée'!$BC$7:$BC$110))</f>
        <v>0</v>
      </c>
      <c r="M119" s="489">
        <f t="array" ref="M119">MAX(IF('INTEGRALE verrouillée'!$A$7:$A$110='Bountys calculs'!M85,'INTEGRALE verrouillée'!$BC$7:$BC$110))</f>
        <v>5</v>
      </c>
      <c r="N119" s="489">
        <f t="array" ref="N119">MAX(IF('INTEGRALE verrouillée'!$A$7:$A$110='Bountys calculs'!N85,'INTEGRALE verrouillée'!$BC$7:$BC$110))</f>
        <v>8</v>
      </c>
      <c r="O119" s="489">
        <f t="array" ref="O119">MAX(IF('INTEGRALE verrouillée'!$A$7:$A$110='Bountys calculs'!O85,'INTEGRALE verrouillée'!$BC$7:$BC$110))</f>
        <v>1</v>
      </c>
      <c r="P119" s="489">
        <f t="array" ref="P119">MAX(IF('INTEGRALE verrouillée'!$A$7:$A$110='Bountys calculs'!P85,'INTEGRALE verrouillée'!$BC$7:$BC$110))</f>
        <v>11</v>
      </c>
      <c r="Q119" s="489">
        <f t="array" ref="Q119">MAX(IF('INTEGRALE verrouillée'!$A$7:$A$110='Bountys calculs'!Q85,'INTEGRALE verrouillée'!$BC$7:$BC$110))</f>
        <v>5</v>
      </c>
      <c r="R119" s="489">
        <f t="array" ref="R119">MAX(IF('INTEGRALE verrouillée'!$A$7:$A$110='Bountys calculs'!R85,'INTEGRALE verrouillée'!$BC$7:$BC$110))</f>
        <v>0</v>
      </c>
      <c r="S119" s="489">
        <f t="array" ref="S119">MAX(IF('INTEGRALE verrouillée'!$A$7:$A$110='Bountys calculs'!S85,'INTEGRALE verrouillée'!$BC$7:$BC$110))</f>
        <v>2</v>
      </c>
      <c r="T119" s="489">
        <f t="array" ref="T119">MAX(IF('INTEGRALE verrouillée'!$A$7:$A$110='Bountys calculs'!T85,'INTEGRALE verrouillée'!$BC$7:$BC$110))</f>
        <v>0</v>
      </c>
      <c r="U119" s="489">
        <f t="array" ref="U119">MAX(IF('INTEGRALE verrouillée'!$A$7:$A$110='Bountys calculs'!U85,'INTEGRALE verrouillée'!$BC$7:$BC$110))</f>
        <v>6</v>
      </c>
      <c r="V119" s="489">
        <f t="array" ref="V119">MAX(IF('INTEGRALE verrouillée'!$A$7:$A$110='Bountys calculs'!V85,'INTEGRALE verrouillée'!$BC$7:$BC$110))</f>
        <v>3</v>
      </c>
      <c r="W119" s="489">
        <f t="array" ref="W119">MAX(IF('INTEGRALE verrouillée'!$A$7:$A$110='Bountys calculs'!W85,'INTEGRALE verrouillée'!$BC$7:$BC$110))</f>
        <v>0</v>
      </c>
      <c r="X119" s="489">
        <f t="array" ref="X119">MAX(IF('INTEGRALE verrouillée'!$A$7:$A$110='Bountys calculs'!X85,'INTEGRALE verrouillée'!$BC$7:$BC$110))</f>
        <v>10</v>
      </c>
      <c r="Y119" s="489">
        <f t="array" ref="Y119">MAX(IF('INTEGRALE verrouillée'!$A$7:$A$110='Bountys calculs'!Y85,'INTEGRALE verrouillée'!$BC$7:$BC$110))</f>
        <v>0</v>
      </c>
      <c r="Z119" s="489">
        <f t="array" ref="Z119">MAX(IF('INTEGRALE verrouillée'!$A$7:$A$110='Bountys calculs'!Z85,'INTEGRALE verrouillée'!$BC$7:$BC$110))</f>
        <v>1</v>
      </c>
      <c r="AA119" s="489">
        <f t="array" ref="AA119">MAX(IF('INTEGRALE verrouillée'!$A$7:$A$110='Bountys calculs'!AA85,'INTEGRALE verrouillée'!$BC$7:$BC$110))</f>
        <v>1</v>
      </c>
      <c r="AB119" s="489">
        <f t="array" ref="AB119">MAX(IF('INTEGRALE verrouillée'!$A$7:$A$110='Bountys calculs'!AB85,'INTEGRALE verrouillée'!$BC$7:$BC$110))</f>
        <v>10</v>
      </c>
      <c r="AC119" s="489">
        <f t="array" ref="AC119">MAX(IF('INTEGRALE verrouillée'!$A$7:$A$110='Bountys calculs'!AC85,'INTEGRALE verrouillée'!$BC$7:$BC$110))</f>
        <v>0</v>
      </c>
      <c r="AD119" s="489">
        <f t="array" ref="AD119">MAX(IF('INTEGRALE verrouillée'!$A$7:$A$110='Bountys calculs'!AD85,'INTEGRALE verrouillée'!$BC$7:$BC$110))</f>
        <v>5</v>
      </c>
      <c r="AE119" s="489">
        <f t="array" ref="AE119">MAX(IF('INTEGRALE verrouillée'!$A$7:$A$110='Bountys calculs'!AE85,'INTEGRALE verrouillée'!$BC$7:$BC$110))</f>
        <v>10</v>
      </c>
      <c r="AF119" s="489">
        <f t="array" ref="AF119">MAX(IF('INTEGRALE verrouillée'!$A$7:$A$110='Bountys calculs'!AF85,'INTEGRALE verrouillée'!$BC$7:$BC$110))</f>
        <v>9</v>
      </c>
      <c r="AG119" s="489">
        <f t="array" ref="AG119">MAX(IF('INTEGRALE verrouillée'!$A$7:$A$110='Bountys calculs'!AG85,'INTEGRALE verrouillée'!$BC$7:$BC$110))</f>
        <v>2</v>
      </c>
      <c r="AH119" s="489">
        <f t="array" ref="AH119">MAX(IF('INTEGRALE verrouillée'!$A$7:$A$110='Bountys calculs'!AH85,'INTEGRALE verrouillée'!$BC$7:$BC$110))</f>
        <v>7</v>
      </c>
      <c r="AI119" s="489">
        <f t="array" ref="AI119">MAX(IF('INTEGRALE verrouillée'!$A$7:$A$110='Bountys calculs'!AI85,'INTEGRALE verrouillée'!$BC$7:$BC$110))</f>
        <v>8</v>
      </c>
      <c r="AJ119" s="489">
        <f t="array" ref="AJ119">MAX(IF('INTEGRALE verrouillée'!$A$7:$A$110='Bountys calculs'!AJ85,'INTEGRALE verrouillée'!$BC$7:$BC$110))</f>
        <v>9</v>
      </c>
      <c r="AK119" s="489">
        <f t="array" ref="AK119">MAX(IF('INTEGRALE verrouillée'!$A$7:$A$110='Bountys calculs'!AK85,'INTEGRALE verrouillée'!$BC$7:$BC$110))</f>
        <v>9</v>
      </c>
      <c r="AL119" s="489">
        <f t="array" ref="AL119">MAX(IF('INTEGRALE verrouillée'!$A$7:$A$110='Bountys calculs'!AL85,'INTEGRALE verrouillée'!$BC$7:$BC$110))</f>
        <v>8</v>
      </c>
      <c r="AM119" s="489">
        <f t="array" ref="AM119">MAX(IF('INTEGRALE verrouillée'!$A$7:$A$110='Bountys calculs'!AM85,'INTEGRALE verrouillée'!$BC$7:$BC$110))</f>
        <v>0</v>
      </c>
      <c r="AN119" s="489">
        <f t="array" ref="AN119">MAX(IF('INTEGRALE verrouillée'!$A$7:$A$110='Bountys calculs'!AN85,'INTEGRALE verrouillée'!$BC$7:$BC$110))</f>
        <v>0</v>
      </c>
      <c r="AO119" s="489">
        <f t="array" ref="AO119">MAX(IF('INTEGRALE verrouillée'!$A$7:$A$110='Bountys calculs'!AO85,'INTEGRALE verrouillée'!$BC$7:$BC$110))</f>
        <v>0</v>
      </c>
      <c r="AP119" s="489">
        <f t="array" ref="AP119">MAX(IF('INTEGRALE verrouillée'!$A$7:$A$110='Bountys calculs'!AP85,'INTEGRALE verrouillée'!$BC$7:$BC$110))</f>
        <v>0</v>
      </c>
      <c r="AQ119" s="489">
        <f t="array" ref="AQ119">MAX(IF('INTEGRALE verrouillée'!$A$7:$A$110='Bountys calculs'!AQ85,'INTEGRALE verrouillée'!$BC$7:$BC$110))</f>
        <v>0</v>
      </c>
      <c r="AR119" s="853">
        <f t="array" ref="AR119">MAX(IF('INTEGRALE verrouillée'!$A$7:$A$110='Bountys calculs'!AR85,'INTEGRALE verrouillée'!$BC$7:$BC$110))</f>
        <v>5</v>
      </c>
      <c r="AS119" s="3687">
        <f t="array" ref="AS119">MAX(IF('INTEGRALE verrouillée'!$A$7:$A$110='Bountys calculs'!AS85,'INTEGRALE verrouillée'!$BC$7:$BC$110))</f>
        <v>0</v>
      </c>
      <c r="AT119" s="489">
        <f t="array" ref="AT119">MAX(IF('INTEGRALE verrouillée'!$A$7:$A$110='Bountys calculs'!AT85,'INTEGRALE verrouillée'!$BC$7:$BC$110))</f>
        <v>0</v>
      </c>
      <c r="AU119" s="489">
        <f t="array" ref="AU119">MAX(IF('INTEGRALE verrouillée'!$A$7:$A$110='Bountys calculs'!AU85,'INTEGRALE verrouillée'!$BC$7:$BC$110))</f>
        <v>0</v>
      </c>
      <c r="AV119" s="489">
        <f t="array" ref="AV119">MAX(IF('INTEGRALE verrouillée'!$A$7:$A$110='Bountys calculs'!AV85,'INTEGRALE verrouillée'!$BC$7:$BC$110))</f>
        <v>0</v>
      </c>
      <c r="AW119" s="489">
        <f t="array" ref="AW119">MAX(IF('INTEGRALE verrouillée'!$A$7:$A$110='Bountys calculs'!AW85,'INTEGRALE verrouillée'!$BC$7:$BC$110))</f>
        <v>0</v>
      </c>
      <c r="AX119" s="489">
        <f t="array" ref="AX119">MAX(IF('INTEGRALE verrouillée'!$A$7:$A$110='Bountys calculs'!AX85,'INTEGRALE verrouillée'!$BC$7:$BC$110))</f>
        <v>0</v>
      </c>
      <c r="AY119" s="489">
        <f t="array" ref="AY119">MAX(IF('INTEGRALE verrouillée'!$A$7:$A$110='Bountys calculs'!AY85,'INTEGRALE verrouillée'!$BC$7:$BC$110))</f>
        <v>0</v>
      </c>
      <c r="AZ119" s="489">
        <f t="array" ref="AZ119">MAX(IF('INTEGRALE verrouillée'!$A$7:$A$110='Bountys calculs'!AZ85,'INTEGRALE verrouillée'!$BC$7:$BC$110))</f>
        <v>0</v>
      </c>
      <c r="BA119" s="489">
        <f t="array" ref="BA119">MAX(IF('INTEGRALE verrouillée'!$A$7:$A$110='Bountys calculs'!BA85,'INTEGRALE verrouillée'!$BC$7:$BC$110))</f>
        <v>0</v>
      </c>
      <c r="BB119" s="489">
        <f t="array" ref="BB119">MAX(IF('INTEGRALE verrouillée'!$A$7:$A$110='Bountys calculs'!BB85,'INTEGRALE verrouillée'!$BC$7:$BC$110))</f>
        <v>0</v>
      </c>
      <c r="BC119" s="489">
        <f t="array" ref="BC119">MAX(IF('INTEGRALE verrouillée'!$A$7:$A$110='Bountys calculs'!BC85,'INTEGRALE verrouillée'!$BC$7:$BC$110))</f>
        <v>0</v>
      </c>
      <c r="BD119" s="489">
        <f t="array" ref="BD119">MAX(IF('INTEGRALE verrouillée'!$A$7:$A$110='Bountys calculs'!BD85,'INTEGRALE verrouillée'!$BC$7:$BC$110))</f>
        <v>0</v>
      </c>
      <c r="BE119" s="489">
        <f t="array" ref="BE119">MAX(IF('INTEGRALE verrouillée'!$A$7:$A$110='Bountys calculs'!BE85,'INTEGRALE verrouillée'!$BC$7:$BC$110))</f>
        <v>0</v>
      </c>
      <c r="BF119" s="489">
        <f t="array" ref="BF119">MAX(IF('INTEGRALE verrouillée'!$A$7:$A$110='Bountys calculs'!BF85,'INTEGRALE verrouillée'!$BC$7:$BC$110))</f>
        <v>0</v>
      </c>
      <c r="BG119" s="489">
        <f t="array" ref="BG119">MAX(IF('INTEGRALE verrouillée'!$A$7:$A$110='Bountys calculs'!BG85,'INTEGRALE verrouillée'!$BC$7:$BC$110))</f>
        <v>0</v>
      </c>
      <c r="BH119" s="489">
        <f t="array" ref="BH119">MAX(IF('INTEGRALE verrouillée'!$A$7:$A$110='Bountys calculs'!BH85,'INTEGRALE verrouillée'!$BC$7:$BC$110))</f>
        <v>0</v>
      </c>
      <c r="BI119" s="489">
        <f t="array" ref="BI119">MAX(IF('INTEGRALE verrouillée'!$A$7:$A$110='Bountys calculs'!BI85,'INTEGRALE verrouillée'!$BC$7:$BC$110))</f>
        <v>0</v>
      </c>
      <c r="BJ119" s="489">
        <f t="array" ref="BJ119">MAX(IF('INTEGRALE verrouillée'!$A$7:$A$110='Bountys calculs'!BJ85,'INTEGRALE verrouillée'!$BC$7:$BC$110))</f>
        <v>0</v>
      </c>
      <c r="BK119" s="489">
        <f t="array" ref="BK119">MAX(IF('INTEGRALE verrouillée'!$A$7:$A$110='Bountys calculs'!BK85,'INTEGRALE verrouillée'!$BC$7:$BC$110))</f>
        <v>0</v>
      </c>
      <c r="BL119" s="489">
        <f t="array" ref="BL119">MAX(IF('INTEGRALE verrouillée'!$A$7:$A$110='Bountys calculs'!BL85,'INTEGRALE verrouillée'!$BC$7:$BC$110))</f>
        <v>0</v>
      </c>
      <c r="BM119" s="489">
        <f t="array" ref="BM119">MAX(IF('INTEGRALE verrouillée'!$A$7:$A$110='Bountys calculs'!BM85,'INTEGRALE verrouillée'!$BC$7:$BC$110))</f>
        <v>0</v>
      </c>
      <c r="BN119" s="489">
        <f t="array" ref="BN119">MAX(IF('INTEGRALE verrouillée'!$A$7:$A$110='Bountys calculs'!BN85,'INTEGRALE verrouillée'!$BC$7:$BC$110))</f>
        <v>0</v>
      </c>
      <c r="BO119" s="489">
        <f t="array" ref="BO119">MAX(IF('INTEGRALE verrouillée'!$A$7:$A$110='Bountys calculs'!BO85,'INTEGRALE verrouillée'!$BC$7:$BC$110))</f>
        <v>0</v>
      </c>
      <c r="BP119" s="489">
        <f t="array" ref="BP119">MAX(IF('INTEGRALE verrouillée'!$A$7:$A$110='Bountys calculs'!BP85,'INTEGRALE verrouillée'!$BC$7:$BC$110))</f>
        <v>0</v>
      </c>
      <c r="BQ119" s="489">
        <f t="array" ref="BQ119">MAX(IF('INTEGRALE verrouillée'!$A$7:$A$110='Bountys calculs'!BQ85,'INTEGRALE verrouillée'!$BC$7:$BC$110))</f>
        <v>0</v>
      </c>
      <c r="BR119" s="489">
        <f t="array" ref="BR119">MAX(IF('INTEGRALE verrouillée'!$A$7:$A$110='Bountys calculs'!BR85,'INTEGRALE verrouillée'!$BC$7:$BC$110))</f>
        <v>0</v>
      </c>
      <c r="BS119" s="489">
        <f t="array" ref="BS119">MAX(IF('INTEGRALE verrouillée'!$A$7:$A$110='Bountys calculs'!BS85,'INTEGRALE verrouillée'!$BC$7:$BC$110))</f>
        <v>0</v>
      </c>
      <c r="BT119" s="489">
        <f t="array" ref="BT119">MAX(IF('INTEGRALE verrouillée'!$A$7:$A$110='Bountys calculs'!BT85,'INTEGRALE verrouillée'!$BC$7:$BC$110))</f>
        <v>0</v>
      </c>
      <c r="BU119" s="489">
        <f t="array" ref="BU119">MAX(IF('INTEGRALE verrouillée'!$A$7:$A$110='Bountys calculs'!BU85,'INTEGRALE verrouillée'!$BC$7:$BC$110))</f>
        <v>0</v>
      </c>
    </row>
    <row r="120" spans="1:73" s="53" customFormat="1" ht="12" x14ac:dyDescent="0.25">
      <c r="A120" s="3963"/>
      <c r="B120" s="644" t="s">
        <v>303</v>
      </c>
      <c r="C120" s="649">
        <f t="array" ref="C120">MAX(IF('INTEGRALE verrouillée'!$A$7:$A$110='Bountys calculs'!C85,'INTEGRALE verrouillée'!$BD$7:$BD$110))</f>
        <v>1</v>
      </c>
      <c r="D120" s="649">
        <f t="array" ref="D120">MAX(IF('INTEGRALE verrouillée'!$A$7:$A$110='Bountys calculs'!D85,'INTEGRALE verrouillée'!$BD$7:$BD$110))</f>
        <v>0</v>
      </c>
      <c r="E120" s="649">
        <f t="array" ref="E120">MAX(IF('INTEGRALE verrouillée'!$A$7:$A$110='Bountys calculs'!E85,'INTEGRALE verrouillée'!$BD$7:$BD$110))</f>
        <v>0</v>
      </c>
      <c r="F120" s="649">
        <f t="array" ref="F120">MAX(IF('INTEGRALE verrouillée'!$A$7:$A$110='Bountys calculs'!F85,'INTEGRALE verrouillée'!$BD$7:$BD$110))</f>
        <v>0</v>
      </c>
      <c r="G120" s="649">
        <f t="array" ref="G120">MAX(IF('INTEGRALE verrouillée'!$A$7:$A$110='Bountys calculs'!G85,'INTEGRALE verrouillée'!$BD$7:$BD$110))</f>
        <v>0</v>
      </c>
      <c r="H120" s="649">
        <f t="array" ref="H120">MAX(IF('INTEGRALE verrouillée'!$A$7:$A$110='Bountys calculs'!H85,'INTEGRALE verrouillée'!$BD$7:$BD$110))</f>
        <v>4</v>
      </c>
      <c r="I120" s="649">
        <f t="array" ref="I120">MAX(IF('INTEGRALE verrouillée'!$A$7:$A$110='Bountys calculs'!I85,'INTEGRALE verrouillée'!$BD$7:$BD$110))</f>
        <v>0</v>
      </c>
      <c r="J120" s="649">
        <f t="array" ref="J120">MAX(IF('INTEGRALE verrouillée'!$A$7:$A$110='Bountys calculs'!J85,'INTEGRALE verrouillée'!$BD$7:$BD$110))</f>
        <v>0</v>
      </c>
      <c r="K120" s="649">
        <f t="array" ref="K120">MAX(IF('INTEGRALE verrouillée'!$A$7:$A$110='Bountys calculs'!K85,'INTEGRALE verrouillée'!$BD$7:$BD$110))</f>
        <v>0</v>
      </c>
      <c r="L120" s="649">
        <f t="array" ref="L120">MAX(IF('INTEGRALE verrouillée'!$A$7:$A$110='Bountys calculs'!L85,'INTEGRALE verrouillée'!$BD$7:$BD$110))</f>
        <v>0</v>
      </c>
      <c r="M120" s="649">
        <f t="array" ref="M120">MAX(IF('INTEGRALE verrouillée'!$A$7:$A$110='Bountys calculs'!M85,'INTEGRALE verrouillée'!$BD$7:$BD$110))</f>
        <v>0</v>
      </c>
      <c r="N120" s="649">
        <f t="array" ref="N120">MAX(IF('INTEGRALE verrouillée'!$A$7:$A$110='Bountys calculs'!N85,'INTEGRALE verrouillée'!$BD$7:$BD$110))</f>
        <v>3</v>
      </c>
      <c r="O120" s="649">
        <f t="array" ref="O120">MAX(IF('INTEGRALE verrouillée'!$A$7:$A$110='Bountys calculs'!O85,'INTEGRALE verrouillée'!$BD$7:$BD$110))</f>
        <v>0</v>
      </c>
      <c r="P120" s="649">
        <f t="array" ref="P120">MAX(IF('INTEGRALE verrouillée'!$A$7:$A$110='Bountys calculs'!P85,'INTEGRALE verrouillée'!$BD$7:$BD$110))</f>
        <v>0</v>
      </c>
      <c r="Q120" s="649">
        <f t="array" ref="Q120">MAX(IF('INTEGRALE verrouillée'!$A$7:$A$110='Bountys calculs'!Q85,'INTEGRALE verrouillée'!$BD$7:$BD$110))</f>
        <v>0</v>
      </c>
      <c r="R120" s="649">
        <f t="array" ref="R120">MAX(IF('INTEGRALE verrouillée'!$A$7:$A$110='Bountys calculs'!R85,'INTEGRALE verrouillée'!$BD$7:$BD$110))</f>
        <v>0</v>
      </c>
      <c r="S120" s="649">
        <f t="array" ref="S120">MAX(IF('INTEGRALE verrouillée'!$A$7:$A$110='Bountys calculs'!S85,'INTEGRALE verrouillée'!$BD$7:$BD$110))</f>
        <v>0</v>
      </c>
      <c r="T120" s="649">
        <f t="array" ref="T120">MAX(IF('INTEGRALE verrouillée'!$A$7:$A$110='Bountys calculs'!T85,'INTEGRALE verrouillée'!$BD$7:$BD$110))</f>
        <v>0</v>
      </c>
      <c r="U120" s="649">
        <f t="array" ref="U120">MAX(IF('INTEGRALE verrouillée'!$A$7:$A$110='Bountys calculs'!U85,'INTEGRALE verrouillée'!$BD$7:$BD$110))</f>
        <v>0</v>
      </c>
      <c r="V120" s="649">
        <f t="array" ref="V120">MAX(IF('INTEGRALE verrouillée'!$A$7:$A$110='Bountys calculs'!V85,'INTEGRALE verrouillée'!$BD$7:$BD$110))</f>
        <v>0</v>
      </c>
      <c r="W120" s="649">
        <f t="array" ref="W120">MAX(IF('INTEGRALE verrouillée'!$A$7:$A$110='Bountys calculs'!W85,'INTEGRALE verrouillée'!$BD$7:$BD$110))</f>
        <v>0</v>
      </c>
      <c r="X120" s="649">
        <f t="array" ref="X120">MAX(IF('INTEGRALE verrouillée'!$A$7:$A$110='Bountys calculs'!X85,'INTEGRALE verrouillée'!$BD$7:$BD$110))</f>
        <v>0</v>
      </c>
      <c r="Y120" s="649">
        <f t="array" ref="Y120">MAX(IF('INTEGRALE verrouillée'!$A$7:$A$110='Bountys calculs'!Y85,'INTEGRALE verrouillée'!$BD$7:$BD$110))</f>
        <v>0</v>
      </c>
      <c r="Z120" s="649">
        <f t="array" ref="Z120">MAX(IF('INTEGRALE verrouillée'!$A$7:$A$110='Bountys calculs'!Z85,'INTEGRALE verrouillée'!$BD$7:$BD$110))</f>
        <v>0</v>
      </c>
      <c r="AA120" s="649">
        <f t="array" ref="AA120">MAX(IF('INTEGRALE verrouillée'!$A$7:$A$110='Bountys calculs'!AA85,'INTEGRALE verrouillée'!$BD$7:$BD$110))</f>
        <v>0</v>
      </c>
      <c r="AB120" s="649">
        <f t="array" ref="AB120">MAX(IF('INTEGRALE verrouillée'!$A$7:$A$110='Bountys calculs'!AB85,'INTEGRALE verrouillée'!$BD$7:$BD$110))</f>
        <v>0</v>
      </c>
      <c r="AC120" s="649">
        <f t="array" ref="AC120">MAX(IF('INTEGRALE verrouillée'!$A$7:$A$110='Bountys calculs'!AC85,'INTEGRALE verrouillée'!$BD$7:$BD$110))</f>
        <v>0</v>
      </c>
      <c r="AD120" s="649">
        <f t="array" ref="AD120">MAX(IF('INTEGRALE verrouillée'!$A$7:$A$110='Bountys calculs'!AD85,'INTEGRALE verrouillée'!$BD$7:$BD$110))</f>
        <v>0</v>
      </c>
      <c r="AE120" s="649">
        <f t="array" ref="AE120">MAX(IF('INTEGRALE verrouillée'!$A$7:$A$110='Bountys calculs'!AE85,'INTEGRALE verrouillée'!$BD$7:$BD$110))</f>
        <v>1</v>
      </c>
      <c r="AF120" s="649">
        <f t="array" ref="AF120">MAX(IF('INTEGRALE verrouillée'!$A$7:$A$110='Bountys calculs'!AF85,'INTEGRALE verrouillée'!$BD$7:$BD$110))</f>
        <v>0</v>
      </c>
      <c r="AG120" s="649">
        <f t="array" ref="AG120">MAX(IF('INTEGRALE verrouillée'!$A$7:$A$110='Bountys calculs'!AG85,'INTEGRALE verrouillée'!$BD$7:$BD$110))</f>
        <v>0</v>
      </c>
      <c r="AH120" s="649">
        <f t="array" ref="AH120">MAX(IF('INTEGRALE verrouillée'!$A$7:$A$110='Bountys calculs'!AH85,'INTEGRALE verrouillée'!$BD$7:$BD$110))</f>
        <v>0</v>
      </c>
      <c r="AI120" s="649">
        <f t="array" ref="AI120">MAX(IF('INTEGRALE verrouillée'!$A$7:$A$110='Bountys calculs'!AI85,'INTEGRALE verrouillée'!$BD$7:$BD$110))</f>
        <v>0</v>
      </c>
      <c r="AJ120" s="649">
        <f t="array" ref="AJ120">MAX(IF('INTEGRALE verrouillée'!$A$7:$A$110='Bountys calculs'!AJ85,'INTEGRALE verrouillée'!$BD$7:$BD$110))</f>
        <v>1</v>
      </c>
      <c r="AK120" s="649">
        <f t="array" ref="AK120">MAX(IF('INTEGRALE verrouillée'!$A$7:$A$110='Bountys calculs'!AK85,'INTEGRALE verrouillée'!$BD$7:$BD$110))</f>
        <v>0</v>
      </c>
      <c r="AL120" s="649">
        <f t="array" ref="AL120">MAX(IF('INTEGRALE verrouillée'!$A$7:$A$110='Bountys calculs'!AL85,'INTEGRALE verrouillée'!$BD$7:$BD$110))</f>
        <v>1</v>
      </c>
      <c r="AM120" s="649">
        <f t="array" ref="AM120">MAX(IF('INTEGRALE verrouillée'!$A$7:$A$110='Bountys calculs'!AM85,'INTEGRALE verrouillée'!$BD$7:$BD$110))</f>
        <v>0</v>
      </c>
      <c r="AN120" s="649">
        <f t="array" ref="AN120">MAX(IF('INTEGRALE verrouillée'!$A$7:$A$110='Bountys calculs'!AN85,'INTEGRALE verrouillée'!$BD$7:$BD$110))</f>
        <v>0</v>
      </c>
      <c r="AO120" s="649">
        <f t="array" ref="AO120">MAX(IF('INTEGRALE verrouillée'!$A$7:$A$110='Bountys calculs'!AO85,'INTEGRALE verrouillée'!$BD$7:$BD$110))</f>
        <v>0</v>
      </c>
      <c r="AP120" s="649">
        <f t="array" ref="AP120">MAX(IF('INTEGRALE verrouillée'!$A$7:$A$110='Bountys calculs'!AP85,'INTEGRALE verrouillée'!$BD$7:$BD$110))</f>
        <v>0</v>
      </c>
      <c r="AQ120" s="649">
        <f t="array" ref="AQ120">MAX(IF('INTEGRALE verrouillée'!$A$7:$A$110='Bountys calculs'!AQ85,'INTEGRALE verrouillée'!$BD$7:$BD$110))</f>
        <v>0</v>
      </c>
      <c r="AR120" s="854">
        <f t="array" ref="AR120">MAX(IF('INTEGRALE verrouillée'!$A$7:$A$110='Bountys calculs'!AR85,'INTEGRALE verrouillée'!$BD$7:$BD$110))</f>
        <v>0</v>
      </c>
      <c r="AS120" s="3688">
        <f t="array" ref="AS120">MAX(IF('INTEGRALE verrouillée'!$A$7:$A$110='Bountys calculs'!AS85,'INTEGRALE verrouillée'!$BD$7:$BD$110))</f>
        <v>0</v>
      </c>
      <c r="AT120" s="649">
        <f t="array" ref="AT120">MAX(IF('INTEGRALE verrouillée'!$A$7:$A$110='Bountys calculs'!AT85,'INTEGRALE verrouillée'!$BD$7:$BD$110))</f>
        <v>0</v>
      </c>
      <c r="AU120" s="649">
        <f t="array" ref="AU120">MAX(IF('INTEGRALE verrouillée'!$A$7:$A$110='Bountys calculs'!AU85,'INTEGRALE verrouillée'!$BD$7:$BD$110))</f>
        <v>0</v>
      </c>
      <c r="AV120" s="649">
        <f t="array" ref="AV120">MAX(IF('INTEGRALE verrouillée'!$A$7:$A$110='Bountys calculs'!AV85,'INTEGRALE verrouillée'!$BD$7:$BD$110))</f>
        <v>0</v>
      </c>
      <c r="AW120" s="649">
        <f t="array" ref="AW120">MAX(IF('INTEGRALE verrouillée'!$A$7:$A$110='Bountys calculs'!AW85,'INTEGRALE verrouillée'!$BD$7:$BD$110))</f>
        <v>0</v>
      </c>
      <c r="AX120" s="649">
        <f t="array" ref="AX120">MAX(IF('INTEGRALE verrouillée'!$A$7:$A$110='Bountys calculs'!AX85,'INTEGRALE verrouillée'!$BD$7:$BD$110))</f>
        <v>0</v>
      </c>
      <c r="AY120" s="649">
        <f t="array" ref="AY120">MAX(IF('INTEGRALE verrouillée'!$A$7:$A$110='Bountys calculs'!AY85,'INTEGRALE verrouillée'!$BD$7:$BD$110))</f>
        <v>0</v>
      </c>
      <c r="AZ120" s="649">
        <f t="array" ref="AZ120">MAX(IF('INTEGRALE verrouillée'!$A$7:$A$110='Bountys calculs'!AZ85,'INTEGRALE verrouillée'!$BD$7:$BD$110))</f>
        <v>0</v>
      </c>
      <c r="BA120" s="649">
        <f t="array" ref="BA120">MAX(IF('INTEGRALE verrouillée'!$A$7:$A$110='Bountys calculs'!BA85,'INTEGRALE verrouillée'!$BD$7:$BD$110))</f>
        <v>0</v>
      </c>
      <c r="BB120" s="649">
        <f t="array" ref="BB120">MAX(IF('INTEGRALE verrouillée'!$A$7:$A$110='Bountys calculs'!BB85,'INTEGRALE verrouillée'!$BD$7:$BD$110))</f>
        <v>0</v>
      </c>
      <c r="BC120" s="649">
        <f t="array" ref="BC120">MAX(IF('INTEGRALE verrouillée'!$A$7:$A$110='Bountys calculs'!BC85,'INTEGRALE verrouillée'!$BD$7:$BD$110))</f>
        <v>0</v>
      </c>
      <c r="BD120" s="649">
        <f t="array" ref="BD120">MAX(IF('INTEGRALE verrouillée'!$A$7:$A$110='Bountys calculs'!BD85,'INTEGRALE verrouillée'!$BD$7:$BD$110))</f>
        <v>0</v>
      </c>
      <c r="BE120" s="649">
        <f t="array" ref="BE120">MAX(IF('INTEGRALE verrouillée'!$A$7:$A$110='Bountys calculs'!BE85,'INTEGRALE verrouillée'!$BD$7:$BD$110))</f>
        <v>0</v>
      </c>
      <c r="BF120" s="649">
        <f t="array" ref="BF120">MAX(IF('INTEGRALE verrouillée'!$A$7:$A$110='Bountys calculs'!BF85,'INTEGRALE verrouillée'!$BD$7:$BD$110))</f>
        <v>0</v>
      </c>
      <c r="BG120" s="649">
        <f t="array" ref="BG120">MAX(IF('INTEGRALE verrouillée'!$A$7:$A$110='Bountys calculs'!BG85,'INTEGRALE verrouillée'!$BD$7:$BD$110))</f>
        <v>0</v>
      </c>
      <c r="BH120" s="649">
        <f t="array" ref="BH120">MAX(IF('INTEGRALE verrouillée'!$A$7:$A$110='Bountys calculs'!BH85,'INTEGRALE verrouillée'!$BD$7:$BD$110))</f>
        <v>0</v>
      </c>
      <c r="BI120" s="649">
        <f t="array" ref="BI120">MAX(IF('INTEGRALE verrouillée'!$A$7:$A$110='Bountys calculs'!BI85,'INTEGRALE verrouillée'!$BD$7:$BD$110))</f>
        <v>0</v>
      </c>
      <c r="BJ120" s="649">
        <f t="array" ref="BJ120">MAX(IF('INTEGRALE verrouillée'!$A$7:$A$110='Bountys calculs'!BJ85,'INTEGRALE verrouillée'!$BD$7:$BD$110))</f>
        <v>0</v>
      </c>
      <c r="BK120" s="649">
        <f t="array" ref="BK120">MAX(IF('INTEGRALE verrouillée'!$A$7:$A$110='Bountys calculs'!BK85,'INTEGRALE verrouillée'!$BD$7:$BD$110))</f>
        <v>0</v>
      </c>
      <c r="BL120" s="649">
        <f t="array" ref="BL120">MAX(IF('INTEGRALE verrouillée'!$A$7:$A$110='Bountys calculs'!BL85,'INTEGRALE verrouillée'!$BD$7:$BD$110))</f>
        <v>0</v>
      </c>
      <c r="BM120" s="649">
        <f t="array" ref="BM120">MAX(IF('INTEGRALE verrouillée'!$A$7:$A$110='Bountys calculs'!BM85,'INTEGRALE verrouillée'!$BD$7:$BD$110))</f>
        <v>0</v>
      </c>
      <c r="BN120" s="649">
        <f t="array" ref="BN120">MAX(IF('INTEGRALE verrouillée'!$A$7:$A$110='Bountys calculs'!BN85,'INTEGRALE verrouillée'!$BD$7:$BD$110))</f>
        <v>0</v>
      </c>
      <c r="BO120" s="649">
        <f t="array" ref="BO120">MAX(IF('INTEGRALE verrouillée'!$A$7:$A$110='Bountys calculs'!BO85,'INTEGRALE verrouillée'!$BD$7:$BD$110))</f>
        <v>0</v>
      </c>
      <c r="BP120" s="649">
        <f t="array" ref="BP120">MAX(IF('INTEGRALE verrouillée'!$A$7:$A$110='Bountys calculs'!BP85,'INTEGRALE verrouillée'!$BD$7:$BD$110))</f>
        <v>0</v>
      </c>
      <c r="BQ120" s="649">
        <f t="array" ref="BQ120">MAX(IF('INTEGRALE verrouillée'!$A$7:$A$110='Bountys calculs'!BQ85,'INTEGRALE verrouillée'!$BD$7:$BD$110))</f>
        <v>0</v>
      </c>
      <c r="BR120" s="649">
        <f t="array" ref="BR120">MAX(IF('INTEGRALE verrouillée'!$A$7:$A$110='Bountys calculs'!BR85,'INTEGRALE verrouillée'!$BD$7:$BD$110))</f>
        <v>0</v>
      </c>
      <c r="BS120" s="649">
        <f t="array" ref="BS120">MAX(IF('INTEGRALE verrouillée'!$A$7:$A$110='Bountys calculs'!BS85,'INTEGRALE verrouillée'!$BD$7:$BD$110))</f>
        <v>0</v>
      </c>
      <c r="BT120" s="649">
        <f t="array" ref="BT120">MAX(IF('INTEGRALE verrouillée'!$A$7:$A$110='Bountys calculs'!BT85,'INTEGRALE verrouillée'!$BD$7:$BD$110))</f>
        <v>0</v>
      </c>
      <c r="BU120" s="649">
        <f t="array" ref="BU120">MAX(IF('INTEGRALE verrouillée'!$A$7:$A$110='Bountys calculs'!BU85,'INTEGRALE verrouillée'!$BD$7:$BD$110))</f>
        <v>0</v>
      </c>
    </row>
    <row r="121" spans="1:73" s="53" customFormat="1" ht="12" x14ac:dyDescent="0.25">
      <c r="A121" s="3963"/>
      <c r="B121" s="508" t="s">
        <v>287</v>
      </c>
      <c r="C121" s="490">
        <f t="shared" ref="C121:AR121" si="48">IF(C119&gt;0,(C118+C120)/C119,"-")</f>
        <v>0.7142857142857143</v>
      </c>
      <c r="D121" s="490" t="str">
        <f t="shared" si="48"/>
        <v>-</v>
      </c>
      <c r="E121" s="490" t="str">
        <f t="shared" si="48"/>
        <v>-</v>
      </c>
      <c r="F121" s="490">
        <f t="shared" si="48"/>
        <v>0.42857142857142855</v>
      </c>
      <c r="G121" s="490">
        <f t="shared" si="48"/>
        <v>0.75</v>
      </c>
      <c r="H121" s="490">
        <f t="shared" si="48"/>
        <v>2.3636363636363638</v>
      </c>
      <c r="I121" s="490" t="str">
        <f t="shared" si="48"/>
        <v>-</v>
      </c>
      <c r="J121" s="490">
        <f t="shared" si="48"/>
        <v>1</v>
      </c>
      <c r="K121" s="490">
        <f t="shared" si="48"/>
        <v>0.2</v>
      </c>
      <c r="L121" s="490" t="str">
        <f t="shared" si="48"/>
        <v>-</v>
      </c>
      <c r="M121" s="490">
        <f t="shared" si="48"/>
        <v>1.8</v>
      </c>
      <c r="N121" s="490">
        <f t="shared" si="48"/>
        <v>2.5</v>
      </c>
      <c r="O121" s="490">
        <f t="shared" si="48"/>
        <v>0</v>
      </c>
      <c r="P121" s="490">
        <f t="shared" si="48"/>
        <v>1.0909090909090908</v>
      </c>
      <c r="Q121" s="490">
        <f t="shared" si="48"/>
        <v>1.2</v>
      </c>
      <c r="R121" s="490" t="str">
        <f t="shared" si="48"/>
        <v>-</v>
      </c>
      <c r="S121" s="490">
        <f t="shared" si="48"/>
        <v>0</v>
      </c>
      <c r="T121" s="490" t="str">
        <f t="shared" si="48"/>
        <v>-</v>
      </c>
      <c r="U121" s="490">
        <f t="shared" si="48"/>
        <v>0.33333333333333331</v>
      </c>
      <c r="V121" s="490">
        <f t="shared" si="48"/>
        <v>1.3333333333333333</v>
      </c>
      <c r="W121" s="490" t="str">
        <f t="shared" si="48"/>
        <v>-</v>
      </c>
      <c r="X121" s="490">
        <f t="shared" si="48"/>
        <v>0.8</v>
      </c>
      <c r="Y121" s="490" t="str">
        <f t="shared" si="48"/>
        <v>-</v>
      </c>
      <c r="Z121" s="490">
        <f t="shared" si="48"/>
        <v>3</v>
      </c>
      <c r="AA121" s="490">
        <f t="shared" si="48"/>
        <v>0</v>
      </c>
      <c r="AB121" s="490">
        <f t="shared" si="48"/>
        <v>0.4</v>
      </c>
      <c r="AC121" s="490" t="str">
        <f t="shared" si="48"/>
        <v>-</v>
      </c>
      <c r="AD121" s="490">
        <f t="shared" si="48"/>
        <v>1.6</v>
      </c>
      <c r="AE121" s="490">
        <f t="shared" si="48"/>
        <v>0.9</v>
      </c>
      <c r="AF121" s="490">
        <f t="shared" si="48"/>
        <v>1.4444444444444444</v>
      </c>
      <c r="AG121" s="490">
        <f t="shared" si="48"/>
        <v>0.5</v>
      </c>
      <c r="AH121" s="490">
        <f t="shared" si="48"/>
        <v>0.5714285714285714</v>
      </c>
      <c r="AI121" s="490">
        <f t="shared" si="48"/>
        <v>1.125</v>
      </c>
      <c r="AJ121" s="490">
        <f t="shared" si="48"/>
        <v>1.2222222222222223</v>
      </c>
      <c r="AK121" s="490">
        <f t="shared" si="48"/>
        <v>0.33333333333333331</v>
      </c>
      <c r="AL121" s="490">
        <f t="shared" si="48"/>
        <v>1.25</v>
      </c>
      <c r="AM121" s="490" t="str">
        <f t="shared" si="48"/>
        <v>-</v>
      </c>
      <c r="AN121" s="490" t="str">
        <f t="shared" si="48"/>
        <v>-</v>
      </c>
      <c r="AO121" s="490" t="str">
        <f t="shared" si="48"/>
        <v>-</v>
      </c>
      <c r="AP121" s="490" t="str">
        <f t="shared" si="48"/>
        <v>-</v>
      </c>
      <c r="AQ121" s="490" t="str">
        <f t="shared" si="48"/>
        <v>-</v>
      </c>
      <c r="AR121" s="855">
        <f t="shared" si="48"/>
        <v>0</v>
      </c>
      <c r="AS121" s="3689" t="str">
        <f t="shared" ref="AS121:BU121" si="49">IF(AS119&gt;0,(AS118+AS120)/AS119,"-")</f>
        <v>-</v>
      </c>
      <c r="AT121" s="490" t="str">
        <f t="shared" si="49"/>
        <v>-</v>
      </c>
      <c r="AU121" s="490" t="str">
        <f t="shared" si="49"/>
        <v>-</v>
      </c>
      <c r="AV121" s="490" t="str">
        <f t="shared" si="49"/>
        <v>-</v>
      </c>
      <c r="AW121" s="490" t="str">
        <f t="shared" si="49"/>
        <v>-</v>
      </c>
      <c r="AX121" s="490" t="str">
        <f t="shared" si="49"/>
        <v>-</v>
      </c>
      <c r="AY121" s="490" t="str">
        <f t="shared" si="49"/>
        <v>-</v>
      </c>
      <c r="AZ121" s="490" t="str">
        <f t="shared" si="49"/>
        <v>-</v>
      </c>
      <c r="BA121" s="490" t="str">
        <f t="shared" si="49"/>
        <v>-</v>
      </c>
      <c r="BB121" s="490" t="str">
        <f t="shared" si="49"/>
        <v>-</v>
      </c>
      <c r="BC121" s="490" t="str">
        <f t="shared" si="49"/>
        <v>-</v>
      </c>
      <c r="BD121" s="490" t="str">
        <f t="shared" si="49"/>
        <v>-</v>
      </c>
      <c r="BE121" s="490" t="str">
        <f t="shared" si="49"/>
        <v>-</v>
      </c>
      <c r="BF121" s="490" t="str">
        <f t="shared" si="49"/>
        <v>-</v>
      </c>
      <c r="BG121" s="490" t="str">
        <f t="shared" si="49"/>
        <v>-</v>
      </c>
      <c r="BH121" s="490" t="str">
        <f t="shared" si="49"/>
        <v>-</v>
      </c>
      <c r="BI121" s="490" t="str">
        <f t="shared" si="49"/>
        <v>-</v>
      </c>
      <c r="BJ121" s="490" t="str">
        <f t="shared" si="49"/>
        <v>-</v>
      </c>
      <c r="BK121" s="490" t="str">
        <f t="shared" si="49"/>
        <v>-</v>
      </c>
      <c r="BL121" s="490" t="str">
        <f t="shared" si="49"/>
        <v>-</v>
      </c>
      <c r="BM121" s="490" t="str">
        <f t="shared" si="49"/>
        <v>-</v>
      </c>
      <c r="BN121" s="490" t="str">
        <f t="shared" si="49"/>
        <v>-</v>
      </c>
      <c r="BO121" s="490" t="str">
        <f t="shared" si="49"/>
        <v>-</v>
      </c>
      <c r="BP121" s="490" t="str">
        <f t="shared" si="49"/>
        <v>-</v>
      </c>
      <c r="BQ121" s="490" t="str">
        <f t="shared" si="49"/>
        <v>-</v>
      </c>
      <c r="BR121" s="490" t="str">
        <f t="shared" si="49"/>
        <v>-</v>
      </c>
      <c r="BS121" s="490" t="str">
        <f t="shared" si="49"/>
        <v>-</v>
      </c>
      <c r="BT121" s="490" t="str">
        <f t="shared" si="49"/>
        <v>-</v>
      </c>
      <c r="BU121" s="490" t="str">
        <f t="shared" si="49"/>
        <v>-</v>
      </c>
    </row>
    <row r="122" spans="1:73" s="4437" customFormat="1" ht="12" customHeight="1" x14ac:dyDescent="0.25">
      <c r="A122" s="3947" t="s">
        <v>982</v>
      </c>
      <c r="B122" s="618" t="s">
        <v>285</v>
      </c>
      <c r="C122" s="619">
        <f t="array" ref="C122">COUNTIF('Gagnants-Perdants'!$B$1484:$B$2540,C85)</f>
        <v>0</v>
      </c>
      <c r="D122" s="619">
        <f t="array" ref="D122">COUNTIF('Gagnants-Perdants'!$B$1484:$B$2540,D85)</f>
        <v>0</v>
      </c>
      <c r="E122" s="619">
        <f t="array" ref="E122">COUNTIF('Gagnants-Perdants'!$B$1484:$B$2540,E85)</f>
        <v>0</v>
      </c>
      <c r="F122" s="619">
        <f t="array" ref="F122">COUNTIF('Gagnants-Perdants'!$B$1484:$B$2540,F85)</f>
        <v>0</v>
      </c>
      <c r="G122" s="619">
        <f t="array" ref="G122">COUNTIF('Gagnants-Perdants'!$B$1484:$B$2540,G85)</f>
        <v>0</v>
      </c>
      <c r="H122" s="619">
        <f t="array" ref="H122">COUNTIF('Gagnants-Perdants'!$B$1484:$B$2540,H85)</f>
        <v>4</v>
      </c>
      <c r="I122" s="619">
        <f t="array" ref="I122">COUNTIF('Gagnants-Perdants'!$B$1484:$B$2540,I85)</f>
        <v>0</v>
      </c>
      <c r="J122" s="619">
        <f t="array" ref="J122">COUNTIF('Gagnants-Perdants'!$B$1484:$B$2540,J85)</f>
        <v>0</v>
      </c>
      <c r="K122" s="619">
        <f t="array" ref="K122">COUNTIF('Gagnants-Perdants'!$B$1484:$B$2540,K85)</f>
        <v>0</v>
      </c>
      <c r="L122" s="619">
        <f t="array" ref="L122">COUNTIF('Gagnants-Perdants'!$B$1484:$B$2540,L85)</f>
        <v>0</v>
      </c>
      <c r="M122" s="619">
        <f t="array" ref="M122">COUNTIF('Gagnants-Perdants'!$B$1484:$B$2540,M85)</f>
        <v>0</v>
      </c>
      <c r="N122" s="619">
        <f t="array" ref="N122">COUNTIF('Gagnants-Perdants'!$B$1484:$B$2540,N85)</f>
        <v>3</v>
      </c>
      <c r="O122" s="619">
        <f t="array" ref="O122">COUNTIF('Gagnants-Perdants'!$B$1484:$B$2540,O85)</f>
        <v>0</v>
      </c>
      <c r="P122" s="619">
        <f t="array" ref="P122">COUNTIF('Gagnants-Perdants'!$B$1484:$B$2540,P85)</f>
        <v>0</v>
      </c>
      <c r="Q122" s="619">
        <f t="array" ref="Q122">COUNTIF('Gagnants-Perdants'!$B$1484:$B$2540,Q85)</f>
        <v>0</v>
      </c>
      <c r="R122" s="619">
        <f t="array" ref="R122">COUNTIF('Gagnants-Perdants'!$B$1484:$B$2540,R85)</f>
        <v>0</v>
      </c>
      <c r="S122" s="619">
        <f t="array" ref="S122">COUNTIF('Gagnants-Perdants'!$B$1484:$B$2540,S85)</f>
        <v>0</v>
      </c>
      <c r="T122" s="619">
        <f t="array" ref="T122">COUNTIF('Gagnants-Perdants'!$B$1484:$B$2540,T85)</f>
        <v>0</v>
      </c>
      <c r="U122" s="619">
        <f t="array" ref="U122">COUNTIF('Gagnants-Perdants'!$B$1484:$B$2540,U85)</f>
        <v>0</v>
      </c>
      <c r="V122" s="619">
        <f t="array" ref="V122">COUNTIF('Gagnants-Perdants'!$B$1484:$B$2540,V85)</f>
        <v>0</v>
      </c>
      <c r="W122" s="619">
        <f t="array" ref="W122">COUNTIF('Gagnants-Perdants'!$B$1484:$B$2540,W85)</f>
        <v>0</v>
      </c>
      <c r="X122" s="619">
        <f t="array" ref="X122">COUNTIF('Gagnants-Perdants'!$B$1484:$B$2540,X85)</f>
        <v>0</v>
      </c>
      <c r="Y122" s="619">
        <f t="array" ref="Y122">COUNTIF('Gagnants-Perdants'!$B$1484:$B$2540,Y85)</f>
        <v>0</v>
      </c>
      <c r="Z122" s="619">
        <f t="array" ref="Z122">COUNTIF('Gagnants-Perdants'!$B$1484:$B$2540,Z85)</f>
        <v>0</v>
      </c>
      <c r="AA122" s="619">
        <f t="array" ref="AA122">COUNTIF('Gagnants-Perdants'!$B$1484:$B$2540,AA85)</f>
        <v>0</v>
      </c>
      <c r="AB122" s="619">
        <f t="array" ref="AB122">COUNTIF('Gagnants-Perdants'!$B$1484:$B$2540,AB85)</f>
        <v>0</v>
      </c>
      <c r="AC122" s="619">
        <f t="array" ref="AC122">COUNTIF('Gagnants-Perdants'!$B$1484:$B$2540,AC85)</f>
        <v>0</v>
      </c>
      <c r="AD122" s="619">
        <f t="array" ref="AD122">COUNTIF('Gagnants-Perdants'!$B$1484:$B$2540,AD85)</f>
        <v>0</v>
      </c>
      <c r="AE122" s="619">
        <f t="array" ref="AE122">COUNTIF('Gagnants-Perdants'!$B$1484:$B$2540,AE85)</f>
        <v>0</v>
      </c>
      <c r="AF122" s="619">
        <f t="array" ref="AF122">COUNTIF('Gagnants-Perdants'!$B$1484:$B$2540,AF85)</f>
        <v>0</v>
      </c>
      <c r="AG122" s="619">
        <f t="array" ref="AG122">COUNTIF('Gagnants-Perdants'!$B$1484:$B$2540,AG85)</f>
        <v>0</v>
      </c>
      <c r="AH122" s="619">
        <f t="array" ref="AH122">COUNTIF('Gagnants-Perdants'!$B$1484:$B$2540,AH85)</f>
        <v>0</v>
      </c>
      <c r="AI122" s="619">
        <f t="array" ref="AI122">COUNTIF('Gagnants-Perdants'!$B$1484:$B$2540,AI85)</f>
        <v>0</v>
      </c>
      <c r="AJ122" s="619">
        <f t="array" ref="AJ122">COUNTIF('Gagnants-Perdants'!$B$1484:$B$2540,AJ85)</f>
        <v>0</v>
      </c>
      <c r="AK122" s="619">
        <f t="array" ref="AK122">COUNTIF('Gagnants-Perdants'!$B$1484:$B$2540,AK85)</f>
        <v>0</v>
      </c>
      <c r="AL122" s="619">
        <f t="array" ref="AL122">COUNTIF('Gagnants-Perdants'!$B$1484:$B$2540,AL85)</f>
        <v>2</v>
      </c>
      <c r="AM122" s="619">
        <f t="array" ref="AM122">COUNTIF('Gagnants-Perdants'!$B$1484:$B$2540,AM85)</f>
        <v>0</v>
      </c>
      <c r="AN122" s="619">
        <f t="array" ref="AN122">COUNTIF('Gagnants-Perdants'!$B$1484:$B$2540,AN85)</f>
        <v>0</v>
      </c>
      <c r="AO122" s="619">
        <f t="array" ref="AO122">COUNTIF('Gagnants-Perdants'!$B$1484:$B$2540,AO85)</f>
        <v>0</v>
      </c>
      <c r="AP122" s="619">
        <f t="array" ref="AP122">COUNTIF('Gagnants-Perdants'!$B$1484:$B$2540,AP85)</f>
        <v>0</v>
      </c>
      <c r="AQ122" s="619">
        <f t="array" ref="AQ122">COUNTIF('Gagnants-Perdants'!$B$1484:$B$2540,AQ85)</f>
        <v>0</v>
      </c>
      <c r="AR122" s="856">
        <f t="array" ref="AR122">COUNTIF('Gagnants-Perdants'!$B$1484:$B$2540,AR85)</f>
        <v>0</v>
      </c>
      <c r="AS122" s="3690">
        <f t="array" ref="AS122">COUNTIF('Gagnants-Perdants'!$B$1484:$B$2540,AS85)</f>
        <v>0</v>
      </c>
      <c r="AT122" s="619">
        <f t="array" ref="AT122">COUNTIF('Gagnants-Perdants'!$B$1484:$B$2540,AT85)</f>
        <v>0</v>
      </c>
      <c r="AU122" s="619">
        <f t="array" ref="AU122">COUNTIF('Gagnants-Perdants'!$B$1484:$B$2540,AU85)</f>
        <v>0</v>
      </c>
      <c r="AV122" s="619">
        <f t="array" ref="AV122">COUNTIF('Gagnants-Perdants'!$B$1484:$B$2540,AV85)</f>
        <v>0</v>
      </c>
      <c r="AW122" s="619">
        <f t="array" ref="AW122">COUNTIF('Gagnants-Perdants'!$B$1484:$B$2540,AW85)</f>
        <v>0</v>
      </c>
      <c r="AX122" s="619">
        <f t="array" ref="AX122">COUNTIF('Gagnants-Perdants'!$B$1484:$B$2540,AX85)</f>
        <v>0</v>
      </c>
      <c r="AY122" s="619">
        <f t="array" ref="AY122">COUNTIF('Gagnants-Perdants'!$B$1484:$B$2540,AY85)</f>
        <v>0</v>
      </c>
      <c r="AZ122" s="619">
        <f t="array" ref="AZ122">COUNTIF('Gagnants-Perdants'!$B$1484:$B$2540,AZ85)</f>
        <v>0</v>
      </c>
      <c r="BA122" s="619">
        <f t="array" ref="BA122">COUNTIF('Gagnants-Perdants'!$B$1484:$B$2540,BA85)</f>
        <v>0</v>
      </c>
      <c r="BB122" s="619">
        <f t="array" ref="BB122">COUNTIF('Gagnants-Perdants'!$B$1484:$B$2540,BB85)</f>
        <v>0</v>
      </c>
      <c r="BC122" s="619">
        <f t="array" ref="BC122">COUNTIF('Gagnants-Perdants'!$B$1484:$B$2540,BC85)</f>
        <v>0</v>
      </c>
      <c r="BD122" s="619">
        <f t="array" ref="BD122">COUNTIF('Gagnants-Perdants'!$B$1484:$B$2540,BD85)</f>
        <v>0</v>
      </c>
      <c r="BE122" s="619">
        <f t="array" ref="BE122">COUNTIF('Gagnants-Perdants'!$B$1484:$B$2540,BE85)</f>
        <v>0</v>
      </c>
      <c r="BF122" s="619">
        <f t="array" ref="BF122">COUNTIF('Gagnants-Perdants'!$B$1484:$B$2540,BF85)</f>
        <v>0</v>
      </c>
      <c r="BG122" s="619">
        <f t="array" ref="BG122">COUNTIF('Gagnants-Perdants'!$B$1484:$B$2540,BG85)</f>
        <v>0</v>
      </c>
      <c r="BH122" s="619">
        <f t="array" ref="BH122">COUNTIF('Gagnants-Perdants'!$B$1484:$B$2540,BH85)</f>
        <v>0</v>
      </c>
      <c r="BI122" s="619">
        <f t="array" ref="BI122">COUNTIF('Gagnants-Perdants'!$B$1484:$B$2540,BI85)</f>
        <v>0</v>
      </c>
      <c r="BJ122" s="619">
        <f t="array" ref="BJ122">COUNTIF('Gagnants-Perdants'!$B$1484:$B$2540,BJ85)</f>
        <v>0</v>
      </c>
      <c r="BK122" s="619">
        <f t="array" ref="BK122">COUNTIF('Gagnants-Perdants'!$B$1484:$B$2540,BK85)</f>
        <v>0</v>
      </c>
      <c r="BL122" s="619">
        <f t="array" ref="BL122">COUNTIF('Gagnants-Perdants'!$B$1484:$B$2540,BL85)</f>
        <v>0</v>
      </c>
      <c r="BM122" s="619">
        <f t="array" ref="BM122">COUNTIF('Gagnants-Perdants'!$B$1484:$B$2540,BM85)</f>
        <v>0</v>
      </c>
      <c r="BN122" s="619">
        <f t="array" ref="BN122">COUNTIF('Gagnants-Perdants'!$B$1484:$B$2540,BN85)</f>
        <v>0</v>
      </c>
      <c r="BO122" s="619">
        <f t="array" ref="BO122">COUNTIF('Gagnants-Perdants'!$B$1484:$B$2540,BO85)</f>
        <v>0</v>
      </c>
      <c r="BP122" s="619">
        <f t="array" ref="BP122">COUNTIF('Gagnants-Perdants'!$B$1484:$B$2540,BP85)</f>
        <v>0</v>
      </c>
      <c r="BQ122" s="619">
        <f t="array" ref="BQ122">COUNTIF('Gagnants-Perdants'!$B$1484:$B$2540,BQ85)</f>
        <v>0</v>
      </c>
      <c r="BR122" s="619">
        <f t="array" ref="BR122">COUNTIF('Gagnants-Perdants'!$B$1484:$B$2540,BR85)</f>
        <v>0</v>
      </c>
      <c r="BS122" s="619">
        <f t="array" ref="BS122">COUNTIF('Gagnants-Perdants'!$B$1484:$B$2540,BS85)</f>
        <v>0</v>
      </c>
      <c r="BT122" s="619">
        <f t="array" ref="BT122">COUNTIF('Gagnants-Perdants'!$B$1484:$B$2540,BT85)</f>
        <v>0</v>
      </c>
      <c r="BU122" s="619">
        <f t="array" ref="BU122">COUNTIF('Gagnants-Perdants'!$B$1484:$B$2540,BU85)</f>
        <v>0</v>
      </c>
    </row>
    <row r="123" spans="1:73" s="53" customFormat="1" ht="12" x14ac:dyDescent="0.25">
      <c r="A123" s="3947"/>
      <c r="B123" s="509" t="s">
        <v>286</v>
      </c>
      <c r="C123" s="491">
        <f t="array" ref="C123">MAX(IF('INTEGRALE verrouillée'!$A$7:$A$110='Bountys calculs'!C85,'INTEGRALE verrouillée'!$BE$7:$BE$110))</f>
        <v>0</v>
      </c>
      <c r="D123" s="491">
        <f t="array" ref="D123">MAX(IF('INTEGRALE verrouillée'!$A$7:$A$110='Bountys calculs'!D85,'INTEGRALE verrouillée'!$BE$7:$BE$110))</f>
        <v>0</v>
      </c>
      <c r="E123" s="491">
        <f t="array" ref="E123">MAX(IF('INTEGRALE verrouillée'!$A$7:$A$110='Bountys calculs'!E85,'INTEGRALE verrouillée'!$BE$7:$BE$110))</f>
        <v>0</v>
      </c>
      <c r="F123" s="491">
        <f t="array" ref="F123">MAX(IF('INTEGRALE verrouillée'!$A$7:$A$110='Bountys calculs'!F85,'INTEGRALE verrouillée'!$BE$7:$BE$110))</f>
        <v>0</v>
      </c>
      <c r="G123" s="491">
        <f t="array" ref="G123">MAX(IF('INTEGRALE verrouillée'!$A$7:$A$110='Bountys calculs'!G85,'INTEGRALE verrouillée'!$BE$7:$BE$110))</f>
        <v>0</v>
      </c>
      <c r="H123" s="491">
        <f t="array" ref="H123">MAX(IF('INTEGRALE verrouillée'!$A$7:$A$110='Bountys calculs'!H85,'INTEGRALE verrouillée'!$BE$7:$BE$110))</f>
        <v>1</v>
      </c>
      <c r="I123" s="491">
        <f t="array" ref="I123">MAX(IF('INTEGRALE verrouillée'!$A$7:$A$110='Bountys calculs'!I85,'INTEGRALE verrouillée'!$BE$7:$BE$110))</f>
        <v>0</v>
      </c>
      <c r="J123" s="491">
        <f t="array" ref="J123">MAX(IF('INTEGRALE verrouillée'!$A$7:$A$110='Bountys calculs'!J85,'INTEGRALE verrouillée'!$BE$7:$BE$110))</f>
        <v>0</v>
      </c>
      <c r="K123" s="491">
        <f t="array" ref="K123">MAX(IF('INTEGRALE verrouillée'!$A$7:$A$110='Bountys calculs'!K85,'INTEGRALE verrouillée'!$BE$7:$BE$110))</f>
        <v>0</v>
      </c>
      <c r="L123" s="491">
        <f t="array" ref="L123">MAX(IF('INTEGRALE verrouillée'!$A$7:$A$110='Bountys calculs'!L85,'INTEGRALE verrouillée'!$BE$7:$BE$110))</f>
        <v>0</v>
      </c>
      <c r="M123" s="491">
        <f t="array" ref="M123">MAX(IF('INTEGRALE verrouillée'!$A$7:$A$110='Bountys calculs'!M85,'INTEGRALE verrouillée'!$BE$7:$BE$110))</f>
        <v>0</v>
      </c>
      <c r="N123" s="491">
        <f t="array" ref="N123">MAX(IF('INTEGRALE verrouillée'!$A$7:$A$110='Bountys calculs'!N85,'INTEGRALE verrouillée'!$BE$7:$BE$110))</f>
        <v>1</v>
      </c>
      <c r="O123" s="491">
        <f t="array" ref="O123">MAX(IF('INTEGRALE verrouillée'!$A$7:$A$110='Bountys calculs'!O85,'INTEGRALE verrouillée'!$BE$7:$BE$110))</f>
        <v>0</v>
      </c>
      <c r="P123" s="491">
        <f t="array" ref="P123">MAX(IF('INTEGRALE verrouillée'!$A$7:$A$110='Bountys calculs'!P85,'INTEGRALE verrouillée'!$BE$7:$BE$110))</f>
        <v>1</v>
      </c>
      <c r="Q123" s="491">
        <f t="array" ref="Q123">MAX(IF('INTEGRALE verrouillée'!$A$7:$A$110='Bountys calculs'!Q85,'INTEGRALE verrouillée'!$BE$7:$BE$110))</f>
        <v>0</v>
      </c>
      <c r="R123" s="491">
        <f t="array" ref="R123">MAX(IF('INTEGRALE verrouillée'!$A$7:$A$110='Bountys calculs'!R85,'INTEGRALE verrouillée'!$BE$7:$BE$110))</f>
        <v>0</v>
      </c>
      <c r="S123" s="491">
        <f t="array" ref="S123">MAX(IF('INTEGRALE verrouillée'!$A$7:$A$110='Bountys calculs'!S85,'INTEGRALE verrouillée'!$BE$7:$BE$110))</f>
        <v>0</v>
      </c>
      <c r="T123" s="491">
        <f t="array" ref="T123">MAX(IF('INTEGRALE verrouillée'!$A$7:$A$110='Bountys calculs'!T85,'INTEGRALE verrouillée'!$BE$7:$BE$110))</f>
        <v>0</v>
      </c>
      <c r="U123" s="491">
        <f t="array" ref="U123">MAX(IF('INTEGRALE verrouillée'!$A$7:$A$110='Bountys calculs'!U85,'INTEGRALE verrouillée'!$BE$7:$BE$110))</f>
        <v>1</v>
      </c>
      <c r="V123" s="491">
        <f t="array" ref="V123">MAX(IF('INTEGRALE verrouillée'!$A$7:$A$110='Bountys calculs'!V85,'INTEGRALE verrouillée'!$BE$7:$BE$110))</f>
        <v>0</v>
      </c>
      <c r="W123" s="491">
        <f t="array" ref="W123">MAX(IF('INTEGRALE verrouillée'!$A$7:$A$110='Bountys calculs'!W85,'INTEGRALE verrouillée'!$BE$7:$BE$110))</f>
        <v>0</v>
      </c>
      <c r="X123" s="491">
        <f t="array" ref="X123">MAX(IF('INTEGRALE verrouillée'!$A$7:$A$110='Bountys calculs'!X85,'INTEGRALE verrouillée'!$BE$7:$BE$110))</f>
        <v>1</v>
      </c>
      <c r="Y123" s="491">
        <f t="array" ref="Y123">MAX(IF('INTEGRALE verrouillée'!$A$7:$A$110='Bountys calculs'!Y85,'INTEGRALE verrouillée'!$BE$7:$BE$110))</f>
        <v>0</v>
      </c>
      <c r="Z123" s="491">
        <f t="array" ref="Z123">MAX(IF('INTEGRALE verrouillée'!$A$7:$A$110='Bountys calculs'!Z85,'INTEGRALE verrouillée'!$BE$7:$BE$110))</f>
        <v>0</v>
      </c>
      <c r="AA123" s="491">
        <f t="array" ref="AA123">MAX(IF('INTEGRALE verrouillée'!$A$7:$A$110='Bountys calculs'!AA85,'INTEGRALE verrouillée'!$BE$7:$BE$110))</f>
        <v>0</v>
      </c>
      <c r="AB123" s="491">
        <f t="array" ref="AB123">MAX(IF('INTEGRALE verrouillée'!$A$7:$A$110='Bountys calculs'!AB85,'INTEGRALE verrouillée'!$BE$7:$BE$110))</f>
        <v>1</v>
      </c>
      <c r="AC123" s="491">
        <f t="array" ref="AC123">MAX(IF('INTEGRALE verrouillée'!$A$7:$A$110='Bountys calculs'!AC85,'INTEGRALE verrouillée'!$BE$7:$BE$110))</f>
        <v>0</v>
      </c>
      <c r="AD123" s="491">
        <f t="array" ref="AD123">MAX(IF('INTEGRALE verrouillée'!$A$7:$A$110='Bountys calculs'!AD85,'INTEGRALE verrouillée'!$BE$7:$BE$110))</f>
        <v>0</v>
      </c>
      <c r="AE123" s="491">
        <f t="array" ref="AE123">MAX(IF('INTEGRALE verrouillée'!$A$7:$A$110='Bountys calculs'!AE85,'INTEGRALE verrouillée'!$BE$7:$BE$110))</f>
        <v>1</v>
      </c>
      <c r="AF123" s="491">
        <f t="array" ref="AF123">MAX(IF('INTEGRALE verrouillée'!$A$7:$A$110='Bountys calculs'!AF85,'INTEGRALE verrouillée'!$BE$7:$BE$110))</f>
        <v>0</v>
      </c>
      <c r="AG123" s="491">
        <f t="array" ref="AG123">MAX(IF('INTEGRALE verrouillée'!$A$7:$A$110='Bountys calculs'!AG85,'INTEGRALE verrouillée'!$BE$7:$BE$110))</f>
        <v>0</v>
      </c>
      <c r="AH123" s="491">
        <f t="array" ref="AH123">MAX(IF('INTEGRALE verrouillée'!$A$7:$A$110='Bountys calculs'!AH85,'INTEGRALE verrouillée'!$BE$7:$BE$110))</f>
        <v>0</v>
      </c>
      <c r="AI123" s="491">
        <f t="array" ref="AI123">MAX(IF('INTEGRALE verrouillée'!$A$7:$A$110='Bountys calculs'!AI85,'INTEGRALE verrouillée'!$BE$7:$BE$110))</f>
        <v>0</v>
      </c>
      <c r="AJ123" s="491">
        <f t="array" ref="AJ123">MAX(IF('INTEGRALE verrouillée'!$A$7:$A$110='Bountys calculs'!AJ85,'INTEGRALE verrouillée'!$BE$7:$BE$110))</f>
        <v>0</v>
      </c>
      <c r="AK123" s="491">
        <f t="array" ref="AK123">MAX(IF('INTEGRALE verrouillée'!$A$7:$A$110='Bountys calculs'!AK85,'INTEGRALE verrouillée'!$BE$7:$BE$110))</f>
        <v>1</v>
      </c>
      <c r="AL123" s="491">
        <f t="array" ref="AL123">MAX(IF('INTEGRALE verrouillée'!$A$7:$A$110='Bountys calculs'!AL85,'INTEGRALE verrouillée'!$BE$7:$BE$110))</f>
        <v>1</v>
      </c>
      <c r="AM123" s="491">
        <f t="array" ref="AM123">MAX(IF('INTEGRALE verrouillée'!$A$7:$A$110='Bountys calculs'!AM85,'INTEGRALE verrouillée'!$BE$7:$BE$110))</f>
        <v>0</v>
      </c>
      <c r="AN123" s="491">
        <f t="array" ref="AN123">MAX(IF('INTEGRALE verrouillée'!$A$7:$A$110='Bountys calculs'!AN85,'INTEGRALE verrouillée'!$BE$7:$BE$110))</f>
        <v>0</v>
      </c>
      <c r="AO123" s="491">
        <f t="array" ref="AO123">MAX(IF('INTEGRALE verrouillée'!$A$7:$A$110='Bountys calculs'!AO85,'INTEGRALE verrouillée'!$BE$7:$BE$110))</f>
        <v>0</v>
      </c>
      <c r="AP123" s="491">
        <f t="array" ref="AP123">MAX(IF('INTEGRALE verrouillée'!$A$7:$A$110='Bountys calculs'!AP85,'INTEGRALE verrouillée'!$BE$7:$BE$110))</f>
        <v>0</v>
      </c>
      <c r="AQ123" s="491">
        <f t="array" ref="AQ123">MAX(IF('INTEGRALE verrouillée'!$A$7:$A$110='Bountys calculs'!AQ85,'INTEGRALE verrouillée'!$BE$7:$BE$110))</f>
        <v>0</v>
      </c>
      <c r="AR123" s="857">
        <f t="array" ref="AR123">MAX(IF('INTEGRALE verrouillée'!$A$7:$A$110='Bountys calculs'!AR85,'INTEGRALE verrouillée'!$BE$7:$BE$110))</f>
        <v>1</v>
      </c>
      <c r="AS123" s="3691">
        <f t="array" ref="AS123">MAX(IF('INTEGRALE verrouillée'!$A$7:$A$110='Bountys calculs'!AS85,'INTEGRALE verrouillée'!$BE$7:$BE$110))</f>
        <v>0</v>
      </c>
      <c r="AT123" s="491">
        <f t="array" ref="AT123">MAX(IF('INTEGRALE verrouillée'!$A$7:$A$110='Bountys calculs'!AT85,'INTEGRALE verrouillée'!$BE$7:$BE$110))</f>
        <v>0</v>
      </c>
      <c r="AU123" s="491">
        <f t="array" ref="AU123">MAX(IF('INTEGRALE verrouillée'!$A$7:$A$110='Bountys calculs'!AU85,'INTEGRALE verrouillée'!$BE$7:$BE$110))</f>
        <v>0</v>
      </c>
      <c r="AV123" s="491">
        <f t="array" ref="AV123">MAX(IF('INTEGRALE verrouillée'!$A$7:$A$110='Bountys calculs'!AV85,'INTEGRALE verrouillée'!$BE$7:$BE$110))</f>
        <v>0</v>
      </c>
      <c r="AW123" s="491">
        <f t="array" ref="AW123">MAX(IF('INTEGRALE verrouillée'!$A$7:$A$110='Bountys calculs'!AW85,'INTEGRALE verrouillée'!$BE$7:$BE$110))</f>
        <v>0</v>
      </c>
      <c r="AX123" s="491">
        <f t="array" ref="AX123">MAX(IF('INTEGRALE verrouillée'!$A$7:$A$110='Bountys calculs'!AX85,'INTEGRALE verrouillée'!$BE$7:$BE$110))</f>
        <v>0</v>
      </c>
      <c r="AY123" s="491">
        <f t="array" ref="AY123">MAX(IF('INTEGRALE verrouillée'!$A$7:$A$110='Bountys calculs'!AY85,'INTEGRALE verrouillée'!$BE$7:$BE$110))</f>
        <v>0</v>
      </c>
      <c r="AZ123" s="491">
        <f t="array" ref="AZ123">MAX(IF('INTEGRALE verrouillée'!$A$7:$A$110='Bountys calculs'!AZ85,'INTEGRALE verrouillée'!$BE$7:$BE$110))</f>
        <v>0</v>
      </c>
      <c r="BA123" s="491">
        <f t="array" ref="BA123">MAX(IF('INTEGRALE verrouillée'!$A$7:$A$110='Bountys calculs'!BA85,'INTEGRALE verrouillée'!$BE$7:$BE$110))</f>
        <v>0</v>
      </c>
      <c r="BB123" s="491">
        <f t="array" ref="BB123">MAX(IF('INTEGRALE verrouillée'!$A$7:$A$110='Bountys calculs'!BB85,'INTEGRALE verrouillée'!$BE$7:$BE$110))</f>
        <v>0</v>
      </c>
      <c r="BC123" s="491">
        <f t="array" ref="BC123">MAX(IF('INTEGRALE verrouillée'!$A$7:$A$110='Bountys calculs'!BC85,'INTEGRALE verrouillée'!$BE$7:$BE$110))</f>
        <v>0</v>
      </c>
      <c r="BD123" s="491">
        <f t="array" ref="BD123">MAX(IF('INTEGRALE verrouillée'!$A$7:$A$110='Bountys calculs'!BD85,'INTEGRALE verrouillée'!$BE$7:$BE$110))</f>
        <v>0</v>
      </c>
      <c r="BE123" s="491">
        <f t="array" ref="BE123">MAX(IF('INTEGRALE verrouillée'!$A$7:$A$110='Bountys calculs'!BE85,'INTEGRALE verrouillée'!$BE$7:$BE$110))</f>
        <v>0</v>
      </c>
      <c r="BF123" s="491">
        <f t="array" ref="BF123">MAX(IF('INTEGRALE verrouillée'!$A$7:$A$110='Bountys calculs'!BF85,'INTEGRALE verrouillée'!$BE$7:$BE$110))</f>
        <v>0</v>
      </c>
      <c r="BG123" s="491">
        <f t="array" ref="BG123">MAX(IF('INTEGRALE verrouillée'!$A$7:$A$110='Bountys calculs'!BG85,'INTEGRALE verrouillée'!$BE$7:$BE$110))</f>
        <v>0</v>
      </c>
      <c r="BH123" s="491">
        <f t="array" ref="BH123">MAX(IF('INTEGRALE verrouillée'!$A$7:$A$110='Bountys calculs'!BH85,'INTEGRALE verrouillée'!$BE$7:$BE$110))</f>
        <v>0</v>
      </c>
      <c r="BI123" s="491">
        <f t="array" ref="BI123">MAX(IF('INTEGRALE verrouillée'!$A$7:$A$110='Bountys calculs'!BI85,'INTEGRALE verrouillée'!$BE$7:$BE$110))</f>
        <v>0</v>
      </c>
      <c r="BJ123" s="491">
        <f t="array" ref="BJ123">MAX(IF('INTEGRALE verrouillée'!$A$7:$A$110='Bountys calculs'!BJ85,'INTEGRALE verrouillée'!$BE$7:$BE$110))</f>
        <v>0</v>
      </c>
      <c r="BK123" s="491">
        <f t="array" ref="BK123">MAX(IF('INTEGRALE verrouillée'!$A$7:$A$110='Bountys calculs'!BK85,'INTEGRALE verrouillée'!$BE$7:$BE$110))</f>
        <v>0</v>
      </c>
      <c r="BL123" s="491">
        <f t="array" ref="BL123">MAX(IF('INTEGRALE verrouillée'!$A$7:$A$110='Bountys calculs'!BL85,'INTEGRALE verrouillée'!$BE$7:$BE$110))</f>
        <v>0</v>
      </c>
      <c r="BM123" s="491">
        <f t="array" ref="BM123">MAX(IF('INTEGRALE verrouillée'!$A$7:$A$110='Bountys calculs'!BM85,'INTEGRALE verrouillée'!$BE$7:$BE$110))</f>
        <v>0</v>
      </c>
      <c r="BN123" s="491">
        <f t="array" ref="BN123">MAX(IF('INTEGRALE verrouillée'!$A$7:$A$110='Bountys calculs'!BN85,'INTEGRALE verrouillée'!$BE$7:$BE$110))</f>
        <v>0</v>
      </c>
      <c r="BO123" s="491">
        <f t="array" ref="BO123">MAX(IF('INTEGRALE verrouillée'!$A$7:$A$110='Bountys calculs'!BO85,'INTEGRALE verrouillée'!$BE$7:$BE$110))</f>
        <v>0</v>
      </c>
      <c r="BP123" s="491">
        <f t="array" ref="BP123">MAX(IF('INTEGRALE verrouillée'!$A$7:$A$110='Bountys calculs'!BP85,'INTEGRALE verrouillée'!$BE$7:$BE$110))</f>
        <v>0</v>
      </c>
      <c r="BQ123" s="491">
        <f t="array" ref="BQ123">MAX(IF('INTEGRALE verrouillée'!$A$7:$A$110='Bountys calculs'!BQ85,'INTEGRALE verrouillée'!$BE$7:$BE$110))</f>
        <v>0</v>
      </c>
      <c r="BR123" s="491">
        <f t="array" ref="BR123">MAX(IF('INTEGRALE verrouillée'!$A$7:$A$110='Bountys calculs'!BR85,'INTEGRALE verrouillée'!$BE$7:$BE$110))</f>
        <v>0</v>
      </c>
      <c r="BS123" s="491">
        <f t="array" ref="BS123">MAX(IF('INTEGRALE verrouillée'!$A$7:$A$110='Bountys calculs'!BS85,'INTEGRALE verrouillée'!$BE$7:$BE$110))</f>
        <v>0</v>
      </c>
      <c r="BT123" s="491">
        <f t="array" ref="BT123">MAX(IF('INTEGRALE verrouillée'!$A$7:$A$110='Bountys calculs'!BT85,'INTEGRALE verrouillée'!$BE$7:$BE$110))</f>
        <v>0</v>
      </c>
      <c r="BU123" s="491">
        <f t="array" ref="BU123">MAX(IF('INTEGRALE verrouillée'!$A$7:$A$110='Bountys calculs'!BU85,'INTEGRALE verrouillée'!$BE$7:$BE$110))</f>
        <v>0</v>
      </c>
    </row>
    <row r="124" spans="1:73" s="53" customFormat="1" ht="12" x14ac:dyDescent="0.25">
      <c r="A124" s="3947"/>
      <c r="B124" s="645" t="s">
        <v>303</v>
      </c>
      <c r="C124" s="650">
        <f t="array" ref="C124">MAX(IF('INTEGRALE verrouillée'!$A$7:$A$110='Bountys calculs'!C85,'INTEGRALE verrouillée'!$BF$7:$BF$110))</f>
        <v>0</v>
      </c>
      <c r="D124" s="650">
        <f t="array" ref="D124">MAX(IF('INTEGRALE verrouillée'!$A$7:$A$110='Bountys calculs'!D85,'INTEGRALE verrouillée'!$BF$7:$BF$110))</f>
        <v>0</v>
      </c>
      <c r="E124" s="650">
        <f t="array" ref="E124">MAX(IF('INTEGRALE verrouillée'!$A$7:$A$110='Bountys calculs'!E85,'INTEGRALE verrouillée'!$BF$7:$BF$110))</f>
        <v>0</v>
      </c>
      <c r="F124" s="650">
        <f t="array" ref="F124">MAX(IF('INTEGRALE verrouillée'!$A$7:$A$110='Bountys calculs'!F85,'INTEGRALE verrouillée'!$BF$7:$BF$110))</f>
        <v>0</v>
      </c>
      <c r="G124" s="650">
        <f t="array" ref="G124">MAX(IF('INTEGRALE verrouillée'!$A$7:$A$110='Bountys calculs'!G85,'INTEGRALE verrouillée'!$BF$7:$BF$110))</f>
        <v>0</v>
      </c>
      <c r="H124" s="650">
        <f t="array" ref="H124">MAX(IF('INTEGRALE verrouillée'!$A$7:$A$110='Bountys calculs'!H85,'INTEGRALE verrouillée'!$BF$7:$BF$110))</f>
        <v>1</v>
      </c>
      <c r="I124" s="650">
        <f t="array" ref="I124">MAX(IF('INTEGRALE verrouillée'!$A$7:$A$110='Bountys calculs'!I85,'INTEGRALE verrouillée'!$BF$7:$BF$110))</f>
        <v>0</v>
      </c>
      <c r="J124" s="650">
        <f t="array" ref="J124">MAX(IF('INTEGRALE verrouillée'!$A$7:$A$110='Bountys calculs'!J85,'INTEGRALE verrouillée'!$BF$7:$BF$110))</f>
        <v>0</v>
      </c>
      <c r="K124" s="650">
        <f t="array" ref="K124">MAX(IF('INTEGRALE verrouillée'!$A$7:$A$110='Bountys calculs'!K85,'INTEGRALE verrouillée'!$BF$7:$BF$110))</f>
        <v>0</v>
      </c>
      <c r="L124" s="650">
        <f t="array" ref="L124">MAX(IF('INTEGRALE verrouillée'!$A$7:$A$110='Bountys calculs'!L85,'INTEGRALE verrouillée'!$BF$7:$BF$110))</f>
        <v>0</v>
      </c>
      <c r="M124" s="650">
        <f t="array" ref="M124">MAX(IF('INTEGRALE verrouillée'!$A$7:$A$110='Bountys calculs'!M85,'INTEGRALE verrouillée'!$BF$7:$BF$110))</f>
        <v>0</v>
      </c>
      <c r="N124" s="650">
        <f t="array" ref="N124">MAX(IF('INTEGRALE verrouillée'!$A$7:$A$110='Bountys calculs'!N85,'INTEGRALE verrouillée'!$BF$7:$BF$110))</f>
        <v>0</v>
      </c>
      <c r="O124" s="650">
        <f t="array" ref="O124">MAX(IF('INTEGRALE verrouillée'!$A$7:$A$110='Bountys calculs'!O85,'INTEGRALE verrouillée'!$BF$7:$BF$110))</f>
        <v>0</v>
      </c>
      <c r="P124" s="650">
        <f t="array" ref="P124">MAX(IF('INTEGRALE verrouillée'!$A$7:$A$110='Bountys calculs'!P85,'INTEGRALE verrouillée'!$BF$7:$BF$110))</f>
        <v>0</v>
      </c>
      <c r="Q124" s="650">
        <f t="array" ref="Q124">MAX(IF('INTEGRALE verrouillée'!$A$7:$A$110='Bountys calculs'!Q85,'INTEGRALE verrouillée'!$BF$7:$BF$110))</f>
        <v>0</v>
      </c>
      <c r="R124" s="650">
        <f t="array" ref="R124">MAX(IF('INTEGRALE verrouillée'!$A$7:$A$110='Bountys calculs'!R85,'INTEGRALE verrouillée'!$BF$7:$BF$110))</f>
        <v>0</v>
      </c>
      <c r="S124" s="650">
        <f t="array" ref="S124">MAX(IF('INTEGRALE verrouillée'!$A$7:$A$110='Bountys calculs'!S85,'INTEGRALE verrouillée'!$BF$7:$BF$110))</f>
        <v>0</v>
      </c>
      <c r="T124" s="650">
        <f t="array" ref="T124">MAX(IF('INTEGRALE verrouillée'!$A$7:$A$110='Bountys calculs'!T85,'INTEGRALE verrouillée'!$BF$7:$BF$110))</f>
        <v>0</v>
      </c>
      <c r="U124" s="650">
        <f t="array" ref="U124">MAX(IF('INTEGRALE verrouillée'!$A$7:$A$110='Bountys calculs'!U85,'INTEGRALE verrouillée'!$BF$7:$BF$110))</f>
        <v>0</v>
      </c>
      <c r="V124" s="650">
        <f t="array" ref="V124">MAX(IF('INTEGRALE verrouillée'!$A$7:$A$110='Bountys calculs'!V85,'INTEGRALE verrouillée'!$BF$7:$BF$110))</f>
        <v>0</v>
      </c>
      <c r="W124" s="650">
        <f t="array" ref="W124">MAX(IF('INTEGRALE verrouillée'!$A$7:$A$110='Bountys calculs'!W85,'INTEGRALE verrouillée'!$BF$7:$BF$110))</f>
        <v>0</v>
      </c>
      <c r="X124" s="650">
        <f t="array" ref="X124">MAX(IF('INTEGRALE verrouillée'!$A$7:$A$110='Bountys calculs'!X85,'INTEGRALE verrouillée'!$BF$7:$BF$110))</f>
        <v>0</v>
      </c>
      <c r="Y124" s="650">
        <f t="array" ref="Y124">MAX(IF('INTEGRALE verrouillée'!$A$7:$A$110='Bountys calculs'!Y85,'INTEGRALE verrouillée'!$BF$7:$BF$110))</f>
        <v>0</v>
      </c>
      <c r="Z124" s="650">
        <f t="array" ref="Z124">MAX(IF('INTEGRALE verrouillée'!$A$7:$A$110='Bountys calculs'!Z85,'INTEGRALE verrouillée'!$BF$7:$BF$110))</f>
        <v>0</v>
      </c>
      <c r="AA124" s="650">
        <f t="array" ref="AA124">MAX(IF('INTEGRALE verrouillée'!$A$7:$A$110='Bountys calculs'!AA85,'INTEGRALE verrouillée'!$BF$7:$BF$110))</f>
        <v>0</v>
      </c>
      <c r="AB124" s="650">
        <f t="array" ref="AB124">MAX(IF('INTEGRALE verrouillée'!$A$7:$A$110='Bountys calculs'!AB85,'INTEGRALE verrouillée'!$BF$7:$BF$110))</f>
        <v>0</v>
      </c>
      <c r="AC124" s="650">
        <f t="array" ref="AC124">MAX(IF('INTEGRALE verrouillée'!$A$7:$A$110='Bountys calculs'!AC85,'INTEGRALE verrouillée'!$BF$7:$BF$110))</f>
        <v>0</v>
      </c>
      <c r="AD124" s="650">
        <f t="array" ref="AD124">MAX(IF('INTEGRALE verrouillée'!$A$7:$A$110='Bountys calculs'!AD85,'INTEGRALE verrouillée'!$BF$7:$BF$110))</f>
        <v>0</v>
      </c>
      <c r="AE124" s="650">
        <f t="array" ref="AE124">MAX(IF('INTEGRALE verrouillée'!$A$7:$A$110='Bountys calculs'!AE85,'INTEGRALE verrouillée'!$BF$7:$BF$110))</f>
        <v>0</v>
      </c>
      <c r="AF124" s="650">
        <f t="array" ref="AF124">MAX(IF('INTEGRALE verrouillée'!$A$7:$A$110='Bountys calculs'!AF85,'INTEGRALE verrouillée'!$BF$7:$BF$110))</f>
        <v>0</v>
      </c>
      <c r="AG124" s="650">
        <f t="array" ref="AG124">MAX(IF('INTEGRALE verrouillée'!$A$7:$A$110='Bountys calculs'!AG85,'INTEGRALE verrouillée'!$BF$7:$BF$110))</f>
        <v>0</v>
      </c>
      <c r="AH124" s="650">
        <f t="array" ref="AH124">MAX(IF('INTEGRALE verrouillée'!$A$7:$A$110='Bountys calculs'!AH85,'INTEGRALE verrouillée'!$BF$7:$BF$110))</f>
        <v>0</v>
      </c>
      <c r="AI124" s="650">
        <f t="array" ref="AI124">MAX(IF('INTEGRALE verrouillée'!$A$7:$A$110='Bountys calculs'!AI85,'INTEGRALE verrouillée'!$BF$7:$BF$110))</f>
        <v>0</v>
      </c>
      <c r="AJ124" s="650">
        <f t="array" ref="AJ124">MAX(IF('INTEGRALE verrouillée'!$A$7:$A$110='Bountys calculs'!AJ85,'INTEGRALE verrouillée'!$BF$7:$BF$110))</f>
        <v>0</v>
      </c>
      <c r="AK124" s="650">
        <f t="array" ref="AK124">MAX(IF('INTEGRALE verrouillée'!$A$7:$A$110='Bountys calculs'!AK85,'INTEGRALE verrouillée'!$BF$7:$BF$110))</f>
        <v>0</v>
      </c>
      <c r="AL124" s="650">
        <f t="array" ref="AL124">MAX(IF('INTEGRALE verrouillée'!$A$7:$A$110='Bountys calculs'!AL85,'INTEGRALE verrouillée'!$BF$7:$BF$110))</f>
        <v>0</v>
      </c>
      <c r="AM124" s="650">
        <f t="array" ref="AM124">MAX(IF('INTEGRALE verrouillée'!$A$7:$A$110='Bountys calculs'!AM85,'INTEGRALE verrouillée'!$BF$7:$BF$110))</f>
        <v>0</v>
      </c>
      <c r="AN124" s="650">
        <f t="array" ref="AN124">MAX(IF('INTEGRALE verrouillée'!$A$7:$A$110='Bountys calculs'!AN85,'INTEGRALE verrouillée'!$BF$7:$BF$110))</f>
        <v>0</v>
      </c>
      <c r="AO124" s="650">
        <f t="array" ref="AO124">MAX(IF('INTEGRALE verrouillée'!$A$7:$A$110='Bountys calculs'!AO85,'INTEGRALE verrouillée'!$BF$7:$BF$110))</f>
        <v>0</v>
      </c>
      <c r="AP124" s="650">
        <f t="array" ref="AP124">MAX(IF('INTEGRALE verrouillée'!$A$7:$A$110='Bountys calculs'!AP85,'INTEGRALE verrouillée'!$BF$7:$BF$110))</f>
        <v>0</v>
      </c>
      <c r="AQ124" s="650">
        <f t="array" ref="AQ124">MAX(IF('INTEGRALE verrouillée'!$A$7:$A$110='Bountys calculs'!AQ85,'INTEGRALE verrouillée'!$BF$7:$BF$110))</f>
        <v>0</v>
      </c>
      <c r="AR124" s="858">
        <f t="array" ref="AR124">MAX(IF('INTEGRALE verrouillée'!$A$7:$A$110='Bountys calculs'!AR85,'INTEGRALE verrouillée'!$BF$7:$BF$110))</f>
        <v>0</v>
      </c>
      <c r="AS124" s="3692">
        <f t="array" ref="AS124">MAX(IF('INTEGRALE verrouillée'!$A$7:$A$110='Bountys calculs'!AS85,'INTEGRALE verrouillée'!$BF$7:$BF$110))</f>
        <v>0</v>
      </c>
      <c r="AT124" s="650">
        <f t="array" ref="AT124">MAX(IF('INTEGRALE verrouillée'!$A$7:$A$110='Bountys calculs'!AT85,'INTEGRALE verrouillée'!$BF$7:$BF$110))</f>
        <v>0</v>
      </c>
      <c r="AU124" s="650">
        <f t="array" ref="AU124">MAX(IF('INTEGRALE verrouillée'!$A$7:$A$110='Bountys calculs'!AU85,'INTEGRALE verrouillée'!$BF$7:$BF$110))</f>
        <v>0</v>
      </c>
      <c r="AV124" s="650">
        <f t="array" ref="AV124">MAX(IF('INTEGRALE verrouillée'!$A$7:$A$110='Bountys calculs'!AV85,'INTEGRALE verrouillée'!$BF$7:$BF$110))</f>
        <v>0</v>
      </c>
      <c r="AW124" s="650">
        <f t="array" ref="AW124">MAX(IF('INTEGRALE verrouillée'!$A$7:$A$110='Bountys calculs'!AW85,'INTEGRALE verrouillée'!$BF$7:$BF$110))</f>
        <v>0</v>
      </c>
      <c r="AX124" s="650">
        <f t="array" ref="AX124">MAX(IF('INTEGRALE verrouillée'!$A$7:$A$110='Bountys calculs'!AX85,'INTEGRALE verrouillée'!$BF$7:$BF$110))</f>
        <v>0</v>
      </c>
      <c r="AY124" s="650">
        <f t="array" ref="AY124">MAX(IF('INTEGRALE verrouillée'!$A$7:$A$110='Bountys calculs'!AY85,'INTEGRALE verrouillée'!$BF$7:$BF$110))</f>
        <v>0</v>
      </c>
      <c r="AZ124" s="650">
        <f t="array" ref="AZ124">MAX(IF('INTEGRALE verrouillée'!$A$7:$A$110='Bountys calculs'!AZ85,'INTEGRALE verrouillée'!$BF$7:$BF$110))</f>
        <v>0</v>
      </c>
      <c r="BA124" s="650">
        <f t="array" ref="BA124">MAX(IF('INTEGRALE verrouillée'!$A$7:$A$110='Bountys calculs'!BA85,'INTEGRALE verrouillée'!$BF$7:$BF$110))</f>
        <v>0</v>
      </c>
      <c r="BB124" s="650">
        <f t="array" ref="BB124">MAX(IF('INTEGRALE verrouillée'!$A$7:$A$110='Bountys calculs'!BB85,'INTEGRALE verrouillée'!$BF$7:$BF$110))</f>
        <v>0</v>
      </c>
      <c r="BC124" s="650">
        <f t="array" ref="BC124">MAX(IF('INTEGRALE verrouillée'!$A$7:$A$110='Bountys calculs'!BC85,'INTEGRALE verrouillée'!$BF$7:$BF$110))</f>
        <v>0</v>
      </c>
      <c r="BD124" s="650">
        <f t="array" ref="BD124">MAX(IF('INTEGRALE verrouillée'!$A$7:$A$110='Bountys calculs'!BD85,'INTEGRALE verrouillée'!$BF$7:$BF$110))</f>
        <v>0</v>
      </c>
      <c r="BE124" s="650">
        <f t="array" ref="BE124">MAX(IF('INTEGRALE verrouillée'!$A$7:$A$110='Bountys calculs'!BE85,'INTEGRALE verrouillée'!$BF$7:$BF$110))</f>
        <v>0</v>
      </c>
      <c r="BF124" s="650">
        <f t="array" ref="BF124">MAX(IF('INTEGRALE verrouillée'!$A$7:$A$110='Bountys calculs'!BF85,'INTEGRALE verrouillée'!$BF$7:$BF$110))</f>
        <v>0</v>
      </c>
      <c r="BG124" s="650">
        <f t="array" ref="BG124">MAX(IF('INTEGRALE verrouillée'!$A$7:$A$110='Bountys calculs'!BG85,'INTEGRALE verrouillée'!$BF$7:$BF$110))</f>
        <v>0</v>
      </c>
      <c r="BH124" s="650">
        <f t="array" ref="BH124">MAX(IF('INTEGRALE verrouillée'!$A$7:$A$110='Bountys calculs'!BH85,'INTEGRALE verrouillée'!$BF$7:$BF$110))</f>
        <v>0</v>
      </c>
      <c r="BI124" s="650">
        <f t="array" ref="BI124">MAX(IF('INTEGRALE verrouillée'!$A$7:$A$110='Bountys calculs'!BI85,'INTEGRALE verrouillée'!$BF$7:$BF$110))</f>
        <v>0</v>
      </c>
      <c r="BJ124" s="650">
        <f t="array" ref="BJ124">MAX(IF('INTEGRALE verrouillée'!$A$7:$A$110='Bountys calculs'!BJ85,'INTEGRALE verrouillée'!$BF$7:$BF$110))</f>
        <v>0</v>
      </c>
      <c r="BK124" s="650">
        <f t="array" ref="BK124">MAX(IF('INTEGRALE verrouillée'!$A$7:$A$110='Bountys calculs'!BK85,'INTEGRALE verrouillée'!$BF$7:$BF$110))</f>
        <v>0</v>
      </c>
      <c r="BL124" s="650">
        <f t="array" ref="BL124">MAX(IF('INTEGRALE verrouillée'!$A$7:$A$110='Bountys calculs'!BL85,'INTEGRALE verrouillée'!$BF$7:$BF$110))</f>
        <v>0</v>
      </c>
      <c r="BM124" s="650">
        <f t="array" ref="BM124">MAX(IF('INTEGRALE verrouillée'!$A$7:$A$110='Bountys calculs'!BM85,'INTEGRALE verrouillée'!$BF$7:$BF$110))</f>
        <v>0</v>
      </c>
      <c r="BN124" s="650">
        <f t="array" ref="BN124">MAX(IF('INTEGRALE verrouillée'!$A$7:$A$110='Bountys calculs'!BN85,'INTEGRALE verrouillée'!$BF$7:$BF$110))</f>
        <v>0</v>
      </c>
      <c r="BO124" s="650">
        <f t="array" ref="BO124">MAX(IF('INTEGRALE verrouillée'!$A$7:$A$110='Bountys calculs'!BO85,'INTEGRALE verrouillée'!$BF$7:$BF$110))</f>
        <v>0</v>
      </c>
      <c r="BP124" s="650">
        <f t="array" ref="BP124">MAX(IF('INTEGRALE verrouillée'!$A$7:$A$110='Bountys calculs'!BP85,'INTEGRALE verrouillée'!$BF$7:$BF$110))</f>
        <v>0</v>
      </c>
      <c r="BQ124" s="650">
        <f t="array" ref="BQ124">MAX(IF('INTEGRALE verrouillée'!$A$7:$A$110='Bountys calculs'!BQ85,'INTEGRALE verrouillée'!$BF$7:$BF$110))</f>
        <v>0</v>
      </c>
      <c r="BR124" s="650">
        <f t="array" ref="BR124">MAX(IF('INTEGRALE verrouillée'!$A$7:$A$110='Bountys calculs'!BR85,'INTEGRALE verrouillée'!$BF$7:$BF$110))</f>
        <v>0</v>
      </c>
      <c r="BS124" s="650">
        <f t="array" ref="BS124">MAX(IF('INTEGRALE verrouillée'!$A$7:$A$110='Bountys calculs'!BS85,'INTEGRALE verrouillée'!$BF$7:$BF$110))</f>
        <v>0</v>
      </c>
      <c r="BT124" s="650">
        <f t="array" ref="BT124">MAX(IF('INTEGRALE verrouillée'!$A$7:$A$110='Bountys calculs'!BT85,'INTEGRALE verrouillée'!$BF$7:$BF$110))</f>
        <v>0</v>
      </c>
      <c r="BU124" s="650">
        <f t="array" ref="BU124">MAX(IF('INTEGRALE verrouillée'!$A$7:$A$110='Bountys calculs'!BU85,'INTEGRALE verrouillée'!$BF$7:$BF$110))</f>
        <v>0</v>
      </c>
    </row>
    <row r="125" spans="1:73" s="53" customFormat="1" ht="12" x14ac:dyDescent="0.25">
      <c r="A125" s="4432"/>
      <c r="B125" s="4433" t="s">
        <v>287</v>
      </c>
      <c r="C125" s="4434" t="str">
        <f t="shared" ref="C125:BN125" si="50">IF(C123&gt;0,(C122+C124)/C123,"-")</f>
        <v>-</v>
      </c>
      <c r="D125" s="4434" t="str">
        <f t="shared" ref="D125:AR125" si="51">IF(D123&gt;0,(D122+D124)/D123,"-")</f>
        <v>-</v>
      </c>
      <c r="E125" s="4434" t="str">
        <f t="shared" si="51"/>
        <v>-</v>
      </c>
      <c r="F125" s="4434" t="str">
        <f t="shared" si="51"/>
        <v>-</v>
      </c>
      <c r="G125" s="4434" t="str">
        <f t="shared" si="51"/>
        <v>-</v>
      </c>
      <c r="H125" s="4434">
        <f t="shared" si="51"/>
        <v>5</v>
      </c>
      <c r="I125" s="4434" t="str">
        <f t="shared" si="51"/>
        <v>-</v>
      </c>
      <c r="J125" s="4434" t="str">
        <f t="shared" si="51"/>
        <v>-</v>
      </c>
      <c r="K125" s="4434" t="str">
        <f t="shared" si="51"/>
        <v>-</v>
      </c>
      <c r="L125" s="4434" t="str">
        <f t="shared" si="51"/>
        <v>-</v>
      </c>
      <c r="M125" s="4434" t="str">
        <f t="shared" si="51"/>
        <v>-</v>
      </c>
      <c r="N125" s="4434">
        <f t="shared" si="51"/>
        <v>3</v>
      </c>
      <c r="O125" s="4434" t="str">
        <f t="shared" si="51"/>
        <v>-</v>
      </c>
      <c r="P125" s="4434">
        <f t="shared" si="51"/>
        <v>0</v>
      </c>
      <c r="Q125" s="4434" t="str">
        <f t="shared" si="51"/>
        <v>-</v>
      </c>
      <c r="R125" s="4434" t="str">
        <f t="shared" si="51"/>
        <v>-</v>
      </c>
      <c r="S125" s="4434" t="str">
        <f t="shared" si="51"/>
        <v>-</v>
      </c>
      <c r="T125" s="4434" t="str">
        <f t="shared" si="51"/>
        <v>-</v>
      </c>
      <c r="U125" s="4434">
        <f t="shared" si="51"/>
        <v>0</v>
      </c>
      <c r="V125" s="4434" t="str">
        <f t="shared" si="51"/>
        <v>-</v>
      </c>
      <c r="W125" s="4434" t="str">
        <f t="shared" si="51"/>
        <v>-</v>
      </c>
      <c r="X125" s="4434">
        <f t="shared" si="51"/>
        <v>0</v>
      </c>
      <c r="Y125" s="4434" t="str">
        <f t="shared" si="51"/>
        <v>-</v>
      </c>
      <c r="Z125" s="4434" t="str">
        <f t="shared" si="51"/>
        <v>-</v>
      </c>
      <c r="AA125" s="4434" t="str">
        <f t="shared" si="51"/>
        <v>-</v>
      </c>
      <c r="AB125" s="4434">
        <f t="shared" si="51"/>
        <v>0</v>
      </c>
      <c r="AC125" s="4434" t="str">
        <f t="shared" si="51"/>
        <v>-</v>
      </c>
      <c r="AD125" s="4434" t="str">
        <f t="shared" si="51"/>
        <v>-</v>
      </c>
      <c r="AE125" s="4434">
        <f t="shared" si="51"/>
        <v>0</v>
      </c>
      <c r="AF125" s="4434" t="str">
        <f t="shared" si="51"/>
        <v>-</v>
      </c>
      <c r="AG125" s="4434" t="str">
        <f t="shared" si="51"/>
        <v>-</v>
      </c>
      <c r="AH125" s="4434" t="str">
        <f t="shared" si="51"/>
        <v>-</v>
      </c>
      <c r="AI125" s="4434" t="str">
        <f t="shared" si="51"/>
        <v>-</v>
      </c>
      <c r="AJ125" s="4434" t="str">
        <f t="shared" si="51"/>
        <v>-</v>
      </c>
      <c r="AK125" s="4434">
        <f t="shared" si="51"/>
        <v>0</v>
      </c>
      <c r="AL125" s="4434">
        <f t="shared" si="51"/>
        <v>2</v>
      </c>
      <c r="AM125" s="4434" t="str">
        <f t="shared" si="51"/>
        <v>-</v>
      </c>
      <c r="AN125" s="4434" t="str">
        <f t="shared" si="51"/>
        <v>-</v>
      </c>
      <c r="AO125" s="4434" t="str">
        <f t="shared" si="51"/>
        <v>-</v>
      </c>
      <c r="AP125" s="4434" t="str">
        <f t="shared" si="51"/>
        <v>-</v>
      </c>
      <c r="AQ125" s="4434" t="str">
        <f t="shared" si="51"/>
        <v>-</v>
      </c>
      <c r="AR125" s="4435">
        <f t="shared" si="51"/>
        <v>0</v>
      </c>
      <c r="AS125" s="4436" t="str">
        <f t="shared" ref="AS125:BU125" si="52">IF(AS123&gt;0,(AS122+AS124)/AS123,"-")</f>
        <v>-</v>
      </c>
      <c r="AT125" s="4434" t="str">
        <f t="shared" si="52"/>
        <v>-</v>
      </c>
      <c r="AU125" s="4434" t="str">
        <f t="shared" si="52"/>
        <v>-</v>
      </c>
      <c r="AV125" s="4434" t="str">
        <f t="shared" si="52"/>
        <v>-</v>
      </c>
      <c r="AW125" s="4434" t="str">
        <f t="shared" si="52"/>
        <v>-</v>
      </c>
      <c r="AX125" s="4434" t="str">
        <f t="shared" si="52"/>
        <v>-</v>
      </c>
      <c r="AY125" s="4434" t="str">
        <f t="shared" si="52"/>
        <v>-</v>
      </c>
      <c r="AZ125" s="4434" t="str">
        <f t="shared" si="52"/>
        <v>-</v>
      </c>
      <c r="BA125" s="4434" t="str">
        <f t="shared" si="52"/>
        <v>-</v>
      </c>
      <c r="BB125" s="4434" t="str">
        <f t="shared" si="52"/>
        <v>-</v>
      </c>
      <c r="BC125" s="4434" t="str">
        <f t="shared" si="52"/>
        <v>-</v>
      </c>
      <c r="BD125" s="4434" t="str">
        <f t="shared" si="52"/>
        <v>-</v>
      </c>
      <c r="BE125" s="4434" t="str">
        <f t="shared" si="52"/>
        <v>-</v>
      </c>
      <c r="BF125" s="4434" t="str">
        <f t="shared" si="52"/>
        <v>-</v>
      </c>
      <c r="BG125" s="4434" t="str">
        <f t="shared" si="52"/>
        <v>-</v>
      </c>
      <c r="BH125" s="4434" t="str">
        <f t="shared" si="52"/>
        <v>-</v>
      </c>
      <c r="BI125" s="4434" t="str">
        <f t="shared" si="52"/>
        <v>-</v>
      </c>
      <c r="BJ125" s="4434" t="str">
        <f t="shared" si="52"/>
        <v>-</v>
      </c>
      <c r="BK125" s="4434" t="str">
        <f t="shared" si="52"/>
        <v>-</v>
      </c>
      <c r="BL125" s="4434" t="str">
        <f t="shared" si="52"/>
        <v>-</v>
      </c>
      <c r="BM125" s="4434" t="str">
        <f t="shared" si="52"/>
        <v>-</v>
      </c>
      <c r="BN125" s="4434" t="str">
        <f t="shared" si="52"/>
        <v>-</v>
      </c>
      <c r="BO125" s="4434" t="str">
        <f t="shared" si="52"/>
        <v>-</v>
      </c>
      <c r="BP125" s="4434" t="str">
        <f t="shared" si="52"/>
        <v>-</v>
      </c>
      <c r="BQ125" s="4434" t="str">
        <f t="shared" si="52"/>
        <v>-</v>
      </c>
      <c r="BR125" s="4434" t="str">
        <f t="shared" si="52"/>
        <v>-</v>
      </c>
      <c r="BS125" s="4434" t="str">
        <f t="shared" si="52"/>
        <v>-</v>
      </c>
      <c r="BT125" s="4434" t="str">
        <f t="shared" si="52"/>
        <v>-</v>
      </c>
      <c r="BU125" s="4434" t="str">
        <f t="shared" si="52"/>
        <v>-</v>
      </c>
    </row>
    <row r="126" spans="1:73" s="486" customFormat="1" ht="12" x14ac:dyDescent="0.25">
      <c r="B126" s="502" t="s">
        <v>305</v>
      </c>
      <c r="C126" s="496">
        <f>C86+C90+C94+C98+C102+C106+C110+C114+C118+C122</f>
        <v>18</v>
      </c>
      <c r="D126" s="496">
        <f t="shared" ref="D126:H126" si="53">D86+D90+D94+D98+D102+D106+D110+D114+D118+D122</f>
        <v>32</v>
      </c>
      <c r="E126" s="496">
        <f t="shared" si="53"/>
        <v>3</v>
      </c>
      <c r="F126" s="496">
        <f t="shared" si="53"/>
        <v>34</v>
      </c>
      <c r="G126" s="496">
        <f t="shared" si="53"/>
        <v>77</v>
      </c>
      <c r="H126" s="496">
        <f t="shared" si="53"/>
        <v>117</v>
      </c>
      <c r="I126" s="496">
        <f t="shared" ref="I126:AR126" si="54">I86+I90+I94+I98+I102+I106+I110+I114+I118+I122</f>
        <v>13</v>
      </c>
      <c r="J126" s="496">
        <f t="shared" si="54"/>
        <v>7</v>
      </c>
      <c r="K126" s="496">
        <f t="shared" si="54"/>
        <v>57</v>
      </c>
      <c r="L126" s="496">
        <f t="shared" si="54"/>
        <v>6</v>
      </c>
      <c r="M126" s="496">
        <f t="shared" si="54"/>
        <v>46</v>
      </c>
      <c r="N126" s="496">
        <f t="shared" si="54"/>
        <v>179</v>
      </c>
      <c r="O126" s="496">
        <f t="shared" si="54"/>
        <v>11</v>
      </c>
      <c r="P126" s="496">
        <f t="shared" si="54"/>
        <v>98</v>
      </c>
      <c r="Q126" s="496">
        <f t="shared" si="54"/>
        <v>77</v>
      </c>
      <c r="R126" s="496">
        <f t="shared" si="54"/>
        <v>12</v>
      </c>
      <c r="S126" s="496">
        <f t="shared" si="54"/>
        <v>11</v>
      </c>
      <c r="T126" s="496">
        <f t="shared" si="54"/>
        <v>9</v>
      </c>
      <c r="U126" s="496">
        <f t="shared" si="54"/>
        <v>16</v>
      </c>
      <c r="V126" s="496">
        <f t="shared" si="54"/>
        <v>7</v>
      </c>
      <c r="W126" s="496">
        <f t="shared" si="54"/>
        <v>13</v>
      </c>
      <c r="X126" s="496">
        <f t="shared" si="54"/>
        <v>58</v>
      </c>
      <c r="Y126" s="496">
        <f t="shared" si="54"/>
        <v>4</v>
      </c>
      <c r="Z126" s="496">
        <f t="shared" si="54"/>
        <v>12</v>
      </c>
      <c r="AA126" s="496">
        <f t="shared" si="54"/>
        <v>3</v>
      </c>
      <c r="AB126" s="496">
        <f t="shared" si="54"/>
        <v>36</v>
      </c>
      <c r="AC126" s="496">
        <f t="shared" si="54"/>
        <v>0</v>
      </c>
      <c r="AD126" s="496">
        <f t="shared" si="54"/>
        <v>56</v>
      </c>
      <c r="AE126" s="496">
        <f t="shared" si="54"/>
        <v>12</v>
      </c>
      <c r="AF126" s="496">
        <f t="shared" si="54"/>
        <v>85</v>
      </c>
      <c r="AG126" s="496">
        <f t="shared" si="54"/>
        <v>22</v>
      </c>
      <c r="AH126" s="496">
        <f t="shared" si="54"/>
        <v>30</v>
      </c>
      <c r="AI126" s="496">
        <f t="shared" si="54"/>
        <v>27</v>
      </c>
      <c r="AJ126" s="496">
        <f t="shared" si="54"/>
        <v>70</v>
      </c>
      <c r="AK126" s="496">
        <f t="shared" si="54"/>
        <v>55</v>
      </c>
      <c r="AL126" s="496">
        <f t="shared" si="54"/>
        <v>99</v>
      </c>
      <c r="AM126" s="496">
        <f t="shared" si="54"/>
        <v>16</v>
      </c>
      <c r="AN126" s="496">
        <f t="shared" si="54"/>
        <v>9</v>
      </c>
      <c r="AO126" s="496">
        <f t="shared" si="54"/>
        <v>2</v>
      </c>
      <c r="AP126" s="496">
        <f t="shared" si="54"/>
        <v>1</v>
      </c>
      <c r="AQ126" s="496">
        <f t="shared" si="54"/>
        <v>21</v>
      </c>
      <c r="AR126" s="875">
        <f t="shared" si="54"/>
        <v>0</v>
      </c>
      <c r="AS126" s="3711">
        <f t="shared" ref="AS126:BU126" si="55">AS86+AS90+AS94+AS98+AS102+AS106+AS110+AS114+AS118+AS122</f>
        <v>0</v>
      </c>
      <c r="AT126" s="496">
        <f t="shared" si="55"/>
        <v>1</v>
      </c>
      <c r="AU126" s="496">
        <f t="shared" si="55"/>
        <v>0</v>
      </c>
      <c r="AV126" s="496">
        <f t="shared" si="55"/>
        <v>0</v>
      </c>
      <c r="AW126" s="496">
        <f t="shared" si="55"/>
        <v>0</v>
      </c>
      <c r="AX126" s="496">
        <f t="shared" si="55"/>
        <v>0</v>
      </c>
      <c r="AY126" s="496">
        <f t="shared" si="55"/>
        <v>0</v>
      </c>
      <c r="AZ126" s="496">
        <f t="shared" si="55"/>
        <v>0</v>
      </c>
      <c r="BA126" s="496">
        <f t="shared" si="55"/>
        <v>1</v>
      </c>
      <c r="BB126" s="496">
        <f t="shared" si="55"/>
        <v>1</v>
      </c>
      <c r="BC126" s="496">
        <f t="shared" si="55"/>
        <v>3</v>
      </c>
      <c r="BD126" s="496">
        <f t="shared" si="55"/>
        <v>0</v>
      </c>
      <c r="BE126" s="496">
        <f t="shared" si="55"/>
        <v>0</v>
      </c>
      <c r="BF126" s="496">
        <f t="shared" si="55"/>
        <v>0</v>
      </c>
      <c r="BG126" s="496">
        <f t="shared" si="55"/>
        <v>1</v>
      </c>
      <c r="BH126" s="496">
        <f t="shared" si="55"/>
        <v>3</v>
      </c>
      <c r="BI126" s="496">
        <f t="shared" si="55"/>
        <v>0</v>
      </c>
      <c r="BJ126" s="496">
        <f t="shared" si="55"/>
        <v>0</v>
      </c>
      <c r="BK126" s="496">
        <f t="shared" si="55"/>
        <v>0</v>
      </c>
      <c r="BL126" s="496">
        <f t="shared" si="55"/>
        <v>0</v>
      </c>
      <c r="BM126" s="496">
        <f t="shared" si="55"/>
        <v>1</v>
      </c>
      <c r="BN126" s="496">
        <f t="shared" si="55"/>
        <v>7</v>
      </c>
      <c r="BO126" s="496">
        <f t="shared" si="55"/>
        <v>0</v>
      </c>
      <c r="BP126" s="496">
        <f t="shared" si="55"/>
        <v>0</v>
      </c>
      <c r="BQ126" s="496">
        <f t="shared" si="55"/>
        <v>0</v>
      </c>
      <c r="BR126" s="496">
        <f t="shared" si="55"/>
        <v>0</v>
      </c>
      <c r="BS126" s="496">
        <f t="shared" si="55"/>
        <v>4</v>
      </c>
      <c r="BT126" s="496">
        <f t="shared" si="55"/>
        <v>0</v>
      </c>
      <c r="BU126" s="496">
        <f t="shared" si="55"/>
        <v>4</v>
      </c>
    </row>
    <row r="127" spans="1:73" s="486" customFormat="1" ht="12" x14ac:dyDescent="0.25">
      <c r="B127" s="654" t="s">
        <v>306</v>
      </c>
      <c r="C127" s="655">
        <f>C88+C92+C96+C100+C104+C108+C112+C116+C120+C124</f>
        <v>2</v>
      </c>
      <c r="D127" s="655">
        <f t="shared" ref="D127:H127" si="56">D88+D92+D96+D100+D104+D108+D112+D116+D120+D124</f>
        <v>3</v>
      </c>
      <c r="E127" s="655">
        <f t="shared" si="56"/>
        <v>0</v>
      </c>
      <c r="F127" s="655">
        <f t="shared" si="56"/>
        <v>4</v>
      </c>
      <c r="G127" s="655">
        <f t="shared" si="56"/>
        <v>9</v>
      </c>
      <c r="H127" s="655">
        <f t="shared" si="56"/>
        <v>14</v>
      </c>
      <c r="I127" s="655">
        <f t="shared" ref="I127:AR127" si="57">I88+I92+I96+I100+I104+I108+I112+I116+I120+I124</f>
        <v>2</v>
      </c>
      <c r="J127" s="655">
        <f t="shared" si="57"/>
        <v>1</v>
      </c>
      <c r="K127" s="655">
        <f t="shared" si="57"/>
        <v>5</v>
      </c>
      <c r="L127" s="655">
        <f t="shared" si="57"/>
        <v>0</v>
      </c>
      <c r="M127" s="655">
        <f t="shared" si="57"/>
        <v>1</v>
      </c>
      <c r="N127" s="655">
        <f t="shared" si="57"/>
        <v>22</v>
      </c>
      <c r="O127" s="655">
        <f t="shared" si="57"/>
        <v>0</v>
      </c>
      <c r="P127" s="655">
        <f t="shared" si="57"/>
        <v>3</v>
      </c>
      <c r="Q127" s="655">
        <f t="shared" si="57"/>
        <v>6</v>
      </c>
      <c r="R127" s="655">
        <f t="shared" si="57"/>
        <v>1</v>
      </c>
      <c r="S127" s="655">
        <f t="shared" si="57"/>
        <v>2</v>
      </c>
      <c r="T127" s="655">
        <f t="shared" si="57"/>
        <v>0</v>
      </c>
      <c r="U127" s="655">
        <f t="shared" si="57"/>
        <v>2</v>
      </c>
      <c r="V127" s="655">
        <f t="shared" si="57"/>
        <v>0</v>
      </c>
      <c r="W127" s="655">
        <f t="shared" si="57"/>
        <v>0</v>
      </c>
      <c r="X127" s="655">
        <f t="shared" si="57"/>
        <v>2</v>
      </c>
      <c r="Y127" s="655">
        <f t="shared" si="57"/>
        <v>0</v>
      </c>
      <c r="Z127" s="655">
        <f t="shared" si="57"/>
        <v>2</v>
      </c>
      <c r="AA127" s="655">
        <f t="shared" si="57"/>
        <v>0</v>
      </c>
      <c r="AB127" s="655">
        <f t="shared" si="57"/>
        <v>0</v>
      </c>
      <c r="AC127" s="655">
        <f t="shared" si="57"/>
        <v>0</v>
      </c>
      <c r="AD127" s="655">
        <f t="shared" si="57"/>
        <v>2</v>
      </c>
      <c r="AE127" s="655">
        <f t="shared" si="57"/>
        <v>1</v>
      </c>
      <c r="AF127" s="655">
        <f t="shared" si="57"/>
        <v>7</v>
      </c>
      <c r="AG127" s="655">
        <f t="shared" si="57"/>
        <v>0</v>
      </c>
      <c r="AH127" s="655">
        <f t="shared" si="57"/>
        <v>1</v>
      </c>
      <c r="AI127" s="655">
        <f t="shared" si="57"/>
        <v>1</v>
      </c>
      <c r="AJ127" s="655">
        <f t="shared" si="57"/>
        <v>3</v>
      </c>
      <c r="AK127" s="655">
        <f t="shared" si="57"/>
        <v>6</v>
      </c>
      <c r="AL127" s="655">
        <f t="shared" si="57"/>
        <v>10</v>
      </c>
      <c r="AM127" s="655">
        <f t="shared" si="57"/>
        <v>2</v>
      </c>
      <c r="AN127" s="655">
        <f t="shared" si="57"/>
        <v>0</v>
      </c>
      <c r="AO127" s="655">
        <f t="shared" si="57"/>
        <v>0</v>
      </c>
      <c r="AP127" s="655">
        <f t="shared" si="57"/>
        <v>0</v>
      </c>
      <c r="AQ127" s="655">
        <f t="shared" si="57"/>
        <v>1</v>
      </c>
      <c r="AR127" s="876">
        <f t="shared" si="57"/>
        <v>0</v>
      </c>
      <c r="AS127" s="3712">
        <f t="shared" ref="AS127:BU127" si="58">AS88+AS92+AS96+AS100+AS104+AS108+AS112+AS116+AS120+AS124</f>
        <v>0</v>
      </c>
      <c r="AT127" s="655">
        <f t="shared" si="58"/>
        <v>0</v>
      </c>
      <c r="AU127" s="655">
        <f t="shared" si="58"/>
        <v>0</v>
      </c>
      <c r="AV127" s="655">
        <f t="shared" si="58"/>
        <v>0</v>
      </c>
      <c r="AW127" s="655">
        <f t="shared" si="58"/>
        <v>0</v>
      </c>
      <c r="AX127" s="655">
        <f t="shared" si="58"/>
        <v>0</v>
      </c>
      <c r="AY127" s="655">
        <f t="shared" si="58"/>
        <v>0</v>
      </c>
      <c r="AZ127" s="655">
        <f t="shared" si="58"/>
        <v>0</v>
      </c>
      <c r="BA127" s="655">
        <f t="shared" si="58"/>
        <v>0</v>
      </c>
      <c r="BB127" s="655">
        <f t="shared" si="58"/>
        <v>0</v>
      </c>
      <c r="BC127" s="655">
        <f t="shared" si="58"/>
        <v>1</v>
      </c>
      <c r="BD127" s="655">
        <f t="shared" si="58"/>
        <v>0</v>
      </c>
      <c r="BE127" s="655">
        <f t="shared" si="58"/>
        <v>0</v>
      </c>
      <c r="BF127" s="655">
        <f t="shared" si="58"/>
        <v>0</v>
      </c>
      <c r="BG127" s="655">
        <f t="shared" si="58"/>
        <v>0</v>
      </c>
      <c r="BH127" s="655">
        <f t="shared" si="58"/>
        <v>0</v>
      </c>
      <c r="BI127" s="655">
        <f t="shared" si="58"/>
        <v>0</v>
      </c>
      <c r="BJ127" s="655">
        <f t="shared" si="58"/>
        <v>0</v>
      </c>
      <c r="BK127" s="655">
        <f t="shared" si="58"/>
        <v>0</v>
      </c>
      <c r="BL127" s="655">
        <f t="shared" si="58"/>
        <v>0</v>
      </c>
      <c r="BM127" s="655">
        <f t="shared" si="58"/>
        <v>0</v>
      </c>
      <c r="BN127" s="655">
        <f t="shared" si="58"/>
        <v>0</v>
      </c>
      <c r="BO127" s="655">
        <f t="shared" si="58"/>
        <v>0</v>
      </c>
      <c r="BP127" s="655">
        <f t="shared" si="58"/>
        <v>0</v>
      </c>
      <c r="BQ127" s="655">
        <f t="shared" si="58"/>
        <v>0</v>
      </c>
      <c r="BR127" s="655">
        <f t="shared" si="58"/>
        <v>0</v>
      </c>
      <c r="BS127" s="655">
        <f t="shared" si="58"/>
        <v>1</v>
      </c>
      <c r="BT127" s="655">
        <f t="shared" si="58"/>
        <v>0</v>
      </c>
      <c r="BU127" s="655">
        <f t="shared" si="58"/>
        <v>0</v>
      </c>
    </row>
    <row r="128" spans="1:73" s="486" customFormat="1" ht="12" x14ac:dyDescent="0.25">
      <c r="B128" s="503" t="s">
        <v>286</v>
      </c>
      <c r="C128" s="497">
        <f>C87+C91+C95+C99+C103+C107+C111+C115+C119+C123</f>
        <v>40</v>
      </c>
      <c r="D128" s="497">
        <f t="shared" ref="D128:H128" si="59">D87+D91+D95+D99+D103+D107+D111+D115+D119+D123</f>
        <v>20</v>
      </c>
      <c r="E128" s="497">
        <f t="shared" si="59"/>
        <v>5</v>
      </c>
      <c r="F128" s="497">
        <f t="shared" si="59"/>
        <v>48</v>
      </c>
      <c r="G128" s="497">
        <f t="shared" si="59"/>
        <v>97</v>
      </c>
      <c r="H128" s="497">
        <f t="shared" si="59"/>
        <v>116</v>
      </c>
      <c r="I128" s="497">
        <f t="shared" ref="I128:AR128" si="60">I87+I91+I95+I99+I103+I107+I111+I115+I119+I123</f>
        <v>8</v>
      </c>
      <c r="J128" s="497">
        <f t="shared" si="60"/>
        <v>10</v>
      </c>
      <c r="K128" s="497">
        <f t="shared" si="60"/>
        <v>83</v>
      </c>
      <c r="L128" s="497">
        <f t="shared" si="60"/>
        <v>2</v>
      </c>
      <c r="M128" s="497">
        <f t="shared" si="60"/>
        <v>78</v>
      </c>
      <c r="N128" s="497">
        <f t="shared" si="60"/>
        <v>89</v>
      </c>
      <c r="O128" s="497">
        <f t="shared" si="60"/>
        <v>24</v>
      </c>
      <c r="P128" s="497">
        <f t="shared" si="60"/>
        <v>111</v>
      </c>
      <c r="Q128" s="497">
        <f t="shared" si="60"/>
        <v>67</v>
      </c>
      <c r="R128" s="497">
        <f t="shared" si="60"/>
        <v>15</v>
      </c>
      <c r="S128" s="497">
        <f t="shared" si="60"/>
        <v>9</v>
      </c>
      <c r="T128" s="497">
        <f t="shared" si="60"/>
        <v>6</v>
      </c>
      <c r="U128" s="497">
        <f t="shared" si="60"/>
        <v>16</v>
      </c>
      <c r="V128" s="497">
        <f t="shared" si="60"/>
        <v>9</v>
      </c>
      <c r="W128" s="497">
        <f t="shared" si="60"/>
        <v>13</v>
      </c>
      <c r="X128" s="497">
        <f t="shared" si="60"/>
        <v>92</v>
      </c>
      <c r="Y128" s="497">
        <f t="shared" si="60"/>
        <v>6</v>
      </c>
      <c r="Z128" s="497">
        <f t="shared" si="60"/>
        <v>7</v>
      </c>
      <c r="AA128" s="497">
        <f t="shared" si="60"/>
        <v>15</v>
      </c>
      <c r="AB128" s="497">
        <f t="shared" si="60"/>
        <v>83</v>
      </c>
      <c r="AC128" s="497">
        <f t="shared" si="60"/>
        <v>1</v>
      </c>
      <c r="AD128" s="497">
        <f t="shared" si="60"/>
        <v>44</v>
      </c>
      <c r="AE128" s="497">
        <f t="shared" si="60"/>
        <v>17</v>
      </c>
      <c r="AF128" s="497">
        <f t="shared" si="60"/>
        <v>52</v>
      </c>
      <c r="AG128" s="497">
        <f t="shared" si="60"/>
        <v>34</v>
      </c>
      <c r="AH128" s="497">
        <f t="shared" si="60"/>
        <v>39</v>
      </c>
      <c r="AI128" s="497">
        <f t="shared" si="60"/>
        <v>42</v>
      </c>
      <c r="AJ128" s="497">
        <f t="shared" si="60"/>
        <v>78</v>
      </c>
      <c r="AK128" s="497">
        <f t="shared" si="60"/>
        <v>67</v>
      </c>
      <c r="AL128" s="497">
        <f t="shared" si="60"/>
        <v>89</v>
      </c>
      <c r="AM128" s="497">
        <f t="shared" si="60"/>
        <v>9</v>
      </c>
      <c r="AN128" s="497">
        <f t="shared" si="60"/>
        <v>8</v>
      </c>
      <c r="AO128" s="497">
        <f t="shared" si="60"/>
        <v>3</v>
      </c>
      <c r="AP128" s="497">
        <f t="shared" si="60"/>
        <v>2</v>
      </c>
      <c r="AQ128" s="497">
        <f t="shared" si="60"/>
        <v>20</v>
      </c>
      <c r="AR128" s="877">
        <f t="shared" si="60"/>
        <v>10</v>
      </c>
      <c r="AS128" s="3713">
        <f t="shared" ref="AS128:BU128" si="61">AS87+AS91+AS95+AS99+AS103+AS107+AS111+AS115+AS119+AS123</f>
        <v>2</v>
      </c>
      <c r="AT128" s="497">
        <f t="shared" si="61"/>
        <v>2</v>
      </c>
      <c r="AU128" s="497">
        <f t="shared" si="61"/>
        <v>1</v>
      </c>
      <c r="AV128" s="497">
        <f t="shared" si="61"/>
        <v>1</v>
      </c>
      <c r="AW128" s="497">
        <f t="shared" si="61"/>
        <v>1</v>
      </c>
      <c r="AX128" s="497">
        <f t="shared" si="61"/>
        <v>1</v>
      </c>
      <c r="AY128" s="497">
        <f t="shared" si="61"/>
        <v>1</v>
      </c>
      <c r="AZ128" s="497">
        <f t="shared" si="61"/>
        <v>1</v>
      </c>
      <c r="BA128" s="497">
        <f t="shared" si="61"/>
        <v>1</v>
      </c>
      <c r="BB128" s="497">
        <f t="shared" si="61"/>
        <v>1</v>
      </c>
      <c r="BC128" s="497">
        <f t="shared" si="61"/>
        <v>2</v>
      </c>
      <c r="BD128" s="497">
        <f t="shared" si="61"/>
        <v>1</v>
      </c>
      <c r="BE128" s="497">
        <f t="shared" si="61"/>
        <v>1</v>
      </c>
      <c r="BF128" s="497">
        <f t="shared" si="61"/>
        <v>1</v>
      </c>
      <c r="BG128" s="497">
        <f t="shared" si="61"/>
        <v>2</v>
      </c>
      <c r="BH128" s="497">
        <f t="shared" si="61"/>
        <v>4</v>
      </c>
      <c r="BI128" s="497">
        <f t="shared" si="61"/>
        <v>1</v>
      </c>
      <c r="BJ128" s="497">
        <f t="shared" si="61"/>
        <v>2</v>
      </c>
      <c r="BK128" s="497">
        <f t="shared" si="61"/>
        <v>1</v>
      </c>
      <c r="BL128" s="497">
        <f t="shared" si="61"/>
        <v>1</v>
      </c>
      <c r="BM128" s="497">
        <f t="shared" si="61"/>
        <v>1</v>
      </c>
      <c r="BN128" s="497">
        <f t="shared" si="61"/>
        <v>1</v>
      </c>
      <c r="BO128" s="497">
        <f t="shared" si="61"/>
        <v>1</v>
      </c>
      <c r="BP128" s="497">
        <f t="shared" si="61"/>
        <v>1</v>
      </c>
      <c r="BQ128" s="497">
        <f t="shared" si="61"/>
        <v>1</v>
      </c>
      <c r="BR128" s="497">
        <f t="shared" si="61"/>
        <v>1</v>
      </c>
      <c r="BS128" s="497">
        <f t="shared" si="61"/>
        <v>1</v>
      </c>
      <c r="BT128" s="497">
        <f t="shared" si="61"/>
        <v>1</v>
      </c>
      <c r="BU128" s="497">
        <f t="shared" si="61"/>
        <v>1</v>
      </c>
    </row>
    <row r="129" spans="1:73" s="486" customFormat="1" ht="12" x14ac:dyDescent="0.25">
      <c r="B129" s="504" t="s">
        <v>287</v>
      </c>
      <c r="C129" s="498">
        <f t="shared" ref="C129:H129" si="62">(C126+C127)/C128</f>
        <v>0.5</v>
      </c>
      <c r="D129" s="498">
        <f t="shared" si="62"/>
        <v>1.75</v>
      </c>
      <c r="E129" s="498">
        <f t="shared" si="62"/>
        <v>0.6</v>
      </c>
      <c r="F129" s="498">
        <f t="shared" si="62"/>
        <v>0.79166666666666663</v>
      </c>
      <c r="G129" s="498">
        <f t="shared" si="62"/>
        <v>0.88659793814432986</v>
      </c>
      <c r="H129" s="498">
        <f t="shared" si="62"/>
        <v>1.1293103448275863</v>
      </c>
      <c r="I129" s="498">
        <f t="shared" ref="I129:AR129" si="63">(I126+I127)/I128</f>
        <v>1.875</v>
      </c>
      <c r="J129" s="498">
        <f t="shared" si="63"/>
        <v>0.8</v>
      </c>
      <c r="K129" s="498">
        <f t="shared" si="63"/>
        <v>0.74698795180722888</v>
      </c>
      <c r="L129" s="498">
        <f t="shared" si="63"/>
        <v>3</v>
      </c>
      <c r="M129" s="498">
        <f t="shared" si="63"/>
        <v>0.60256410256410253</v>
      </c>
      <c r="N129" s="498">
        <f t="shared" si="63"/>
        <v>2.2584269662921348</v>
      </c>
      <c r="O129" s="498">
        <f t="shared" si="63"/>
        <v>0.45833333333333331</v>
      </c>
      <c r="P129" s="498">
        <f t="shared" si="63"/>
        <v>0.90990990990990994</v>
      </c>
      <c r="Q129" s="498">
        <f t="shared" si="63"/>
        <v>1.2388059701492538</v>
      </c>
      <c r="R129" s="498">
        <f t="shared" si="63"/>
        <v>0.8666666666666667</v>
      </c>
      <c r="S129" s="498">
        <f t="shared" si="63"/>
        <v>1.4444444444444444</v>
      </c>
      <c r="T129" s="498">
        <f t="shared" si="63"/>
        <v>1.5</v>
      </c>
      <c r="U129" s="498">
        <f t="shared" si="63"/>
        <v>1.125</v>
      </c>
      <c r="V129" s="498">
        <f t="shared" si="63"/>
        <v>0.77777777777777779</v>
      </c>
      <c r="W129" s="498">
        <f t="shared" si="63"/>
        <v>1</v>
      </c>
      <c r="X129" s="498">
        <f t="shared" si="63"/>
        <v>0.65217391304347827</v>
      </c>
      <c r="Y129" s="498">
        <f t="shared" si="63"/>
        <v>0.66666666666666663</v>
      </c>
      <c r="Z129" s="498">
        <f t="shared" si="63"/>
        <v>2</v>
      </c>
      <c r="AA129" s="498">
        <f t="shared" si="63"/>
        <v>0.2</v>
      </c>
      <c r="AB129" s="498">
        <f t="shared" si="63"/>
        <v>0.43373493975903615</v>
      </c>
      <c r="AC129" s="498">
        <f t="shared" si="63"/>
        <v>0</v>
      </c>
      <c r="AD129" s="498">
        <f t="shared" si="63"/>
        <v>1.3181818181818181</v>
      </c>
      <c r="AE129" s="498">
        <f t="shared" si="63"/>
        <v>0.76470588235294112</v>
      </c>
      <c r="AF129" s="498">
        <f t="shared" si="63"/>
        <v>1.7692307692307692</v>
      </c>
      <c r="AG129" s="498">
        <f t="shared" si="63"/>
        <v>0.6470588235294118</v>
      </c>
      <c r="AH129" s="498">
        <f t="shared" si="63"/>
        <v>0.79487179487179482</v>
      </c>
      <c r="AI129" s="498">
        <f t="shared" si="63"/>
        <v>0.66666666666666663</v>
      </c>
      <c r="AJ129" s="498">
        <f t="shared" si="63"/>
        <v>0.9358974358974359</v>
      </c>
      <c r="AK129" s="498">
        <f t="shared" si="63"/>
        <v>0.91044776119402981</v>
      </c>
      <c r="AL129" s="498">
        <f t="shared" si="63"/>
        <v>1.2247191011235956</v>
      </c>
      <c r="AM129" s="498">
        <f t="shared" si="63"/>
        <v>2</v>
      </c>
      <c r="AN129" s="498">
        <f t="shared" si="63"/>
        <v>1.125</v>
      </c>
      <c r="AO129" s="498">
        <f t="shared" si="63"/>
        <v>0.66666666666666663</v>
      </c>
      <c r="AP129" s="498">
        <f t="shared" si="63"/>
        <v>0.5</v>
      </c>
      <c r="AQ129" s="498">
        <f t="shared" si="63"/>
        <v>1.1000000000000001</v>
      </c>
      <c r="AR129" s="878">
        <f t="shared" si="63"/>
        <v>0</v>
      </c>
      <c r="AS129" s="3714">
        <f t="shared" ref="AS129:BU129" si="64">(AS126+AS127)/AS128</f>
        <v>0</v>
      </c>
      <c r="AT129" s="498">
        <f t="shared" si="64"/>
        <v>0.5</v>
      </c>
      <c r="AU129" s="498">
        <f t="shared" si="64"/>
        <v>0</v>
      </c>
      <c r="AV129" s="498">
        <f t="shared" si="64"/>
        <v>0</v>
      </c>
      <c r="AW129" s="498">
        <f t="shared" si="64"/>
        <v>0</v>
      </c>
      <c r="AX129" s="498">
        <f t="shared" si="64"/>
        <v>0</v>
      </c>
      <c r="AY129" s="498">
        <f t="shared" si="64"/>
        <v>0</v>
      </c>
      <c r="AZ129" s="498">
        <f t="shared" si="64"/>
        <v>0</v>
      </c>
      <c r="BA129" s="498">
        <f t="shared" si="64"/>
        <v>1</v>
      </c>
      <c r="BB129" s="498">
        <f t="shared" si="64"/>
        <v>1</v>
      </c>
      <c r="BC129" s="498">
        <f t="shared" si="64"/>
        <v>2</v>
      </c>
      <c r="BD129" s="498">
        <f t="shared" si="64"/>
        <v>0</v>
      </c>
      <c r="BE129" s="498">
        <f t="shared" si="64"/>
        <v>0</v>
      </c>
      <c r="BF129" s="498">
        <f t="shared" si="64"/>
        <v>0</v>
      </c>
      <c r="BG129" s="498">
        <f t="shared" si="64"/>
        <v>0.5</v>
      </c>
      <c r="BH129" s="498">
        <f t="shared" si="64"/>
        <v>0.75</v>
      </c>
      <c r="BI129" s="498">
        <f t="shared" si="64"/>
        <v>0</v>
      </c>
      <c r="BJ129" s="498">
        <f t="shared" si="64"/>
        <v>0</v>
      </c>
      <c r="BK129" s="498">
        <f t="shared" si="64"/>
        <v>0</v>
      </c>
      <c r="BL129" s="498">
        <f t="shared" si="64"/>
        <v>0</v>
      </c>
      <c r="BM129" s="498">
        <f t="shared" si="64"/>
        <v>1</v>
      </c>
      <c r="BN129" s="498">
        <f t="shared" si="64"/>
        <v>7</v>
      </c>
      <c r="BO129" s="498">
        <f t="shared" si="64"/>
        <v>0</v>
      </c>
      <c r="BP129" s="498">
        <f t="shared" si="64"/>
        <v>0</v>
      </c>
      <c r="BQ129" s="498">
        <f t="shared" si="64"/>
        <v>0</v>
      </c>
      <c r="BR129" s="498">
        <f t="shared" si="64"/>
        <v>0</v>
      </c>
      <c r="BS129" s="498">
        <f t="shared" si="64"/>
        <v>5</v>
      </c>
      <c r="BT129" s="498">
        <f t="shared" si="64"/>
        <v>0</v>
      </c>
      <c r="BU129" s="498">
        <f t="shared" si="64"/>
        <v>4</v>
      </c>
    </row>
    <row r="130" spans="1:73" s="53" customFormat="1" ht="3.95" customHeight="1" x14ac:dyDescent="0.25">
      <c r="B130" s="52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</row>
    <row r="131" spans="1:73" s="516" customFormat="1" ht="15" customHeight="1" x14ac:dyDescent="0.25">
      <c r="A131" s="3964" t="s">
        <v>188</v>
      </c>
      <c r="B131" s="3964"/>
      <c r="C131" s="515">
        <f>RANK(C122,$C$122:$BU$122,0)</f>
        <v>4</v>
      </c>
      <c r="D131" s="515">
        <f t="shared" ref="D131:BO131" si="65">RANK(D122,$C$122:$BU$122,0)</f>
        <v>4</v>
      </c>
      <c r="E131" s="515">
        <f t="shared" si="65"/>
        <v>4</v>
      </c>
      <c r="F131" s="515">
        <f t="shared" si="65"/>
        <v>4</v>
      </c>
      <c r="G131" s="515">
        <f t="shared" si="65"/>
        <v>4</v>
      </c>
      <c r="H131" s="515">
        <f t="shared" si="65"/>
        <v>1</v>
      </c>
      <c r="I131" s="515">
        <f t="shared" si="65"/>
        <v>4</v>
      </c>
      <c r="J131" s="515">
        <f t="shared" si="65"/>
        <v>4</v>
      </c>
      <c r="K131" s="515">
        <f t="shared" si="65"/>
        <v>4</v>
      </c>
      <c r="L131" s="515">
        <f t="shared" si="65"/>
        <v>4</v>
      </c>
      <c r="M131" s="515">
        <f t="shared" si="65"/>
        <v>4</v>
      </c>
      <c r="N131" s="515">
        <f t="shared" si="65"/>
        <v>2</v>
      </c>
      <c r="O131" s="515">
        <f t="shared" si="65"/>
        <v>4</v>
      </c>
      <c r="P131" s="515">
        <f t="shared" si="65"/>
        <v>4</v>
      </c>
      <c r="Q131" s="515">
        <f t="shared" si="65"/>
        <v>4</v>
      </c>
      <c r="R131" s="515">
        <f t="shared" si="65"/>
        <v>4</v>
      </c>
      <c r="S131" s="515">
        <f t="shared" si="65"/>
        <v>4</v>
      </c>
      <c r="T131" s="515">
        <f t="shared" si="65"/>
        <v>4</v>
      </c>
      <c r="U131" s="515">
        <f t="shared" si="65"/>
        <v>4</v>
      </c>
      <c r="V131" s="515">
        <f t="shared" si="65"/>
        <v>4</v>
      </c>
      <c r="W131" s="515">
        <f t="shared" si="65"/>
        <v>4</v>
      </c>
      <c r="X131" s="515">
        <f t="shared" si="65"/>
        <v>4</v>
      </c>
      <c r="Y131" s="515">
        <f t="shared" si="65"/>
        <v>4</v>
      </c>
      <c r="Z131" s="515">
        <f t="shared" si="65"/>
        <v>4</v>
      </c>
      <c r="AA131" s="515">
        <f t="shared" si="65"/>
        <v>4</v>
      </c>
      <c r="AB131" s="515">
        <f t="shared" si="65"/>
        <v>4</v>
      </c>
      <c r="AC131" s="515">
        <f t="shared" si="65"/>
        <v>4</v>
      </c>
      <c r="AD131" s="515">
        <f t="shared" si="65"/>
        <v>4</v>
      </c>
      <c r="AE131" s="515">
        <f t="shared" si="65"/>
        <v>4</v>
      </c>
      <c r="AF131" s="515">
        <f t="shared" si="65"/>
        <v>4</v>
      </c>
      <c r="AG131" s="515">
        <f t="shared" si="65"/>
        <v>4</v>
      </c>
      <c r="AH131" s="515">
        <f t="shared" si="65"/>
        <v>4</v>
      </c>
      <c r="AI131" s="515">
        <f t="shared" si="65"/>
        <v>4</v>
      </c>
      <c r="AJ131" s="515">
        <f t="shared" si="65"/>
        <v>4</v>
      </c>
      <c r="AK131" s="515">
        <f t="shared" si="65"/>
        <v>4</v>
      </c>
      <c r="AL131" s="515">
        <f t="shared" si="65"/>
        <v>3</v>
      </c>
      <c r="AM131" s="515">
        <f t="shared" si="65"/>
        <v>4</v>
      </c>
      <c r="AN131" s="515">
        <f t="shared" si="65"/>
        <v>4</v>
      </c>
      <c r="AO131" s="515">
        <f t="shared" si="65"/>
        <v>4</v>
      </c>
      <c r="AP131" s="515">
        <f t="shared" si="65"/>
        <v>4</v>
      </c>
      <c r="AQ131" s="515">
        <f t="shared" si="65"/>
        <v>4</v>
      </c>
      <c r="AR131" s="879">
        <f t="shared" si="65"/>
        <v>4</v>
      </c>
      <c r="AS131" s="3715">
        <f t="shared" si="65"/>
        <v>4</v>
      </c>
      <c r="AT131" s="515">
        <f t="shared" si="65"/>
        <v>4</v>
      </c>
      <c r="AU131" s="515">
        <f t="shared" si="65"/>
        <v>4</v>
      </c>
      <c r="AV131" s="515">
        <f t="shared" si="65"/>
        <v>4</v>
      </c>
      <c r="AW131" s="515">
        <f t="shared" si="65"/>
        <v>4</v>
      </c>
      <c r="AX131" s="515">
        <f t="shared" si="65"/>
        <v>4</v>
      </c>
      <c r="AY131" s="515">
        <f t="shared" si="65"/>
        <v>4</v>
      </c>
      <c r="AZ131" s="515">
        <f t="shared" si="65"/>
        <v>4</v>
      </c>
      <c r="BA131" s="515">
        <f t="shared" si="65"/>
        <v>4</v>
      </c>
      <c r="BB131" s="515">
        <f t="shared" si="65"/>
        <v>4</v>
      </c>
      <c r="BC131" s="515">
        <f t="shared" si="65"/>
        <v>4</v>
      </c>
      <c r="BD131" s="515">
        <f t="shared" si="65"/>
        <v>4</v>
      </c>
      <c r="BE131" s="515">
        <f t="shared" si="65"/>
        <v>4</v>
      </c>
      <c r="BF131" s="515">
        <f t="shared" si="65"/>
        <v>4</v>
      </c>
      <c r="BG131" s="515">
        <f t="shared" si="65"/>
        <v>4</v>
      </c>
      <c r="BH131" s="515">
        <f t="shared" si="65"/>
        <v>4</v>
      </c>
      <c r="BI131" s="515">
        <f t="shared" si="65"/>
        <v>4</v>
      </c>
      <c r="BJ131" s="515">
        <f t="shared" si="65"/>
        <v>4</v>
      </c>
      <c r="BK131" s="515">
        <f t="shared" si="65"/>
        <v>4</v>
      </c>
      <c r="BL131" s="515">
        <f t="shared" si="65"/>
        <v>4</v>
      </c>
      <c r="BM131" s="515">
        <f t="shared" si="65"/>
        <v>4</v>
      </c>
      <c r="BN131" s="515">
        <f t="shared" si="65"/>
        <v>4</v>
      </c>
      <c r="BO131" s="515">
        <f t="shared" si="65"/>
        <v>4</v>
      </c>
      <c r="BP131" s="515">
        <f t="shared" ref="BP131:BU131" si="66">RANK(BP122,$C$122:$BU$122,0)</f>
        <v>4</v>
      </c>
      <c r="BQ131" s="515">
        <f t="shared" si="66"/>
        <v>4</v>
      </c>
      <c r="BR131" s="515">
        <f t="shared" si="66"/>
        <v>4</v>
      </c>
      <c r="BS131" s="515">
        <f t="shared" si="66"/>
        <v>4</v>
      </c>
      <c r="BT131" s="515">
        <f t="shared" si="66"/>
        <v>4</v>
      </c>
      <c r="BU131" s="515">
        <f t="shared" si="66"/>
        <v>4</v>
      </c>
    </row>
    <row r="132" spans="1:73" s="485" customFormat="1" ht="15" customHeight="1" x14ac:dyDescent="0.25">
      <c r="A132" s="3965" t="s">
        <v>187</v>
      </c>
      <c r="B132" s="3965"/>
      <c r="C132" s="514">
        <f t="shared" ref="C132:AH132" si="67">RANK(C126,$C$126:$BU$126,0)</f>
        <v>21</v>
      </c>
      <c r="D132" s="514">
        <f t="shared" si="67"/>
        <v>16</v>
      </c>
      <c r="E132" s="514">
        <f t="shared" si="67"/>
        <v>40</v>
      </c>
      <c r="F132" s="514">
        <f t="shared" si="67"/>
        <v>15</v>
      </c>
      <c r="G132" s="514">
        <f t="shared" si="67"/>
        <v>6</v>
      </c>
      <c r="H132" s="514">
        <f t="shared" si="67"/>
        <v>2</v>
      </c>
      <c r="I132" s="514">
        <f t="shared" si="67"/>
        <v>24</v>
      </c>
      <c r="J132" s="514">
        <f t="shared" si="67"/>
        <v>33</v>
      </c>
      <c r="K132" s="514">
        <f t="shared" si="67"/>
        <v>10</v>
      </c>
      <c r="L132" s="514">
        <f t="shared" si="67"/>
        <v>36</v>
      </c>
      <c r="M132" s="514">
        <f t="shared" si="67"/>
        <v>13</v>
      </c>
      <c r="N132" s="514">
        <f t="shared" si="67"/>
        <v>1</v>
      </c>
      <c r="O132" s="514">
        <f t="shared" si="67"/>
        <v>29</v>
      </c>
      <c r="P132" s="514">
        <f t="shared" si="67"/>
        <v>4</v>
      </c>
      <c r="Q132" s="514">
        <f t="shared" si="67"/>
        <v>6</v>
      </c>
      <c r="R132" s="514">
        <f t="shared" si="67"/>
        <v>26</v>
      </c>
      <c r="S132" s="514">
        <f t="shared" si="67"/>
        <v>29</v>
      </c>
      <c r="T132" s="514">
        <f t="shared" si="67"/>
        <v>31</v>
      </c>
      <c r="U132" s="514">
        <f t="shared" si="67"/>
        <v>22</v>
      </c>
      <c r="V132" s="514">
        <f t="shared" si="67"/>
        <v>33</v>
      </c>
      <c r="W132" s="514">
        <f t="shared" si="67"/>
        <v>24</v>
      </c>
      <c r="X132" s="514">
        <f t="shared" si="67"/>
        <v>9</v>
      </c>
      <c r="Y132" s="514">
        <f t="shared" si="67"/>
        <v>37</v>
      </c>
      <c r="Z132" s="514">
        <f t="shared" si="67"/>
        <v>26</v>
      </c>
      <c r="AA132" s="514">
        <f t="shared" si="67"/>
        <v>40</v>
      </c>
      <c r="AB132" s="514">
        <f t="shared" si="67"/>
        <v>14</v>
      </c>
      <c r="AC132" s="514">
        <f t="shared" si="67"/>
        <v>51</v>
      </c>
      <c r="AD132" s="514">
        <f t="shared" si="67"/>
        <v>11</v>
      </c>
      <c r="AE132" s="514">
        <f t="shared" si="67"/>
        <v>26</v>
      </c>
      <c r="AF132" s="514">
        <f t="shared" si="67"/>
        <v>5</v>
      </c>
      <c r="AG132" s="514">
        <f t="shared" si="67"/>
        <v>19</v>
      </c>
      <c r="AH132" s="514">
        <f t="shared" si="67"/>
        <v>17</v>
      </c>
      <c r="AI132" s="514">
        <f t="shared" ref="AI132:BN132" si="68">RANK(AI126,$C$126:$BU$126,0)</f>
        <v>18</v>
      </c>
      <c r="AJ132" s="514">
        <f t="shared" si="68"/>
        <v>8</v>
      </c>
      <c r="AK132" s="514">
        <f t="shared" si="68"/>
        <v>12</v>
      </c>
      <c r="AL132" s="514">
        <f t="shared" si="68"/>
        <v>3</v>
      </c>
      <c r="AM132" s="514">
        <f t="shared" si="68"/>
        <v>22</v>
      </c>
      <c r="AN132" s="514">
        <f t="shared" si="68"/>
        <v>31</v>
      </c>
      <c r="AO132" s="514">
        <f t="shared" si="68"/>
        <v>44</v>
      </c>
      <c r="AP132" s="514">
        <f t="shared" si="68"/>
        <v>45</v>
      </c>
      <c r="AQ132" s="880">
        <f t="shared" si="68"/>
        <v>20</v>
      </c>
      <c r="AR132" s="880">
        <f t="shared" si="68"/>
        <v>51</v>
      </c>
      <c r="AS132" s="3716">
        <f t="shared" si="68"/>
        <v>51</v>
      </c>
      <c r="AT132" s="514">
        <f t="shared" si="68"/>
        <v>45</v>
      </c>
      <c r="AU132" s="514">
        <f t="shared" si="68"/>
        <v>51</v>
      </c>
      <c r="AV132" s="514">
        <f t="shared" si="68"/>
        <v>51</v>
      </c>
      <c r="AW132" s="514">
        <f t="shared" si="68"/>
        <v>51</v>
      </c>
      <c r="AX132" s="514">
        <f t="shared" si="68"/>
        <v>51</v>
      </c>
      <c r="AY132" s="514">
        <f t="shared" si="68"/>
        <v>51</v>
      </c>
      <c r="AZ132" s="514">
        <f t="shared" si="68"/>
        <v>51</v>
      </c>
      <c r="BA132" s="514">
        <f t="shared" si="68"/>
        <v>45</v>
      </c>
      <c r="BB132" s="514">
        <f t="shared" si="68"/>
        <v>45</v>
      </c>
      <c r="BC132" s="514">
        <f t="shared" si="68"/>
        <v>40</v>
      </c>
      <c r="BD132" s="514">
        <f t="shared" si="68"/>
        <v>51</v>
      </c>
      <c r="BE132" s="514">
        <f t="shared" si="68"/>
        <v>51</v>
      </c>
      <c r="BF132" s="514">
        <f t="shared" si="68"/>
        <v>51</v>
      </c>
      <c r="BG132" s="514">
        <f t="shared" si="68"/>
        <v>45</v>
      </c>
      <c r="BH132" s="514">
        <f t="shared" si="68"/>
        <v>40</v>
      </c>
      <c r="BI132" s="514">
        <f t="shared" si="68"/>
        <v>51</v>
      </c>
      <c r="BJ132" s="514">
        <f t="shared" si="68"/>
        <v>51</v>
      </c>
      <c r="BK132" s="514">
        <f t="shared" si="68"/>
        <v>51</v>
      </c>
      <c r="BL132" s="514">
        <f t="shared" si="68"/>
        <v>51</v>
      </c>
      <c r="BM132" s="514">
        <f t="shared" si="68"/>
        <v>45</v>
      </c>
      <c r="BN132" s="514">
        <f t="shared" si="68"/>
        <v>33</v>
      </c>
      <c r="BO132" s="514">
        <f t="shared" ref="BO132:BU132" si="69">RANK(BO126,$C$126:$BU$126,0)</f>
        <v>51</v>
      </c>
      <c r="BP132" s="514">
        <f t="shared" si="69"/>
        <v>51</v>
      </c>
      <c r="BQ132" s="514">
        <f t="shared" si="69"/>
        <v>51</v>
      </c>
      <c r="BR132" s="514">
        <f t="shared" si="69"/>
        <v>51</v>
      </c>
      <c r="BS132" s="514">
        <f t="shared" si="69"/>
        <v>37</v>
      </c>
      <c r="BT132" s="514">
        <f t="shared" si="69"/>
        <v>51</v>
      </c>
      <c r="BU132" s="514">
        <f t="shared" si="69"/>
        <v>37</v>
      </c>
    </row>
  </sheetData>
  <sheetProtection algorithmName="SHA-512" hashValue="iFMaEeAnHjlBcU5xgULSIoStRfs/mMbt0C+VenhLjfyjlCvy8hWM+Hu90PTFTNIPmrVG8qcHS44Q/GmKn0tjPQ==" saltValue="3CL5WJqmbSoNiIOTVonhnw==" spinCount="100000" sheet="1" objects="1" scenarios="1"/>
  <mergeCells count="15">
    <mergeCell ref="C82:BU83"/>
    <mergeCell ref="C4:BU5"/>
    <mergeCell ref="C2:BU2"/>
    <mergeCell ref="A131:B131"/>
    <mergeCell ref="A132:B132"/>
    <mergeCell ref="A86:A89"/>
    <mergeCell ref="A90:A93"/>
    <mergeCell ref="A94:A97"/>
    <mergeCell ref="A98:A101"/>
    <mergeCell ref="A102:A105"/>
    <mergeCell ref="A106:A109"/>
    <mergeCell ref="A110:A113"/>
    <mergeCell ref="A114:A117"/>
    <mergeCell ref="A118:A121"/>
    <mergeCell ref="A122:A125"/>
  </mergeCells>
  <conditionalFormatting sqref="C12 C34 AB52 C54:C55 C66 C35:K36 L19:AD36 D53:AB69 D19:K34 D9:AD18 AT12 BH52 AT54:AT55 AT66 AU53:BK69 BU53:BU69 BM53:BS69 AU79:BK79 AU71:BK77 BU79 BU71:BU77 BM79:BS79 BM71:BS77 AU9:BK34 AE9:AQ36 D38:AQ49 C37:AQ37 AS38:AS49 AS35:BK37 AS34:AT34 AS9:AS33 AF53:AS69 D71:AS77 D79:AS79 AR9:AR49 AF51:AS51 D51:AB51 AC51:AE69 AU38:BK51 BM9:BS51 BU9:BU51 D50:AS50">
    <cfRule type="expression" dxfId="236" priority="143">
      <formula>(C$8)=$B9</formula>
    </cfRule>
    <cfRule type="expression" dxfId="235" priority="150">
      <formula>SUM((G=C$8)*(P=$B9))&lt;SUM((G=$B9)*(P=C$8))</formula>
    </cfRule>
    <cfRule type="expression" dxfId="234" priority="151">
      <formula>SUM((G=C$8)*(P=$B9))&gt;SUM((G=$B9)*(P=C$8))</formula>
    </cfRule>
    <cfRule type="containsText" dxfId="233" priority="152" operator="containsText" text="0 - 0">
      <formula>NOT(ISERROR(SEARCH("0 - 0",C9)))</formula>
    </cfRule>
  </conditionalFormatting>
  <conditionalFormatting sqref="BL53:BL69 BU70:BV70 AS52:BK70 BU77:BV79 BT77 BL77 BM52:BR70 BS70 BM77:BS79 AS77:BK79 AS71:BV76 B51:AR79 AS51:BR51 BS51:BV69 B9:BV50">
    <cfRule type="expression" dxfId="232" priority="145">
      <formula>MOD(ROW(),2)</formula>
    </cfRule>
  </conditionalFormatting>
  <conditionalFormatting sqref="D52:AA52 BI52:BK52 AU52:BG52 BM52:BS52 BU52 AT9:AT11 AT56:AT65 AT67:AT69 AT79 AT71:AT77 AT13:AT33 BM70:BS70 BU70 BM78:BS78 BU78 AF52:AS52 C70:BK70 D78:BK78 AT38:AT53 BT9:BT79 BL9:BL79">
    <cfRule type="expression" dxfId="231" priority="132">
      <formula>(C$8)=$B9</formula>
    </cfRule>
    <cfRule type="expression" dxfId="230" priority="134">
      <formula>SUM((G=C$8)*(P=$B9))&lt;SUM((G=$B9)*(P=C$8))</formula>
    </cfRule>
    <cfRule type="expression" dxfId="229" priority="135">
      <formula>SUM((G=C$8)*(P=$B9))&gt;SUM((G=$B9)*(P=C$8))</formula>
    </cfRule>
    <cfRule type="containsText" dxfId="228" priority="136" operator="containsText" text="0 - 0">
      <formula>NOT(ISERROR(SEARCH("0 - 0",C9)))</formula>
    </cfRule>
  </conditionalFormatting>
  <conditionalFormatting sqref="C9:C11 C53 C56:C65 C67:C69 C79 C71:C77 C13:C33 C38:C51">
    <cfRule type="expression" dxfId="227" priority="119">
      <formula>(C$8)=$B9</formula>
    </cfRule>
    <cfRule type="expression" dxfId="226" priority="126">
      <formula>SUM((G=C$8)*(P=$B9))&lt;SUM((G=$B9)*(P=C$8))</formula>
    </cfRule>
    <cfRule type="expression" dxfId="225" priority="127">
      <formula>SUM((G=C$8)*(P=$B9))&gt;SUM((G=$B9)*(P=C$8))</formula>
    </cfRule>
    <cfRule type="containsText" dxfId="224" priority="128" operator="containsText" text="0 - 0">
      <formula>NOT(ISERROR(SEARCH("0 - 0",C9)))</formula>
    </cfRule>
  </conditionalFormatting>
  <conditionalFormatting sqref="C52">
    <cfRule type="expression" dxfId="223" priority="108">
      <formula>(C$8)=$B52</formula>
    </cfRule>
    <cfRule type="expression" dxfId="222" priority="110">
      <formula>SUM((G=C$8)*(P=$B52))&lt;SUM((G=$B52)*(P=C$8))</formula>
    </cfRule>
    <cfRule type="expression" dxfId="221" priority="111">
      <formula>SUM((G=C$8)*(P=$B52))&gt;SUM((G=$B52)*(P=C$8))</formula>
    </cfRule>
    <cfRule type="containsText" dxfId="220" priority="112" operator="containsText" text="0 - 0">
      <formula>NOT(ISERROR(SEARCH("0 - 0",C52)))</formula>
    </cfRule>
  </conditionalFormatting>
  <conditionalFormatting sqref="C78">
    <cfRule type="expression" dxfId="219" priority="80">
      <formula>(C$8)=$B78</formula>
    </cfRule>
    <cfRule type="expression" dxfId="218" priority="82">
      <formula>SUM((G=C$8)*(P=$B78))&lt;SUM((G=$B78)*(P=C$8))</formula>
    </cfRule>
    <cfRule type="expression" dxfId="217" priority="83">
      <formula>SUM((G=C$8)*(P=$B78))&gt;SUM((G=$B78)*(P=C$8))</formula>
    </cfRule>
    <cfRule type="containsText" dxfId="216" priority="84" operator="containsText" text="0 - 0">
      <formula>NOT(ISERROR(SEARCH("0 - 0",C78)))</formula>
    </cfRule>
  </conditionalFormatting>
  <conditionalFormatting sqref="BT79">
    <cfRule type="expression" dxfId="215" priority="64">
      <formula>MOD(ROW(),2)</formula>
    </cfRule>
  </conditionalFormatting>
  <conditionalFormatting sqref="BT78">
    <cfRule type="expression" dxfId="214" priority="55">
      <formula>MOD(ROW(),2)</formula>
    </cfRule>
  </conditionalFormatting>
  <conditionalFormatting sqref="BT70">
    <cfRule type="expression" dxfId="213" priority="50">
      <formula>MOD(ROW(),2)</formula>
    </cfRule>
  </conditionalFormatting>
  <conditionalFormatting sqref="BL79">
    <cfRule type="expression" dxfId="212" priority="35">
      <formula>MOD(ROW(),2)</formula>
    </cfRule>
  </conditionalFormatting>
  <conditionalFormatting sqref="BL52">
    <cfRule type="expression" dxfId="211" priority="30">
      <formula>MOD(ROW(),2)</formula>
    </cfRule>
  </conditionalFormatting>
  <conditionalFormatting sqref="BL78">
    <cfRule type="expression" dxfId="210" priority="25">
      <formula>MOD(ROW(),2)</formula>
    </cfRule>
  </conditionalFormatting>
  <conditionalFormatting sqref="BL70">
    <cfRule type="expression" dxfId="209" priority="20">
      <formula>MOD(ROW(),2)</formula>
    </cfRule>
  </conditionalFormatting>
  <conditionalFormatting sqref="C109:BU109 C105:BU105 C101:BU101 C97:BU97 C93:BU93 C89:BU89 C113:BU113 C117:BU117">
    <cfRule type="cellIs" dxfId="208" priority="15" operator="lessThan">
      <formula>1</formula>
    </cfRule>
    <cfRule type="cellIs" dxfId="207" priority="16" operator="greaterThanOrEqual">
      <formula>1</formula>
    </cfRule>
  </conditionalFormatting>
  <conditionalFormatting sqref="AU7:BU7 C7:AS7">
    <cfRule type="top10" dxfId="206" priority="267" rank="1"/>
    <cfRule type="colorScale" priority="268">
      <colorScale>
        <cfvo type="min"/>
        <cfvo type="max"/>
        <color theme="9" tint="0.59999389629810485"/>
        <color theme="9" tint="-0.249977111117893"/>
      </colorScale>
    </cfRule>
  </conditionalFormatting>
  <conditionalFormatting sqref="C132:BU132">
    <cfRule type="colorScale" priority="690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1:BU131">
    <cfRule type="colorScale" priority="724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29:BU129">
    <cfRule type="colorScale" priority="726">
      <colorScale>
        <cfvo type="min"/>
        <cfvo type="max"/>
        <color theme="0" tint="-0.499984740745262"/>
        <color theme="1"/>
      </colorScale>
    </cfRule>
  </conditionalFormatting>
  <conditionalFormatting sqref="C126:BU127">
    <cfRule type="colorScale" priority="728">
      <colorScale>
        <cfvo type="min"/>
        <cfvo type="max"/>
        <color theme="0" tint="-0.499984740745262"/>
        <color theme="1"/>
      </colorScale>
    </cfRule>
  </conditionalFormatting>
  <conditionalFormatting sqref="C121:BU121">
    <cfRule type="cellIs" dxfId="205" priority="3" operator="lessThan">
      <formula>1</formula>
    </cfRule>
    <cfRule type="cellIs" dxfId="204" priority="4" operator="greaterThanOrEqual">
      <formula>1</formula>
    </cfRule>
  </conditionalFormatting>
  <conditionalFormatting sqref="C125:BU125">
    <cfRule type="cellIs" dxfId="203" priority="1" operator="lessThan">
      <formula>1</formula>
    </cfRule>
    <cfRule type="cellIs" dxfId="202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M5000"/>
  <sheetViews>
    <sheetView workbookViewId="0">
      <pane ySplit="1" topLeftCell="A1442" activePane="bottomLeft" state="frozen"/>
      <selection pane="bottomLeft" activeCell="D1493" sqref="D1493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973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974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974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974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974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974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974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974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974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974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974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974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974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974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974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974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974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974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974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974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974"/>
      <c r="G22" s="28" t="s">
        <v>607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974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974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974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974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974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974"/>
      <c r="G28" s="28" t="s">
        <v>115</v>
      </c>
    </row>
    <row r="29" spans="2:7" ht="9.9499999999999993" customHeight="1" x14ac:dyDescent="0.2">
      <c r="B29" s="5"/>
      <c r="C29" s="5"/>
      <c r="D29" s="182"/>
      <c r="E29" s="3974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974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974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974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974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974"/>
      <c r="G34" s="28" t="s">
        <v>338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974"/>
      <c r="G35" s="28" t="s">
        <v>347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974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974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974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974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974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974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974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974"/>
      <c r="G43" s="28" t="s">
        <v>341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974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974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974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974"/>
      <c r="G47" s="28" t="s">
        <v>848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974"/>
      <c r="G48" s="28" t="s">
        <v>99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974"/>
      <c r="G49" s="28" t="s">
        <v>114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974"/>
      <c r="G50" s="28" t="s">
        <v>214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974"/>
      <c r="G51" s="28" t="s">
        <v>263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974"/>
      <c r="G52" s="28" t="s">
        <v>200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974"/>
      <c r="G53" s="28" t="s">
        <v>172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974"/>
      <c r="G54" s="28" t="s">
        <v>127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974"/>
      <c r="G55" s="28" t="s">
        <v>237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974"/>
      <c r="G56" s="28" t="s">
        <v>308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974"/>
      <c r="G57" s="28" t="s">
        <v>220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974"/>
      <c r="G58" s="28" t="s">
        <v>207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974"/>
      <c r="G59" s="28" t="s">
        <v>100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974"/>
      <c r="G60" s="28" t="s">
        <v>119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974"/>
      <c r="G61" s="28" t="s">
        <v>101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974"/>
      <c r="G62" s="28" t="s">
        <v>159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974"/>
      <c r="G63" s="28" t="s">
        <v>102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974"/>
      <c r="G64" s="28" t="s">
        <v>173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974"/>
      <c r="G65" s="28" t="s">
        <v>103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974"/>
      <c r="G66" s="28" t="s">
        <v>299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974"/>
      <c r="G67" s="28" t="s">
        <v>158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974"/>
      <c r="G68" s="28" t="s">
        <v>104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974"/>
      <c r="G69" s="28" t="s">
        <v>215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974"/>
      <c r="G70" s="28" t="s">
        <v>174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974"/>
      <c r="G71" s="28" t="s">
        <v>857</v>
      </c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974"/>
      <c r="G72" s="29" t="s">
        <v>235</v>
      </c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974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974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974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974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974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974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974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974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974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974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974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974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974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974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974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974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974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974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974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974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974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970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971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971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971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971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971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971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971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971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971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971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971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971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971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971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971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971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971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971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971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971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971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971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971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971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971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971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971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971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971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971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971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971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971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971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971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971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971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971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971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971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971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971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971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971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971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971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971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971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971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971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971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971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971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971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971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971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971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971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971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971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971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971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971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971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971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971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971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971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971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971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971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971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971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971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971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971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971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971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971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971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971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971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971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971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971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971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971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971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971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971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971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971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971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971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971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971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971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971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971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971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971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971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971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971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971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971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971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971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971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971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971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971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971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971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971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971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971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971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971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971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971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971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971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971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971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971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971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971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971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971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971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973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974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974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974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974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974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974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974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974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974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974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974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974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974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974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974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974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974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974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974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974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974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974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974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974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974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974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974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974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974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974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974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974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974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974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974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974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974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974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974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974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974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974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974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974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974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974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974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974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974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974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974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974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974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974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974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974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974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974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974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974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974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974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974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974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974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974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974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974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974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974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974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974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974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974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974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974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974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974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974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974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974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974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974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974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974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974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974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974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974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974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974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974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974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974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974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974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974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974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974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974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974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974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974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974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974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974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974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974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974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974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974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974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974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974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974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974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974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974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974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974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974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974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974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974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974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974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974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974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974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974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974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974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974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974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974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974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974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974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974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974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974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974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974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974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974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974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974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974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974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974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974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974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974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974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975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970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971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971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971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971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971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971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971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971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971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971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971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971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971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971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971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971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971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971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971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971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971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971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971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971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971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971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971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971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971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971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971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971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971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971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971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971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971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971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971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971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971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971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971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971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971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971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971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971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971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971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971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971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971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971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971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971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971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971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971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971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971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971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971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971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971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971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971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971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971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971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971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971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971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971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971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971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971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971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971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971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971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971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971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971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971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971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971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971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971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971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971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971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971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971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971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971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971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971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971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971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971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971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971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971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971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971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971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971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971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971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971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971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971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971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971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971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971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971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971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971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971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971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971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971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971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971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971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971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971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971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971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971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971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971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971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971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971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971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971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971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971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971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971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971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971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971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971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971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971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971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971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971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971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971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971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971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971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971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971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971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971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971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971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971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971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971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971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971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971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971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971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971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971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971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971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971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971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971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971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971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971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971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971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971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972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973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974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974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974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974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974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974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974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974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974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974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974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974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974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974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974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974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974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974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974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974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974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974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974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974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974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974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974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974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974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974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974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974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974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974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974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974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974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974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974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974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974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974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974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974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974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974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974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974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974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974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974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974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974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974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974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974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974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974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974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974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974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974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974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974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974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974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974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974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974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974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974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974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974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974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974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974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974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974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974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974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974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974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974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974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974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974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974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974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974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974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974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974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974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974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974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974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974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974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974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974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974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974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974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974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974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974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974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974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974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974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974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974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974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974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974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974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974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974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974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974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974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974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974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974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974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974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974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974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974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974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974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974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974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974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974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974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974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974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974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974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974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974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974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974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974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974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974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974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974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974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974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974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974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974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974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974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974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974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974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974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974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974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974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974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974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974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974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974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974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974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974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974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974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974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974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974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974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974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974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974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974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974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974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974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974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974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974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974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974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970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971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971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971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971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971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971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971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971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971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971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971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971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971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971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971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971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971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971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971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971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971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971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971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971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971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971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971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971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971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971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971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971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971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971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971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971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971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971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971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971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971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971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971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971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971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971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971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971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971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971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971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971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971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971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971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971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971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971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971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971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971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971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971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971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971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971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971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971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971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971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971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971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971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971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971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971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971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971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971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971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971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971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971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971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971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971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971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971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971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971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971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971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971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971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971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971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971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971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971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971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971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971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971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971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971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971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971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971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971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971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971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971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971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971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971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971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971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971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971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971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971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971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971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971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971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971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971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971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971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971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971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971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971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971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971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971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971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971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971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971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971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971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971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971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971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971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971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971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971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971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971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971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971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971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971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971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971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971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971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971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971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971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971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971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971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971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971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971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971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971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971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971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971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971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971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971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971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972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970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971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971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971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971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971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971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971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971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971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971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971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971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971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971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971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971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971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971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971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971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971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971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971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971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971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971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971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971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971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971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971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971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971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971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971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971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971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971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971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971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971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971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971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971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971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971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971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971"/>
      <c r="G985" s="51"/>
    </row>
    <row r="986" spans="2:7" ht="9.9499999999999993" customHeight="1" x14ac:dyDescent="0.2">
      <c r="B986" s="7" t="s">
        <v>338</v>
      </c>
      <c r="C986" s="7" t="s">
        <v>97</v>
      </c>
      <c r="D986" s="184">
        <v>43077</v>
      </c>
      <c r="E986" s="3971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971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971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971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971"/>
      <c r="G990" s="51"/>
    </row>
    <row r="991" spans="2:7" ht="9.9499999999999993" customHeight="1" x14ac:dyDescent="0.2">
      <c r="B991" s="7" t="s">
        <v>90</v>
      </c>
      <c r="C991" s="7" t="s">
        <v>338</v>
      </c>
      <c r="D991" s="184">
        <v>43077</v>
      </c>
      <c r="E991" s="3971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971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971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971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971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971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971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971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971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971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971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971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971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971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971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971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971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971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971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971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971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971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971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971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971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971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971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971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971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971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971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971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971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971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971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971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971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971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971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971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971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971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971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971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971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971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971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971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971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971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971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971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971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971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971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971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971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971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971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971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971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84">
        <v>43147</v>
      </c>
      <c r="E1052" s="3971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971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971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971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971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971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971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971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971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971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971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971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971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971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971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971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971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971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971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971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971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84">
        <v>43189</v>
      </c>
      <c r="E1073" s="3971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971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971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971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971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971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971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971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971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971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971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971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971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971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971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971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971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971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971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84">
        <v>43245</v>
      </c>
      <c r="E1092" s="3971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971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971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971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971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84">
        <v>43245</v>
      </c>
      <c r="E1097" s="3971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971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971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971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971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971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971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84">
        <v>43259</v>
      </c>
      <c r="E1104" s="3971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971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971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971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971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971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971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971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971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971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971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84">
        <v>43259</v>
      </c>
      <c r="E1115" s="3971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84">
        <v>43259</v>
      </c>
      <c r="E1116" s="3971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84">
        <v>43259</v>
      </c>
      <c r="E1117" s="3971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971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971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971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971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971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971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971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971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971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971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971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971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971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971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971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83">
        <v>43343</v>
      </c>
      <c r="E1133" s="3970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3971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84">
        <v>43343</v>
      </c>
      <c r="E1135" s="3971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84">
        <v>43343</v>
      </c>
      <c r="E1136" s="3971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84">
        <v>43343</v>
      </c>
      <c r="E1137" s="3971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3971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84">
        <v>43343</v>
      </c>
      <c r="E1139" s="3971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3971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3971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3971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3971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3971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3971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3971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3971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3971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3971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3971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3971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3971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3971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3971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3971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3971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3971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3971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3971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3971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3971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3971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3971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3971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3971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3971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3971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3971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3971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3971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3971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3971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3971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3971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3971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84">
        <v>43434</v>
      </c>
      <c r="E1176" s="3971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3971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84">
        <v>43434</v>
      </c>
      <c r="E1178" s="3971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3971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3971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3971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3971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84">
        <v>43434</v>
      </c>
      <c r="E1183" s="3971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84">
        <v>43434</v>
      </c>
      <c r="E1184" s="3971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84">
        <v>43434</v>
      </c>
      <c r="E1185" s="3971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3971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3971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3971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3971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3971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84">
        <v>43455</v>
      </c>
      <c r="E1191" s="3971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3971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3971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3971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3971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3971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84">
        <v>43455</v>
      </c>
      <c r="E1197" s="3971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84">
        <v>43455</v>
      </c>
      <c r="E1198" s="3971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3971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3971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84">
        <v>43455</v>
      </c>
      <c r="E1201" s="3971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3971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3971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3971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3971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3971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3971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84">
        <v>43462</v>
      </c>
      <c r="E1208" s="3971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3971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3971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3971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3971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3971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3971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3971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3971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3971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84">
        <v>43490</v>
      </c>
      <c r="E1218" s="3971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3971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3971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3971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3971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3971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3971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3971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3971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84">
        <v>43504</v>
      </c>
      <c r="E1227" s="3971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84">
        <v>43504</v>
      </c>
      <c r="E1228" s="3971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84">
        <v>43504</v>
      </c>
      <c r="E1229" s="3971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84">
        <v>43504</v>
      </c>
      <c r="E1230" s="3971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84">
        <v>43504</v>
      </c>
      <c r="E1231" s="3971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84">
        <v>43504</v>
      </c>
      <c r="E1232" s="3971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84">
        <v>43504</v>
      </c>
      <c r="E1233" s="3971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84">
        <v>43504</v>
      </c>
      <c r="E1234" s="3971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84">
        <v>43504</v>
      </c>
      <c r="E1235" s="3971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84">
        <v>43504</v>
      </c>
      <c r="E1236" s="3971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84">
        <v>43504</v>
      </c>
      <c r="E1237" s="3971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84">
        <v>43504</v>
      </c>
      <c r="E1238" s="3971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84">
        <v>43504</v>
      </c>
      <c r="E1239" s="3971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84">
        <v>43504</v>
      </c>
      <c r="E1240" s="3971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84">
        <v>43525</v>
      </c>
      <c r="E1241" s="3971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84">
        <v>43525</v>
      </c>
      <c r="E1242" s="3971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84">
        <v>43525</v>
      </c>
      <c r="E1243" s="3971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84">
        <v>43525</v>
      </c>
      <c r="E1244" s="3971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84">
        <v>43525</v>
      </c>
      <c r="E1245" s="3971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84">
        <v>43525</v>
      </c>
      <c r="E1246" s="3971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84">
        <v>43525</v>
      </c>
      <c r="E1247" s="3971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84">
        <v>43525</v>
      </c>
      <c r="E1248" s="3971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84">
        <v>43525</v>
      </c>
      <c r="E1249" s="3971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84">
        <v>43525</v>
      </c>
      <c r="E1250" s="3971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84">
        <v>43525</v>
      </c>
      <c r="E1251" s="3971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84">
        <v>43539</v>
      </c>
      <c r="E1252" s="3971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84">
        <v>43539</v>
      </c>
      <c r="E1253" s="3971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84">
        <v>43539</v>
      </c>
      <c r="E1254" s="3971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84">
        <v>43539</v>
      </c>
      <c r="E1255" s="3971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84">
        <v>43539</v>
      </c>
      <c r="E1256" s="3971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84">
        <v>43539</v>
      </c>
      <c r="E1257" s="3971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84">
        <v>43539</v>
      </c>
      <c r="E1258" s="3971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84">
        <v>43539</v>
      </c>
      <c r="E1259" s="3971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84">
        <v>43539</v>
      </c>
      <c r="E1260" s="3971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84">
        <v>43539</v>
      </c>
      <c r="E1261" s="3971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84">
        <v>43539</v>
      </c>
      <c r="E1262" s="3971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84">
        <v>43539</v>
      </c>
      <c r="E1263" s="3971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84">
        <v>43539</v>
      </c>
      <c r="E1264" s="3971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84">
        <v>43539</v>
      </c>
      <c r="E1265" s="3971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84">
        <v>43539</v>
      </c>
      <c r="E1266" s="3971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84">
        <v>43560</v>
      </c>
      <c r="E1267" s="3971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84">
        <v>43560</v>
      </c>
      <c r="E1268" s="3971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84">
        <v>43560</v>
      </c>
      <c r="E1269" s="3971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84">
        <v>43560</v>
      </c>
      <c r="E1270" s="3971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84">
        <v>43560</v>
      </c>
      <c r="E1271" s="3971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84">
        <v>43560</v>
      </c>
      <c r="E1272" s="3971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84">
        <v>43560</v>
      </c>
      <c r="E1273" s="3971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84">
        <v>43560</v>
      </c>
      <c r="E1274" s="3971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84">
        <v>43560</v>
      </c>
      <c r="E1275" s="3971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84">
        <v>43560</v>
      </c>
      <c r="E1276" s="3971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84">
        <v>43560</v>
      </c>
      <c r="E1277" s="3971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84">
        <v>43560</v>
      </c>
      <c r="E1278" s="3971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84">
        <v>43574</v>
      </c>
      <c r="E1279" s="3971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84">
        <v>43574</v>
      </c>
      <c r="E1280" s="3971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84">
        <v>43574</v>
      </c>
      <c r="E1281" s="3971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84">
        <v>43574</v>
      </c>
      <c r="E1282" s="3971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84">
        <v>43574</v>
      </c>
      <c r="E1283" s="3971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84">
        <v>43574</v>
      </c>
      <c r="E1284" s="3971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84">
        <v>43574</v>
      </c>
      <c r="E1285" s="3971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84">
        <v>43574</v>
      </c>
      <c r="E1286" s="3971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84">
        <v>43574</v>
      </c>
      <c r="E1287" s="3971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84">
        <v>43574</v>
      </c>
      <c r="E1288" s="3971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84">
        <v>43602</v>
      </c>
      <c r="E1289" s="3971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84">
        <v>43602</v>
      </c>
      <c r="E1290" s="3971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84">
        <v>43602</v>
      </c>
      <c r="E1291" s="3971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84">
        <v>43602</v>
      </c>
      <c r="E1292" s="3971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84">
        <v>43602</v>
      </c>
      <c r="E1293" s="3971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84">
        <v>43602</v>
      </c>
      <c r="E1294" s="3971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84">
        <v>43602</v>
      </c>
      <c r="E1295" s="3971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84">
        <v>43602</v>
      </c>
      <c r="E1296" s="3971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84">
        <v>43602</v>
      </c>
      <c r="E1297" s="3971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84">
        <v>43602</v>
      </c>
      <c r="E1298" s="3971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84">
        <v>43602</v>
      </c>
      <c r="E1299" s="3971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84">
        <v>43602</v>
      </c>
      <c r="E1300" s="3971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84">
        <v>43602</v>
      </c>
      <c r="E1301" s="3971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84">
        <v>43630</v>
      </c>
      <c r="E1302" s="3971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84">
        <v>43630</v>
      </c>
      <c r="E1303" s="3971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84">
        <v>43630</v>
      </c>
      <c r="E1304" s="3971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84">
        <v>43630</v>
      </c>
      <c r="E1305" s="3971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84">
        <v>43630</v>
      </c>
      <c r="E1306" s="3971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84">
        <v>43630</v>
      </c>
      <c r="E1307" s="3971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84">
        <v>43630</v>
      </c>
      <c r="E1308" s="3971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84">
        <v>43630</v>
      </c>
      <c r="E1309" s="3971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84">
        <v>43630</v>
      </c>
      <c r="E1310" s="3971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84">
        <v>43630</v>
      </c>
      <c r="E1311" s="3971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84">
        <v>43630</v>
      </c>
      <c r="E1312" s="3971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84">
        <v>43630</v>
      </c>
      <c r="E1313" s="3971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84">
        <v>43630</v>
      </c>
      <c r="E1314" s="3971"/>
      <c r="G1314" s="51"/>
    </row>
    <row r="1315" spans="2:7" ht="9.9499999999999993" customHeight="1" thickBot="1" x14ac:dyDescent="0.25">
      <c r="B1315" s="189" t="s">
        <v>207</v>
      </c>
      <c r="C1315" s="189" t="s">
        <v>848</v>
      </c>
      <c r="D1315" s="190">
        <v>43630</v>
      </c>
      <c r="E1315" s="3972"/>
      <c r="G1315" s="51"/>
    </row>
    <row r="1316" spans="2:7" ht="9.9499999999999993" customHeight="1" thickTop="1" x14ac:dyDescent="0.2">
      <c r="B1316" s="9" t="s">
        <v>97</v>
      </c>
      <c r="C1316" s="9" t="s">
        <v>338</v>
      </c>
      <c r="D1316" s="183">
        <v>43707</v>
      </c>
      <c r="E1316" s="3970" t="s">
        <v>873</v>
      </c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84">
        <v>43707</v>
      </c>
      <c r="E1317" s="3971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84">
        <v>43707</v>
      </c>
      <c r="E1318" s="3971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84">
        <v>43707</v>
      </c>
      <c r="E1319" s="3971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84">
        <v>43707</v>
      </c>
      <c r="E1320" s="3971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84">
        <v>43707</v>
      </c>
      <c r="E1321" s="3971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84">
        <v>43707</v>
      </c>
      <c r="E1322" s="3971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84">
        <v>43707</v>
      </c>
      <c r="E1323" s="3971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84">
        <v>43707</v>
      </c>
      <c r="E1324" s="3971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84">
        <v>43707</v>
      </c>
      <c r="E1325" s="3971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84">
        <v>43707</v>
      </c>
      <c r="E1326" s="3971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84">
        <v>43707</v>
      </c>
      <c r="E1327" s="3971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84">
        <v>43707</v>
      </c>
      <c r="E1328" s="3971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84">
        <v>43707</v>
      </c>
      <c r="E1329" s="3971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84">
        <v>43707</v>
      </c>
      <c r="E1330" s="3971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84">
        <v>43707</v>
      </c>
      <c r="E1331" s="3971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84">
        <v>43707</v>
      </c>
      <c r="E1332" s="3971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84">
        <v>43728</v>
      </c>
      <c r="E1333" s="3971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84">
        <v>43728</v>
      </c>
      <c r="E1334" s="3971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84">
        <v>43728</v>
      </c>
      <c r="E1335" s="3971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84">
        <v>43728</v>
      </c>
      <c r="E1336" s="3971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84">
        <v>43728</v>
      </c>
      <c r="E1337" s="3971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84">
        <v>43728</v>
      </c>
      <c r="E1338" s="3971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84">
        <v>43728</v>
      </c>
      <c r="E1339" s="3971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84">
        <v>43728</v>
      </c>
      <c r="E1340" s="3971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84">
        <v>43728</v>
      </c>
      <c r="E1341" s="3971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84">
        <v>43728</v>
      </c>
      <c r="E1342" s="3971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84">
        <v>43728</v>
      </c>
      <c r="E1343" s="3971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84">
        <v>43728</v>
      </c>
      <c r="E1344" s="3971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84">
        <v>43728</v>
      </c>
      <c r="E1345" s="3971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84">
        <v>43749</v>
      </c>
      <c r="E1346" s="3971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84">
        <v>43749</v>
      </c>
      <c r="E1347" s="3971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84">
        <v>43749</v>
      </c>
      <c r="E1348" s="3971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84">
        <v>43749</v>
      </c>
      <c r="E1349" s="3971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84">
        <v>43749</v>
      </c>
      <c r="E1350" s="3971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84">
        <v>43749</v>
      </c>
      <c r="E1351" s="3971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84">
        <v>43749</v>
      </c>
      <c r="E1352" s="3971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84">
        <v>43749</v>
      </c>
      <c r="E1353" s="3971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84">
        <v>43749</v>
      </c>
      <c r="E1354" s="3971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84">
        <v>43749</v>
      </c>
      <c r="E1355" s="3971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84">
        <v>43749</v>
      </c>
      <c r="E1356" s="3971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84">
        <v>43749</v>
      </c>
      <c r="E1357" s="3971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84">
        <v>43749</v>
      </c>
      <c r="E1358" s="3971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84">
        <v>43749</v>
      </c>
      <c r="E1359" s="3971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84">
        <v>43749</v>
      </c>
      <c r="E1360" s="3971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84">
        <v>43749</v>
      </c>
      <c r="E1361" s="3971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84">
        <v>43749</v>
      </c>
      <c r="E1362" s="3971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84">
        <v>43756</v>
      </c>
      <c r="E1363" s="3971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84">
        <v>43756</v>
      </c>
      <c r="E1364" s="3971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84">
        <v>43756</v>
      </c>
      <c r="E1365" s="3971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84">
        <v>43756</v>
      </c>
      <c r="E1366" s="3971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84">
        <v>43756</v>
      </c>
      <c r="E1367" s="3971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84">
        <v>43756</v>
      </c>
      <c r="E1368" s="3971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84">
        <v>43756</v>
      </c>
      <c r="E1369" s="3971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84">
        <v>43756</v>
      </c>
      <c r="E1370" s="3971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84">
        <v>43756</v>
      </c>
      <c r="E1371" s="3971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84">
        <v>43756</v>
      </c>
      <c r="E1372" s="3971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84">
        <v>43756</v>
      </c>
      <c r="E1373" s="3971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84">
        <v>43756</v>
      </c>
      <c r="E1374" s="3971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84">
        <v>43756</v>
      </c>
      <c r="E1375" s="3971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84">
        <v>43756</v>
      </c>
      <c r="E1376" s="3971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84">
        <v>43756</v>
      </c>
      <c r="E1377" s="3971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84">
        <v>43756</v>
      </c>
      <c r="E1378" s="3971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84">
        <v>43756</v>
      </c>
      <c r="E1379" s="3971"/>
      <c r="G1379" s="51"/>
    </row>
    <row r="1380" spans="2:7" ht="9.9499999999999993" customHeight="1" x14ac:dyDescent="0.2">
      <c r="B1380" s="7" t="s">
        <v>148</v>
      </c>
      <c r="C1380" s="960" t="s">
        <v>213</v>
      </c>
      <c r="D1380" s="186">
        <v>43770</v>
      </c>
      <c r="E1380" s="3971"/>
      <c r="G1380" s="51"/>
    </row>
    <row r="1381" spans="2:7" ht="9.9499999999999993" customHeight="1" x14ac:dyDescent="0.2">
      <c r="B1381" s="7" t="s">
        <v>207</v>
      </c>
      <c r="C1381" s="960" t="s">
        <v>185</v>
      </c>
      <c r="D1381" s="186">
        <v>43770</v>
      </c>
      <c r="E1381" s="3971"/>
      <c r="G1381" s="51"/>
    </row>
    <row r="1382" spans="2:7" ht="9.9499999999999993" customHeight="1" x14ac:dyDescent="0.2">
      <c r="B1382" s="7" t="s">
        <v>214</v>
      </c>
      <c r="C1382" s="960" t="s">
        <v>129</v>
      </c>
      <c r="D1382" s="186">
        <v>43770</v>
      </c>
      <c r="E1382" s="3971"/>
      <c r="G1382" s="51"/>
    </row>
    <row r="1383" spans="2:7" ht="9.9499999999999993" customHeight="1" x14ac:dyDescent="0.2">
      <c r="B1383" s="7" t="s">
        <v>214</v>
      </c>
      <c r="C1383" s="960" t="s">
        <v>94</v>
      </c>
      <c r="D1383" s="186">
        <v>43770</v>
      </c>
      <c r="E1383" s="3971"/>
      <c r="G1383" s="51"/>
    </row>
    <row r="1384" spans="2:7" ht="9.9499999999999993" customHeight="1" x14ac:dyDescent="0.2">
      <c r="B1384" s="7" t="s">
        <v>283</v>
      </c>
      <c r="C1384" s="960" t="s">
        <v>207</v>
      </c>
      <c r="D1384" s="186">
        <v>43770</v>
      </c>
      <c r="E1384" s="3971"/>
      <c r="G1384" s="51"/>
    </row>
    <row r="1385" spans="2:7" ht="9.9499999999999993" customHeight="1" x14ac:dyDescent="0.2">
      <c r="B1385" s="7" t="s">
        <v>848</v>
      </c>
      <c r="C1385" s="960" t="s">
        <v>97</v>
      </c>
      <c r="D1385" s="186">
        <v>43770</v>
      </c>
      <c r="E1385" s="3971"/>
      <c r="G1385" s="51"/>
    </row>
    <row r="1386" spans="2:7" ht="9.9499999999999993" customHeight="1" x14ac:dyDescent="0.2">
      <c r="B1386" s="7" t="s">
        <v>92</v>
      </c>
      <c r="C1386" s="960" t="s">
        <v>127</v>
      </c>
      <c r="D1386" s="186">
        <v>43770</v>
      </c>
      <c r="E1386" s="3971"/>
      <c r="G1386" s="51"/>
    </row>
    <row r="1387" spans="2:7" ht="9.9499999999999993" customHeight="1" x14ac:dyDescent="0.2">
      <c r="B1387" s="7" t="s">
        <v>208</v>
      </c>
      <c r="C1387" s="960" t="s">
        <v>100</v>
      </c>
      <c r="D1387" s="186">
        <v>43770</v>
      </c>
      <c r="E1387" s="3971"/>
      <c r="G1387" s="51"/>
    </row>
    <row r="1388" spans="2:7" ht="9.9499999999999993" customHeight="1" x14ac:dyDescent="0.2">
      <c r="B1388" s="7" t="s">
        <v>208</v>
      </c>
      <c r="C1388" s="960" t="s">
        <v>89</v>
      </c>
      <c r="D1388" s="186">
        <v>43770</v>
      </c>
      <c r="E1388" s="3971"/>
      <c r="G1388" s="51"/>
    </row>
    <row r="1389" spans="2:7" ht="9.9499999999999993" customHeight="1" x14ac:dyDescent="0.2">
      <c r="B1389" s="7" t="s">
        <v>92</v>
      </c>
      <c r="C1389" s="960" t="s">
        <v>848</v>
      </c>
      <c r="D1389" s="186">
        <v>43770</v>
      </c>
      <c r="E1389" s="3971"/>
      <c r="G1389" s="51"/>
    </row>
    <row r="1390" spans="2:7" ht="9.9499999999999993" customHeight="1" x14ac:dyDescent="0.2">
      <c r="B1390" s="7" t="s">
        <v>148</v>
      </c>
      <c r="C1390" s="960" t="s">
        <v>125</v>
      </c>
      <c r="D1390" s="186">
        <v>43770</v>
      </c>
      <c r="E1390" s="3971"/>
      <c r="G1390" s="51"/>
    </row>
    <row r="1391" spans="2:7" ht="9.9499999999999993" customHeight="1" x14ac:dyDescent="0.2">
      <c r="B1391" s="7" t="s">
        <v>184</v>
      </c>
      <c r="C1391" s="960" t="s">
        <v>283</v>
      </c>
      <c r="D1391" s="186">
        <v>43770</v>
      </c>
      <c r="E1391" s="3971"/>
      <c r="G1391" s="51"/>
    </row>
    <row r="1392" spans="2:7" ht="9.9499999999999993" customHeight="1" x14ac:dyDescent="0.2">
      <c r="B1392" s="7" t="s">
        <v>214</v>
      </c>
      <c r="C1392" s="960" t="s">
        <v>184</v>
      </c>
      <c r="D1392" s="186">
        <v>43770</v>
      </c>
      <c r="E1392" s="3971"/>
      <c r="G1392" s="51"/>
    </row>
    <row r="1393" spans="2:7" ht="9.9499999999999993" customHeight="1" x14ac:dyDescent="0.2">
      <c r="B1393" s="7" t="s">
        <v>148</v>
      </c>
      <c r="C1393" s="960" t="s">
        <v>208</v>
      </c>
      <c r="D1393" s="186">
        <v>43770</v>
      </c>
      <c r="E1393" s="3971"/>
      <c r="G1393" s="51"/>
    </row>
    <row r="1394" spans="2:7" ht="9.9499999999999993" customHeight="1" x14ac:dyDescent="0.2">
      <c r="B1394" s="7" t="s">
        <v>214</v>
      </c>
      <c r="C1394" s="960" t="s">
        <v>148</v>
      </c>
      <c r="D1394" s="186">
        <v>43770</v>
      </c>
      <c r="E1394" s="3971"/>
      <c r="G1394" s="51"/>
    </row>
    <row r="1395" spans="2:7" ht="9.9499999999999993" customHeight="1" x14ac:dyDescent="0.2">
      <c r="B1395" s="7" t="s">
        <v>214</v>
      </c>
      <c r="C1395" s="960" t="s">
        <v>90</v>
      </c>
      <c r="D1395" s="186">
        <v>43770</v>
      </c>
      <c r="E1395" s="3971"/>
      <c r="G1395" s="51"/>
    </row>
    <row r="1396" spans="2:7" ht="9.9499999999999993" customHeight="1" x14ac:dyDescent="0.2">
      <c r="B1396" s="7" t="s">
        <v>92</v>
      </c>
      <c r="C1396" s="960" t="s">
        <v>214</v>
      </c>
      <c r="D1396" s="186">
        <v>43770</v>
      </c>
      <c r="E1396" s="3971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84">
        <v>43791</v>
      </c>
      <c r="E1397" s="3971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84">
        <v>43791</v>
      </c>
      <c r="E1398" s="3971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84">
        <v>43791</v>
      </c>
      <c r="E1399" s="3971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84">
        <v>43791</v>
      </c>
      <c r="E1400" s="3971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84">
        <v>43791</v>
      </c>
      <c r="E1401" s="3971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84">
        <v>43791</v>
      </c>
      <c r="E1402" s="3971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84">
        <v>43791</v>
      </c>
      <c r="E1403" s="3971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84">
        <v>43791</v>
      </c>
      <c r="E1404" s="3971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84">
        <v>43791</v>
      </c>
      <c r="E1405" s="3971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84">
        <v>43791</v>
      </c>
      <c r="E1406" s="3971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84">
        <v>43791</v>
      </c>
      <c r="E1407" s="3971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84">
        <v>43791</v>
      </c>
      <c r="E1408" s="3971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84">
        <v>43791</v>
      </c>
      <c r="E1409" s="3971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84">
        <v>43791</v>
      </c>
      <c r="E1410" s="3971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84">
        <v>43812</v>
      </c>
      <c r="E1411" s="3971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84">
        <v>43812</v>
      </c>
      <c r="E1412" s="3971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84">
        <v>43812</v>
      </c>
      <c r="E1413" s="3971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84">
        <v>43812</v>
      </c>
      <c r="E1414" s="3971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84">
        <v>43812</v>
      </c>
      <c r="E1415" s="3971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84">
        <v>43812</v>
      </c>
      <c r="E1416" s="3971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84">
        <v>43812</v>
      </c>
      <c r="E1417" s="3971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84">
        <v>43812</v>
      </c>
      <c r="E1418" s="3971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84">
        <v>43812</v>
      </c>
      <c r="E1419" s="3971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84">
        <v>43812</v>
      </c>
      <c r="E1420" s="3971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84">
        <v>43812</v>
      </c>
      <c r="E1421" s="3971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84">
        <v>43812</v>
      </c>
      <c r="E1422" s="3971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84">
        <v>43812</v>
      </c>
      <c r="E1423" s="3971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84">
        <v>43812</v>
      </c>
      <c r="E1424" s="3971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84">
        <v>43812</v>
      </c>
      <c r="E1425" s="3971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84">
        <v>43812</v>
      </c>
      <c r="E1426" s="3971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84">
        <v>43820</v>
      </c>
      <c r="E1427" s="3971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84">
        <v>43820</v>
      </c>
      <c r="E1428" s="3971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84">
        <v>43820</v>
      </c>
      <c r="E1429" s="3971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84">
        <v>43820</v>
      </c>
      <c r="E1430" s="3971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84">
        <v>43820</v>
      </c>
      <c r="E1431" s="3971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84">
        <v>43820</v>
      </c>
      <c r="E1432" s="3971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84">
        <v>43820</v>
      </c>
      <c r="E1433" s="3971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84">
        <v>43820</v>
      </c>
      <c r="E1434" s="3971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84">
        <v>43820</v>
      </c>
      <c r="E1435" s="3971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84">
        <v>43820</v>
      </c>
      <c r="E1436" s="3971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84">
        <v>43820</v>
      </c>
      <c r="E1437" s="3971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84">
        <v>43820</v>
      </c>
      <c r="E1438" s="3971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84">
        <v>43820</v>
      </c>
      <c r="E1439" s="3971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84">
        <v>43820</v>
      </c>
      <c r="E1440" s="3971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84">
        <v>43833</v>
      </c>
      <c r="E1441" s="3971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84">
        <v>43833</v>
      </c>
      <c r="E1442" s="3971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84">
        <v>43833</v>
      </c>
      <c r="E1443" s="3971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84">
        <v>43833</v>
      </c>
      <c r="E1444" s="3971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84">
        <v>43833</v>
      </c>
      <c r="E1445" s="3971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84">
        <v>43833</v>
      </c>
      <c r="E1446" s="3971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84">
        <v>43833</v>
      </c>
      <c r="E1447" s="3971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84">
        <v>43833</v>
      </c>
      <c r="E1448" s="3971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84">
        <v>43833</v>
      </c>
      <c r="E1449" s="3971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84">
        <v>43833</v>
      </c>
      <c r="E1450" s="3971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84">
        <v>43833</v>
      </c>
      <c r="E1451" s="3971"/>
      <c r="G1451" s="51"/>
    </row>
    <row r="1452" spans="2:7" ht="9.9499999999999993" customHeight="1" x14ac:dyDescent="0.2">
      <c r="B1452" s="7" t="s">
        <v>92</v>
      </c>
      <c r="C1452" s="7" t="s">
        <v>960</v>
      </c>
      <c r="D1452" s="184">
        <v>43833</v>
      </c>
      <c r="E1452" s="3971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84">
        <v>43833</v>
      </c>
      <c r="E1453" s="3971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84">
        <v>43833</v>
      </c>
      <c r="E1454" s="3971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84">
        <v>43833</v>
      </c>
      <c r="E1455" s="3971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84">
        <v>43833</v>
      </c>
      <c r="E1456" s="3971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84">
        <v>43833</v>
      </c>
      <c r="E1457" s="3971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84">
        <v>43861</v>
      </c>
      <c r="E1458" s="3971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84">
        <v>43861</v>
      </c>
      <c r="E1459" s="3971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84">
        <v>43861</v>
      </c>
      <c r="E1460" s="3971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84">
        <v>43861</v>
      </c>
      <c r="E1461" s="3971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84">
        <v>43861</v>
      </c>
      <c r="E1462" s="3971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84">
        <v>43861</v>
      </c>
      <c r="E1463" s="3971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84">
        <v>43861</v>
      </c>
      <c r="E1464" s="3971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84">
        <v>43861</v>
      </c>
      <c r="E1465" s="3971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84">
        <v>43861</v>
      </c>
      <c r="E1466" s="3971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84">
        <v>43861</v>
      </c>
      <c r="E1467" s="3971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84">
        <v>43861</v>
      </c>
      <c r="E1468" s="3971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84">
        <v>43861</v>
      </c>
      <c r="E1469" s="3971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84">
        <v>43861</v>
      </c>
      <c r="E1470" s="3971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84">
        <v>43861</v>
      </c>
      <c r="E1471" s="3971"/>
      <c r="G1471" s="51"/>
    </row>
    <row r="1472" spans="2:7" ht="9.9499999999999993" customHeight="1" x14ac:dyDescent="0.2">
      <c r="B1472" s="7" t="s">
        <v>94</v>
      </c>
      <c r="C1472" s="7" t="s">
        <v>101</v>
      </c>
      <c r="D1472" s="184">
        <v>43889</v>
      </c>
      <c r="E1472" s="3971"/>
      <c r="G1472" s="51"/>
    </row>
    <row r="1473" spans="2:7" ht="9.9499999999999993" customHeight="1" x14ac:dyDescent="0.2">
      <c r="B1473" s="7" t="s">
        <v>89</v>
      </c>
      <c r="C1473" s="7" t="s">
        <v>338</v>
      </c>
      <c r="D1473" s="184">
        <v>43889</v>
      </c>
      <c r="E1473" s="3971"/>
      <c r="G1473" s="51"/>
    </row>
    <row r="1474" spans="2:7" ht="9.9499999999999993" customHeight="1" x14ac:dyDescent="0.2">
      <c r="B1474" s="7" t="s">
        <v>184</v>
      </c>
      <c r="C1474" s="7" t="s">
        <v>97</v>
      </c>
      <c r="D1474" s="184">
        <v>43889</v>
      </c>
      <c r="E1474" s="3971"/>
      <c r="G1474" s="51"/>
    </row>
    <row r="1475" spans="2:7" ht="9.9499999999999993" customHeight="1" x14ac:dyDescent="0.2">
      <c r="B1475" s="7" t="s">
        <v>283</v>
      </c>
      <c r="C1475" s="7" t="s">
        <v>185</v>
      </c>
      <c r="D1475" s="184">
        <v>43889</v>
      </c>
      <c r="E1475" s="3971"/>
      <c r="G1475" s="51"/>
    </row>
    <row r="1476" spans="2:7" ht="9.9499999999999993" customHeight="1" x14ac:dyDescent="0.2">
      <c r="B1476" s="7" t="s">
        <v>94</v>
      </c>
      <c r="C1476" s="7" t="s">
        <v>207</v>
      </c>
      <c r="D1476" s="184">
        <v>43889</v>
      </c>
      <c r="E1476" s="3971"/>
      <c r="G1476" s="51"/>
    </row>
    <row r="1477" spans="2:7" ht="9.9499999999999993" customHeight="1" x14ac:dyDescent="0.2">
      <c r="B1477" s="7" t="s">
        <v>100</v>
      </c>
      <c r="C1477" s="7" t="s">
        <v>92</v>
      </c>
      <c r="D1477" s="184">
        <v>43889</v>
      </c>
      <c r="E1477" s="3971"/>
      <c r="G1477" s="51"/>
    </row>
    <row r="1478" spans="2:7" ht="9.9499999999999993" customHeight="1" x14ac:dyDescent="0.2">
      <c r="B1478" s="7" t="s">
        <v>100</v>
      </c>
      <c r="C1478" s="7" t="s">
        <v>125</v>
      </c>
      <c r="D1478" s="184">
        <v>43889</v>
      </c>
      <c r="E1478" s="3971"/>
      <c r="G1478" s="51"/>
    </row>
    <row r="1479" spans="2:7" ht="9.9499999999999993" customHeight="1" x14ac:dyDescent="0.2">
      <c r="B1479" s="7" t="s">
        <v>94</v>
      </c>
      <c r="C1479" s="7" t="s">
        <v>214</v>
      </c>
      <c r="D1479" s="184">
        <v>43889</v>
      </c>
      <c r="E1479" s="3971"/>
      <c r="G1479" s="51"/>
    </row>
    <row r="1480" spans="2:7" ht="9.9499999999999993" customHeight="1" x14ac:dyDescent="0.2">
      <c r="B1480" s="7" t="s">
        <v>89</v>
      </c>
      <c r="C1480" s="7" t="s">
        <v>100</v>
      </c>
      <c r="D1480" s="184">
        <v>43889</v>
      </c>
      <c r="E1480" s="3971"/>
      <c r="G1480" s="51"/>
    </row>
    <row r="1481" spans="2:7" ht="9.9499999999999993" customHeight="1" x14ac:dyDescent="0.2">
      <c r="B1481" s="7" t="s">
        <v>89</v>
      </c>
      <c r="C1481" s="7" t="s">
        <v>94</v>
      </c>
      <c r="D1481" s="184">
        <v>43889</v>
      </c>
      <c r="E1481" s="3971"/>
      <c r="G1481" s="51"/>
    </row>
    <row r="1482" spans="2:7" ht="9.9499999999999993" customHeight="1" x14ac:dyDescent="0.2">
      <c r="B1482" s="7" t="s">
        <v>184</v>
      </c>
      <c r="C1482" s="7" t="s">
        <v>89</v>
      </c>
      <c r="D1482" s="184">
        <v>43889</v>
      </c>
      <c r="E1482" s="3971"/>
      <c r="G1482" s="51"/>
    </row>
    <row r="1483" spans="2:7" ht="9.9499999999999993" customHeight="1" thickBot="1" x14ac:dyDescent="0.25">
      <c r="B1483" s="189" t="s">
        <v>283</v>
      </c>
      <c r="C1483" s="189" t="s">
        <v>184</v>
      </c>
      <c r="D1483" s="190">
        <v>43889</v>
      </c>
      <c r="E1483" s="3972"/>
      <c r="G1483" s="51"/>
    </row>
    <row r="1484" spans="2:7" ht="9.9499999999999993" customHeight="1" thickTop="1" x14ac:dyDescent="0.2">
      <c r="B1484" s="7" t="s">
        <v>159</v>
      </c>
      <c r="C1484" s="7" t="s">
        <v>94</v>
      </c>
      <c r="D1484" s="184">
        <v>44400</v>
      </c>
      <c r="E1484" s="188"/>
      <c r="G1484" s="51"/>
    </row>
    <row r="1485" spans="2:7" ht="9.9499999999999993" customHeight="1" x14ac:dyDescent="0.2">
      <c r="B1485" s="7" t="s">
        <v>92</v>
      </c>
      <c r="C1485" s="7" t="s">
        <v>857</v>
      </c>
      <c r="D1485" s="184">
        <v>44400</v>
      </c>
      <c r="E1485" s="188"/>
      <c r="G1485" s="51"/>
    </row>
    <row r="1486" spans="2:7" ht="9.9499999999999993" customHeight="1" x14ac:dyDescent="0.2">
      <c r="B1486" s="7" t="s">
        <v>89</v>
      </c>
      <c r="C1486" s="7" t="s">
        <v>101</v>
      </c>
      <c r="D1486" s="184">
        <v>44400</v>
      </c>
      <c r="E1486" s="188"/>
      <c r="G1486" s="51"/>
    </row>
    <row r="1487" spans="2:7" ht="9.9499999999999993" customHeight="1" x14ac:dyDescent="0.2">
      <c r="B1487" s="7" t="s">
        <v>92</v>
      </c>
      <c r="C1487" s="7" t="s">
        <v>185</v>
      </c>
      <c r="D1487" s="184">
        <v>44400</v>
      </c>
      <c r="E1487" s="188"/>
      <c r="G1487" s="51"/>
    </row>
    <row r="1488" spans="2:7" ht="9.9499999999999993" customHeight="1" x14ac:dyDescent="0.2">
      <c r="B1488" s="28" t="s">
        <v>159</v>
      </c>
      <c r="C1488" s="28" t="s">
        <v>848</v>
      </c>
      <c r="D1488" s="184">
        <v>44400</v>
      </c>
      <c r="E1488" s="188"/>
      <c r="G1488" s="51"/>
    </row>
    <row r="1489" spans="2:7" ht="9.9499999999999993" customHeight="1" x14ac:dyDescent="0.2">
      <c r="B1489" s="28" t="s">
        <v>92</v>
      </c>
      <c r="C1489" s="28" t="s">
        <v>97</v>
      </c>
      <c r="D1489" s="184">
        <v>44400</v>
      </c>
      <c r="E1489" s="188"/>
      <c r="G1489" s="51"/>
    </row>
    <row r="1490" spans="2:7" ht="9.9499999999999993" customHeight="1" x14ac:dyDescent="0.2">
      <c r="B1490" s="28" t="s">
        <v>89</v>
      </c>
      <c r="C1490" s="28" t="s">
        <v>159</v>
      </c>
      <c r="D1490" s="184">
        <v>44400</v>
      </c>
      <c r="E1490" s="188"/>
      <c r="G1490" s="51"/>
    </row>
    <row r="1491" spans="2:7" ht="9.9499999999999993" customHeight="1" x14ac:dyDescent="0.2">
      <c r="B1491" s="28" t="s">
        <v>89</v>
      </c>
      <c r="C1491" s="28" t="s">
        <v>338</v>
      </c>
      <c r="D1491" s="184">
        <v>44400</v>
      </c>
      <c r="E1491" s="188"/>
      <c r="G1491" s="51"/>
    </row>
    <row r="1492" spans="2:7" ht="9.9499999999999993" customHeight="1" x14ac:dyDescent="0.2">
      <c r="B1492" s="28" t="s">
        <v>89</v>
      </c>
      <c r="C1492" s="28" t="s">
        <v>92</v>
      </c>
      <c r="D1492" s="184">
        <v>44400</v>
      </c>
      <c r="E1492" s="188"/>
      <c r="G1492" s="51"/>
    </row>
    <row r="1493" spans="2:7" ht="9.9499999999999993" customHeight="1" x14ac:dyDescent="0.2">
      <c r="B1493" s="28"/>
      <c r="C1493" s="28"/>
      <c r="E1493" s="188"/>
      <c r="G1493" s="51"/>
    </row>
    <row r="1494" spans="2:7" ht="9.9499999999999993" customHeight="1" x14ac:dyDescent="0.2">
      <c r="B1494" s="28"/>
      <c r="C1494" s="28"/>
      <c r="E1494" s="188"/>
      <c r="G1494" s="51"/>
    </row>
    <row r="1495" spans="2:7" ht="9.9499999999999993" customHeight="1" x14ac:dyDescent="0.2">
      <c r="B1495" s="28"/>
      <c r="C1495" s="28"/>
      <c r="E1495" s="188"/>
      <c r="G1495" s="51"/>
    </row>
    <row r="1496" spans="2:7" ht="9.9499999999999993" customHeight="1" x14ac:dyDescent="0.2">
      <c r="B1496" s="28"/>
      <c r="C1496" s="28"/>
      <c r="E1496" s="188"/>
      <c r="G1496" s="51"/>
    </row>
    <row r="1497" spans="2:7" ht="9.9499999999999993" customHeight="1" x14ac:dyDescent="0.2">
      <c r="B1497" s="28"/>
      <c r="C1497" s="28"/>
      <c r="E1497" s="188"/>
      <c r="G1497" s="51"/>
    </row>
    <row r="1498" spans="2:7" ht="9.9499999999999993" customHeight="1" x14ac:dyDescent="0.2">
      <c r="B1498" s="28"/>
      <c r="C1498" s="28"/>
      <c r="E1498" s="188"/>
      <c r="G1498" s="51"/>
    </row>
    <row r="1499" spans="2:7" ht="9.9499999999999993" customHeight="1" x14ac:dyDescent="0.2">
      <c r="B1499" s="28"/>
      <c r="C1499" s="28"/>
      <c r="E1499" s="188"/>
      <c r="G1499" s="51"/>
    </row>
    <row r="1500" spans="2:7" ht="9.9499999999999993" customHeight="1" x14ac:dyDescent="0.2">
      <c r="B1500" s="28"/>
      <c r="C1500" s="28"/>
      <c r="E1500" s="188"/>
      <c r="G1500" s="51"/>
    </row>
    <row r="1501" spans="2:7" ht="9.9499999999999993" customHeight="1" x14ac:dyDescent="0.2">
      <c r="B1501" s="28"/>
      <c r="C1501" s="28"/>
      <c r="E1501" s="188"/>
      <c r="G1501" s="51"/>
    </row>
    <row r="1502" spans="2:7" ht="9.9499999999999993" customHeight="1" x14ac:dyDescent="0.2">
      <c r="B1502" s="28"/>
      <c r="C1502" s="28"/>
      <c r="E1502" s="188"/>
      <c r="G1502" s="51"/>
    </row>
    <row r="1503" spans="2:7" ht="9.9499999999999993" customHeight="1" x14ac:dyDescent="0.2">
      <c r="B1503" s="28"/>
      <c r="C1503" s="28"/>
      <c r="E1503" s="188"/>
      <c r="G1503" s="51"/>
    </row>
    <row r="1504" spans="2:7" ht="9.9499999999999993" customHeight="1" x14ac:dyDescent="0.2">
      <c r="B1504" s="28"/>
      <c r="C1504" s="28"/>
      <c r="E1504" s="188"/>
      <c r="G1504" s="51"/>
    </row>
    <row r="1505" spans="2:7" ht="9.9499999999999993" customHeight="1" x14ac:dyDescent="0.2">
      <c r="B1505" s="28"/>
      <c r="C1505" s="28"/>
      <c r="E1505" s="188"/>
      <c r="G1505" s="51"/>
    </row>
    <row r="1506" spans="2:7" ht="9.9499999999999993" customHeight="1" x14ac:dyDescent="0.2">
      <c r="B1506" s="28"/>
      <c r="C1506" s="28"/>
      <c r="E1506" s="188"/>
      <c r="G1506" s="51"/>
    </row>
    <row r="1507" spans="2:7" ht="9.9499999999999993" customHeight="1" x14ac:dyDescent="0.2">
      <c r="B1507" s="28"/>
      <c r="C1507" s="28"/>
      <c r="E1507" s="188"/>
      <c r="G1507" s="51"/>
    </row>
    <row r="1508" spans="2:7" ht="9.9499999999999993" customHeight="1" x14ac:dyDescent="0.2">
      <c r="B1508" s="28"/>
      <c r="C1508" s="28"/>
      <c r="E1508" s="188"/>
      <c r="G1508" s="51"/>
    </row>
    <row r="1509" spans="2:7" ht="9.9499999999999993" customHeight="1" x14ac:dyDescent="0.2">
      <c r="B1509" s="28"/>
      <c r="C1509" s="28"/>
      <c r="E1509" s="188"/>
    </row>
    <row r="1510" spans="2:7" ht="9.9499999999999993" customHeight="1" x14ac:dyDescent="0.2">
      <c r="B1510" s="28"/>
      <c r="C1510" s="28"/>
      <c r="E1510" s="188"/>
    </row>
    <row r="1511" spans="2:7" ht="9.9499999999999993" customHeight="1" x14ac:dyDescent="0.2">
      <c r="B1511" s="28"/>
      <c r="C1511" s="28"/>
      <c r="E1511" s="188"/>
    </row>
    <row r="1512" spans="2:7" ht="9.9499999999999993" customHeight="1" x14ac:dyDescent="0.2">
      <c r="B1512" s="28"/>
      <c r="C1512" s="28"/>
      <c r="E1512" s="188"/>
    </row>
    <row r="1513" spans="2:7" ht="9.9499999999999993" customHeight="1" x14ac:dyDescent="0.2">
      <c r="B1513" s="28"/>
      <c r="C1513" s="28"/>
      <c r="E1513" s="188"/>
    </row>
    <row r="1514" spans="2:7" ht="9.9499999999999993" customHeight="1" x14ac:dyDescent="0.2">
      <c r="B1514" s="28"/>
      <c r="C1514" s="28"/>
      <c r="E1514" s="188"/>
    </row>
    <row r="1515" spans="2:7" ht="9.9499999999999993" customHeight="1" x14ac:dyDescent="0.2">
      <c r="B1515" s="28"/>
      <c r="C1515" s="28"/>
      <c r="E1515" s="188"/>
    </row>
    <row r="1516" spans="2:7" ht="9.9499999999999993" customHeight="1" x14ac:dyDescent="0.2">
      <c r="B1516" s="28"/>
      <c r="C1516" s="28"/>
      <c r="E1516" s="188"/>
    </row>
    <row r="1517" spans="2:7" ht="9.9499999999999993" customHeight="1" x14ac:dyDescent="0.2">
      <c r="B1517" s="28"/>
      <c r="C1517" s="28"/>
      <c r="E1517" s="188"/>
    </row>
    <row r="1518" spans="2:7" ht="9.9499999999999993" customHeight="1" x14ac:dyDescent="0.2">
      <c r="B1518" s="28"/>
      <c r="C1518" s="28"/>
      <c r="E1518" s="188"/>
    </row>
    <row r="1519" spans="2:7" ht="9.9499999999999993" customHeight="1" x14ac:dyDescent="0.2">
      <c r="B1519" s="28"/>
      <c r="C1519" s="28"/>
      <c r="E1519" s="188"/>
    </row>
    <row r="1520" spans="2:7" ht="9.9499999999999993" customHeight="1" x14ac:dyDescent="0.2">
      <c r="B1520" s="28"/>
      <c r="C1520" s="28"/>
      <c r="E1520" s="188"/>
    </row>
    <row r="1521" spans="2:5" ht="9.9499999999999993" customHeight="1" x14ac:dyDescent="0.2">
      <c r="B1521" s="28"/>
      <c r="C1521" s="28"/>
      <c r="E1521" s="188"/>
    </row>
    <row r="1522" spans="2:5" ht="9.9499999999999993" customHeight="1" x14ac:dyDescent="0.2">
      <c r="B1522" s="28"/>
      <c r="C1522" s="28"/>
      <c r="E1522" s="188"/>
    </row>
    <row r="1523" spans="2:5" ht="9.9499999999999993" customHeight="1" x14ac:dyDescent="0.2">
      <c r="B1523" s="28"/>
      <c r="C1523" s="28"/>
      <c r="E1523" s="188"/>
    </row>
    <row r="1524" spans="2:5" ht="9.9499999999999993" customHeight="1" x14ac:dyDescent="0.2">
      <c r="B1524" s="28"/>
      <c r="C1524" s="28"/>
      <c r="E1524" s="188"/>
    </row>
    <row r="1525" spans="2:5" ht="9.9499999999999993" customHeight="1" x14ac:dyDescent="0.2">
      <c r="B1525" s="28"/>
      <c r="C1525" s="28"/>
      <c r="E1525" s="188"/>
    </row>
    <row r="1526" spans="2:5" ht="9.9499999999999993" customHeight="1" x14ac:dyDescent="0.2">
      <c r="B1526" s="28"/>
      <c r="C1526" s="28"/>
      <c r="E1526" s="188"/>
    </row>
    <row r="1527" spans="2:5" ht="9.9499999999999993" customHeight="1" x14ac:dyDescent="0.2">
      <c r="B1527" s="28"/>
      <c r="C1527" s="28"/>
      <c r="E1527" s="188"/>
    </row>
    <row r="1528" spans="2:5" ht="9.9499999999999993" customHeight="1" x14ac:dyDescent="0.2">
      <c r="B1528" s="28"/>
      <c r="C1528" s="28"/>
      <c r="E1528" s="188"/>
    </row>
    <row r="1529" spans="2:5" ht="9.9499999999999993" customHeight="1" x14ac:dyDescent="0.2">
      <c r="B1529" s="28"/>
      <c r="C1529" s="28"/>
      <c r="E1529" s="188"/>
    </row>
    <row r="1530" spans="2:5" ht="9.9499999999999993" customHeight="1" x14ac:dyDescent="0.2">
      <c r="B1530" s="28"/>
      <c r="C1530" s="28"/>
      <c r="E1530" s="188"/>
    </row>
    <row r="1531" spans="2:5" ht="9.9499999999999993" customHeight="1" x14ac:dyDescent="0.2">
      <c r="B1531" s="28"/>
      <c r="C1531" s="28"/>
      <c r="E1531" s="188"/>
    </row>
    <row r="1532" spans="2:5" ht="9.9499999999999993" customHeight="1" x14ac:dyDescent="0.2">
      <c r="B1532" s="28"/>
      <c r="C1532" s="28"/>
      <c r="E1532" s="188"/>
    </row>
    <row r="1533" spans="2:5" ht="9.9499999999999993" customHeight="1" x14ac:dyDescent="0.2">
      <c r="B1533" s="28"/>
      <c r="C1533" s="28"/>
      <c r="E1533" s="188"/>
    </row>
    <row r="1534" spans="2:5" ht="9.9499999999999993" customHeight="1" x14ac:dyDescent="0.2">
      <c r="B1534" s="28"/>
      <c r="C1534" s="28"/>
      <c r="E1534" s="188"/>
    </row>
    <row r="1535" spans="2:5" ht="9.9499999999999993" customHeight="1" x14ac:dyDescent="0.2">
      <c r="B1535" s="28"/>
      <c r="C1535" s="28"/>
      <c r="E1535" s="188"/>
    </row>
    <row r="1536" spans="2:5" ht="9.9499999999999993" customHeight="1" x14ac:dyDescent="0.2">
      <c r="B1536" s="28"/>
      <c r="C1536" s="28"/>
      <c r="E1536" s="188"/>
    </row>
    <row r="1537" spans="2:5" ht="9.9499999999999993" customHeight="1" x14ac:dyDescent="0.2">
      <c r="B1537" s="28"/>
      <c r="C1537" s="28"/>
      <c r="E1537" s="188"/>
    </row>
    <row r="1538" spans="2:5" ht="9.9499999999999993" customHeight="1" x14ac:dyDescent="0.2">
      <c r="B1538" s="28"/>
      <c r="C1538" s="28"/>
      <c r="E1538" s="188"/>
    </row>
    <row r="1539" spans="2:5" ht="9.9499999999999993" customHeight="1" x14ac:dyDescent="0.2">
      <c r="B1539" s="28"/>
      <c r="C1539" s="28"/>
      <c r="E1539" s="188"/>
    </row>
    <row r="1540" spans="2:5" ht="9.9499999999999993" customHeight="1" x14ac:dyDescent="0.2">
      <c r="B1540" s="28"/>
      <c r="C1540" s="28"/>
      <c r="E1540" s="188"/>
    </row>
    <row r="1541" spans="2:5" ht="9.9499999999999993" customHeight="1" x14ac:dyDescent="0.2">
      <c r="B1541" s="28"/>
      <c r="C1541" s="28"/>
      <c r="E1541" s="188"/>
    </row>
    <row r="1542" spans="2:5" ht="9.9499999999999993" customHeight="1" x14ac:dyDescent="0.2">
      <c r="B1542" s="28"/>
      <c r="C1542" s="28"/>
      <c r="E1542" s="188"/>
    </row>
    <row r="1543" spans="2:5" ht="9.9499999999999993" customHeight="1" x14ac:dyDescent="0.2">
      <c r="B1543" s="28"/>
      <c r="C1543" s="28"/>
      <c r="E1543" s="188"/>
    </row>
    <row r="1544" spans="2:5" ht="9.9499999999999993" customHeight="1" x14ac:dyDescent="0.2">
      <c r="B1544" s="28"/>
      <c r="C1544" s="28"/>
      <c r="E1544" s="188"/>
    </row>
    <row r="1545" spans="2:5" ht="9.9499999999999993" customHeight="1" x14ac:dyDescent="0.2">
      <c r="B1545" s="28"/>
      <c r="C1545" s="28"/>
      <c r="E1545" s="188"/>
    </row>
    <row r="1546" spans="2:5" ht="9.9499999999999993" customHeight="1" x14ac:dyDescent="0.2">
      <c r="B1546" s="28"/>
      <c r="C1546" s="28"/>
      <c r="E1546" s="188"/>
    </row>
    <row r="1547" spans="2:5" ht="9.9499999999999993" customHeight="1" x14ac:dyDescent="0.2">
      <c r="B1547" s="28"/>
      <c r="C1547" s="28"/>
      <c r="E1547" s="188"/>
    </row>
    <row r="1548" spans="2:5" ht="9.9499999999999993" customHeight="1" x14ac:dyDescent="0.2">
      <c r="B1548" s="28"/>
      <c r="C1548" s="28"/>
      <c r="E1548" s="188"/>
    </row>
    <row r="1549" spans="2:5" ht="9.9499999999999993" customHeight="1" x14ac:dyDescent="0.2">
      <c r="B1549" s="28"/>
      <c r="C1549" s="28"/>
      <c r="E1549" s="188"/>
    </row>
    <row r="1550" spans="2:5" ht="9.9499999999999993" customHeight="1" x14ac:dyDescent="0.2">
      <c r="B1550" s="28"/>
      <c r="C1550" s="28"/>
      <c r="E1550" s="188"/>
    </row>
    <row r="1551" spans="2:5" ht="9.9499999999999993" customHeight="1" x14ac:dyDescent="0.2">
      <c r="B1551" s="28"/>
      <c r="C1551" s="28"/>
      <c r="E1551" s="188"/>
    </row>
    <row r="1552" spans="2:5" ht="9.9499999999999993" customHeight="1" x14ac:dyDescent="0.2">
      <c r="B1552" s="28"/>
      <c r="C1552" s="28"/>
      <c r="E1552" s="188"/>
    </row>
    <row r="1553" spans="2:5" ht="9.9499999999999993" customHeight="1" x14ac:dyDescent="0.2">
      <c r="B1553" s="28"/>
      <c r="C1553" s="28"/>
      <c r="E1553" s="188"/>
    </row>
    <row r="1554" spans="2:5" ht="9.9499999999999993" customHeight="1" x14ac:dyDescent="0.2">
      <c r="B1554" s="28"/>
      <c r="C1554" s="28"/>
      <c r="E1554" s="188"/>
    </row>
    <row r="1555" spans="2:5" ht="9.9499999999999993" customHeight="1" x14ac:dyDescent="0.2">
      <c r="B1555" s="28"/>
      <c r="C1555" s="28"/>
      <c r="E1555" s="188"/>
    </row>
    <row r="1556" spans="2:5" ht="9.9499999999999993" customHeight="1" x14ac:dyDescent="0.2">
      <c r="B1556" s="28"/>
      <c r="C1556" s="28"/>
      <c r="E1556" s="188"/>
    </row>
    <row r="1557" spans="2:5" ht="9.9499999999999993" customHeight="1" x14ac:dyDescent="0.2">
      <c r="B1557" s="28"/>
      <c r="C1557" s="28"/>
      <c r="E1557" s="188"/>
    </row>
    <row r="1558" spans="2:5" ht="9.9499999999999993" customHeight="1" x14ac:dyDescent="0.2">
      <c r="B1558" s="28"/>
      <c r="C1558" s="28"/>
      <c r="E1558" s="188"/>
    </row>
    <row r="1559" spans="2:5" ht="9.9499999999999993" customHeight="1" x14ac:dyDescent="0.2">
      <c r="B1559" s="28"/>
      <c r="C1559" s="28"/>
      <c r="E1559" s="188"/>
    </row>
    <row r="1560" spans="2:5" ht="9.9499999999999993" customHeight="1" x14ac:dyDescent="0.2">
      <c r="B1560" s="28"/>
      <c r="C1560" s="28"/>
      <c r="E1560" s="188"/>
    </row>
    <row r="1561" spans="2:5" ht="9.9499999999999993" customHeight="1" x14ac:dyDescent="0.2">
      <c r="B1561" s="28"/>
      <c r="C1561" s="28"/>
      <c r="E1561" s="188"/>
    </row>
    <row r="1562" spans="2:5" ht="9.9499999999999993" customHeight="1" x14ac:dyDescent="0.2">
      <c r="B1562" s="28"/>
      <c r="C1562" s="28"/>
      <c r="E1562" s="188"/>
    </row>
    <row r="1563" spans="2:5" ht="9.9499999999999993" customHeight="1" x14ac:dyDescent="0.2">
      <c r="B1563" s="28"/>
      <c r="C1563" s="28"/>
      <c r="E1563" s="188"/>
    </row>
    <row r="1564" spans="2:5" ht="9.9499999999999993" customHeight="1" x14ac:dyDescent="0.2">
      <c r="B1564" s="28"/>
      <c r="C1564" s="28"/>
      <c r="E1564" s="188"/>
    </row>
    <row r="1565" spans="2:5" ht="9.9499999999999993" customHeight="1" x14ac:dyDescent="0.2">
      <c r="B1565" s="28"/>
      <c r="C1565" s="28"/>
      <c r="E1565" s="188"/>
    </row>
    <row r="1566" spans="2:5" ht="9.9499999999999993" customHeight="1" x14ac:dyDescent="0.2">
      <c r="B1566" s="28"/>
      <c r="C1566" s="28"/>
      <c r="E1566" s="188"/>
    </row>
    <row r="1567" spans="2:5" ht="9.9499999999999993" customHeight="1" x14ac:dyDescent="0.2">
      <c r="B1567" s="28"/>
      <c r="C1567" s="28"/>
      <c r="E1567" s="188"/>
    </row>
    <row r="1568" spans="2:5" ht="9.9499999999999993" customHeight="1" x14ac:dyDescent="0.2">
      <c r="B1568" s="28"/>
      <c r="C1568" s="28"/>
      <c r="E1568" s="188"/>
    </row>
    <row r="1569" spans="2:5" ht="9.9499999999999993" customHeight="1" x14ac:dyDescent="0.2">
      <c r="B1569" s="28"/>
      <c r="C1569" s="28"/>
      <c r="E1569" s="188"/>
    </row>
    <row r="1570" spans="2:5" ht="9.9499999999999993" customHeight="1" x14ac:dyDescent="0.2">
      <c r="B1570" s="28"/>
      <c r="C1570" s="28"/>
      <c r="E1570" s="188"/>
    </row>
    <row r="1571" spans="2:5" ht="9.9499999999999993" customHeight="1" x14ac:dyDescent="0.2">
      <c r="B1571" s="28"/>
      <c r="C1571" s="28"/>
      <c r="E1571" s="188"/>
    </row>
    <row r="1572" spans="2:5" ht="9.9499999999999993" customHeight="1" x14ac:dyDescent="0.2">
      <c r="B1572" s="28"/>
      <c r="C1572" s="28"/>
      <c r="E1572" s="188"/>
    </row>
    <row r="1573" spans="2:5" ht="9.9499999999999993" customHeight="1" x14ac:dyDescent="0.2">
      <c r="B1573" s="28"/>
      <c r="C1573" s="28"/>
      <c r="E1573" s="188"/>
    </row>
    <row r="1574" spans="2:5" ht="9.9499999999999993" customHeight="1" x14ac:dyDescent="0.2">
      <c r="B1574" s="28"/>
      <c r="C1574" s="28"/>
      <c r="E1574" s="188"/>
    </row>
    <row r="1575" spans="2:5" ht="9.9499999999999993" customHeight="1" x14ac:dyDescent="0.2">
      <c r="B1575" s="28"/>
      <c r="C1575" s="28"/>
      <c r="E1575" s="188"/>
    </row>
    <row r="1576" spans="2:5" ht="9.9499999999999993" customHeight="1" x14ac:dyDescent="0.2">
      <c r="B1576" s="28"/>
      <c r="C1576" s="28"/>
      <c r="E1576" s="188"/>
    </row>
    <row r="1577" spans="2:5" ht="9.9499999999999993" customHeight="1" x14ac:dyDescent="0.2">
      <c r="B1577" s="28"/>
      <c r="C1577" s="28"/>
      <c r="E1577" s="188"/>
    </row>
    <row r="1578" spans="2:5" ht="9.9499999999999993" customHeight="1" x14ac:dyDescent="0.2">
      <c r="B1578" s="28"/>
      <c r="C1578" s="28"/>
      <c r="E1578" s="188"/>
    </row>
    <row r="1579" spans="2:5" ht="9.9499999999999993" customHeight="1" x14ac:dyDescent="0.2">
      <c r="B1579" s="28"/>
      <c r="C1579" s="28"/>
      <c r="E1579" s="188"/>
    </row>
    <row r="1580" spans="2:5" ht="9.9499999999999993" customHeight="1" x14ac:dyDescent="0.2">
      <c r="B1580" s="28"/>
      <c r="C1580" s="28"/>
      <c r="E1580" s="188"/>
    </row>
    <row r="1581" spans="2:5" ht="9.9499999999999993" customHeight="1" x14ac:dyDescent="0.2">
      <c r="B1581" s="28"/>
      <c r="C1581" s="28"/>
      <c r="E1581" s="188"/>
    </row>
    <row r="1582" spans="2:5" ht="9.9499999999999993" customHeight="1" x14ac:dyDescent="0.2">
      <c r="B1582" s="28"/>
      <c r="C1582" s="28"/>
      <c r="E1582" s="188"/>
    </row>
    <row r="1583" spans="2:5" ht="9.9499999999999993" customHeight="1" x14ac:dyDescent="0.2">
      <c r="B1583" s="28"/>
      <c r="C1583" s="28"/>
      <c r="E1583" s="188"/>
    </row>
    <row r="1584" spans="2:5" ht="9.9499999999999993" customHeight="1" x14ac:dyDescent="0.2">
      <c r="B1584" s="28"/>
      <c r="C1584" s="28"/>
      <c r="E1584" s="188"/>
    </row>
    <row r="1585" spans="2:5" ht="9.9499999999999993" customHeight="1" x14ac:dyDescent="0.2">
      <c r="B1585" s="28"/>
      <c r="C1585" s="28"/>
      <c r="E1585" s="188"/>
    </row>
    <row r="1586" spans="2:5" ht="9.9499999999999993" customHeight="1" x14ac:dyDescent="0.2">
      <c r="B1586" s="28"/>
      <c r="C1586" s="28"/>
      <c r="E1586" s="188"/>
    </row>
    <row r="1587" spans="2:5" ht="9.9499999999999993" customHeight="1" x14ac:dyDescent="0.2">
      <c r="B1587" s="28"/>
      <c r="C1587" s="28"/>
      <c r="E1587" s="188"/>
    </row>
    <row r="1588" spans="2:5" ht="9.9499999999999993" customHeight="1" x14ac:dyDescent="0.2">
      <c r="B1588" s="28"/>
      <c r="C1588" s="28"/>
      <c r="E1588" s="188"/>
    </row>
    <row r="1589" spans="2:5" ht="9.9499999999999993" customHeight="1" x14ac:dyDescent="0.2">
      <c r="B1589" s="28"/>
      <c r="C1589" s="28"/>
      <c r="E1589" s="188"/>
    </row>
    <row r="1590" spans="2:5" ht="9.9499999999999993" customHeight="1" x14ac:dyDescent="0.2">
      <c r="B1590" s="28"/>
      <c r="C1590" s="28"/>
      <c r="E1590" s="188"/>
    </row>
    <row r="1591" spans="2:5" ht="9.9499999999999993" customHeight="1" x14ac:dyDescent="0.2">
      <c r="B1591" s="28"/>
      <c r="C1591" s="28"/>
      <c r="E1591" s="188"/>
    </row>
    <row r="1592" spans="2:5" ht="9.9499999999999993" customHeight="1" x14ac:dyDescent="0.2">
      <c r="B1592" s="28"/>
      <c r="C1592" s="28"/>
      <c r="E1592" s="188"/>
    </row>
    <row r="1593" spans="2:5" ht="9.9499999999999993" customHeight="1" x14ac:dyDescent="0.2">
      <c r="B1593" s="28"/>
      <c r="C1593" s="28"/>
      <c r="E1593" s="188"/>
    </row>
    <row r="1594" spans="2:5" ht="9.9499999999999993" customHeight="1" x14ac:dyDescent="0.2">
      <c r="B1594" s="28"/>
      <c r="C1594" s="28"/>
      <c r="E1594" s="188"/>
    </row>
    <row r="1595" spans="2:5" ht="9.9499999999999993" customHeight="1" x14ac:dyDescent="0.2">
      <c r="B1595" s="28"/>
      <c r="C1595" s="28"/>
      <c r="E1595" s="188"/>
    </row>
    <row r="1596" spans="2:5" ht="9.9499999999999993" customHeight="1" x14ac:dyDescent="0.2">
      <c r="B1596" s="28"/>
      <c r="C1596" s="28"/>
      <c r="E1596" s="188"/>
    </row>
    <row r="1597" spans="2:5" ht="9.9499999999999993" customHeight="1" x14ac:dyDescent="0.2">
      <c r="B1597" s="28"/>
      <c r="C1597" s="28"/>
      <c r="E1597" s="188"/>
    </row>
    <row r="1598" spans="2:5" ht="9.9499999999999993" customHeight="1" x14ac:dyDescent="0.2">
      <c r="B1598" s="28"/>
      <c r="C1598" s="28"/>
      <c r="E1598" s="188"/>
    </row>
    <row r="1599" spans="2:5" ht="9.9499999999999993" customHeight="1" x14ac:dyDescent="0.2">
      <c r="B1599" s="28"/>
      <c r="C1599" s="28"/>
      <c r="E1599" s="188"/>
    </row>
    <row r="1600" spans="2:5" ht="9.9499999999999993" customHeight="1" x14ac:dyDescent="0.2">
      <c r="B1600" s="28"/>
      <c r="C1600" s="28"/>
      <c r="E1600" s="188"/>
    </row>
    <row r="1601" spans="2:5" ht="9.9499999999999993" customHeight="1" x14ac:dyDescent="0.2">
      <c r="B1601" s="28"/>
      <c r="C1601" s="28"/>
      <c r="E1601" s="188"/>
    </row>
    <row r="1602" spans="2:5" ht="9.9499999999999993" customHeight="1" x14ac:dyDescent="0.2">
      <c r="B1602" s="28"/>
      <c r="C1602" s="28"/>
      <c r="E1602" s="188"/>
    </row>
    <row r="1603" spans="2:5" ht="9.9499999999999993" customHeight="1" x14ac:dyDescent="0.2">
      <c r="B1603" s="28"/>
      <c r="C1603" s="28"/>
      <c r="E1603" s="188"/>
    </row>
    <row r="1604" spans="2:5" ht="9.9499999999999993" customHeight="1" x14ac:dyDescent="0.2">
      <c r="B1604" s="28"/>
      <c r="C1604" s="28"/>
      <c r="E1604" s="188"/>
    </row>
    <row r="1605" spans="2:5" ht="9.9499999999999993" customHeight="1" x14ac:dyDescent="0.2">
      <c r="B1605" s="28"/>
      <c r="C1605" s="28"/>
      <c r="E1605" s="188"/>
    </row>
    <row r="1606" spans="2:5" ht="9.9499999999999993" customHeight="1" x14ac:dyDescent="0.2">
      <c r="B1606" s="28"/>
      <c r="C1606" s="28"/>
      <c r="E1606" s="188"/>
    </row>
    <row r="1607" spans="2:5" ht="9.9499999999999993" customHeight="1" x14ac:dyDescent="0.2">
      <c r="B1607" s="28"/>
      <c r="C1607" s="28"/>
      <c r="E1607" s="188"/>
    </row>
    <row r="1608" spans="2:5" ht="9.9499999999999993" customHeight="1" x14ac:dyDescent="0.2">
      <c r="B1608" s="28"/>
      <c r="C1608" s="28"/>
      <c r="E1608" s="188"/>
    </row>
    <row r="1609" spans="2:5" ht="9.9499999999999993" customHeight="1" x14ac:dyDescent="0.2">
      <c r="B1609" s="28"/>
      <c r="C1609" s="28"/>
      <c r="E1609" s="188"/>
    </row>
    <row r="1610" spans="2:5" ht="9.9499999999999993" customHeight="1" x14ac:dyDescent="0.2">
      <c r="B1610" s="28"/>
      <c r="C1610" s="28"/>
      <c r="E1610" s="188"/>
    </row>
    <row r="1611" spans="2:5" ht="9.9499999999999993" customHeight="1" x14ac:dyDescent="0.2">
      <c r="B1611" s="28"/>
      <c r="C1611" s="28"/>
      <c r="E1611" s="188"/>
    </row>
    <row r="1612" spans="2:5" ht="9.9499999999999993" customHeight="1" x14ac:dyDescent="0.2">
      <c r="B1612" s="28"/>
      <c r="C1612" s="28"/>
      <c r="E1612" s="188"/>
    </row>
    <row r="1613" spans="2:5" ht="9.9499999999999993" customHeight="1" x14ac:dyDescent="0.2">
      <c r="B1613" s="28"/>
      <c r="C1613" s="28"/>
      <c r="E1613" s="188"/>
    </row>
    <row r="1614" spans="2:5" ht="9.9499999999999993" customHeight="1" x14ac:dyDescent="0.2">
      <c r="B1614" s="28"/>
      <c r="C1614" s="28"/>
      <c r="E1614" s="188"/>
    </row>
    <row r="1615" spans="2:5" ht="9.9499999999999993" customHeight="1" x14ac:dyDescent="0.2">
      <c r="B1615" s="28"/>
      <c r="C1615" s="28"/>
      <c r="E1615" s="188"/>
    </row>
    <row r="1616" spans="2:5" ht="9.9499999999999993" customHeight="1" x14ac:dyDescent="0.2">
      <c r="B1616" s="28"/>
      <c r="C1616" s="28"/>
      <c r="E1616" s="188"/>
    </row>
    <row r="1617" spans="2:5" ht="9.9499999999999993" customHeight="1" x14ac:dyDescent="0.2">
      <c r="B1617" s="28"/>
      <c r="C1617" s="28"/>
      <c r="E1617" s="188"/>
    </row>
    <row r="1618" spans="2:5" ht="9.9499999999999993" customHeight="1" x14ac:dyDescent="0.2">
      <c r="B1618" s="28"/>
      <c r="C1618" s="28"/>
      <c r="E1618" s="188"/>
    </row>
    <row r="1619" spans="2:5" ht="9.9499999999999993" customHeight="1" x14ac:dyDescent="0.2">
      <c r="B1619" s="28"/>
      <c r="C1619" s="28"/>
      <c r="E1619" s="188"/>
    </row>
    <row r="1620" spans="2:5" ht="9.9499999999999993" customHeight="1" x14ac:dyDescent="0.2">
      <c r="B1620" s="28"/>
      <c r="C1620" s="28"/>
      <c r="E1620" s="188"/>
    </row>
    <row r="1621" spans="2:5" ht="9.9499999999999993" customHeight="1" x14ac:dyDescent="0.2">
      <c r="B1621" s="28"/>
      <c r="C1621" s="28"/>
      <c r="E1621" s="188"/>
    </row>
    <row r="1622" spans="2:5" ht="9.9499999999999993" customHeight="1" x14ac:dyDescent="0.2">
      <c r="B1622" s="28"/>
      <c r="C1622" s="28"/>
      <c r="E1622" s="188"/>
    </row>
    <row r="1623" spans="2:5" ht="9.9499999999999993" customHeight="1" x14ac:dyDescent="0.2">
      <c r="B1623" s="28"/>
      <c r="C1623" s="28"/>
      <c r="E1623" s="188"/>
    </row>
    <row r="1624" spans="2:5" ht="9.9499999999999993" customHeight="1" x14ac:dyDescent="0.2">
      <c r="B1624" s="28"/>
      <c r="C1624" s="28"/>
      <c r="E1624" s="188"/>
    </row>
    <row r="1625" spans="2:5" ht="9.9499999999999993" customHeight="1" x14ac:dyDescent="0.2">
      <c r="B1625" s="28"/>
      <c r="C1625" s="28"/>
      <c r="E1625" s="188"/>
    </row>
    <row r="1626" spans="2:5" ht="9.9499999999999993" customHeight="1" x14ac:dyDescent="0.2">
      <c r="B1626" s="28"/>
      <c r="C1626" s="28"/>
      <c r="E1626" s="188"/>
    </row>
    <row r="1627" spans="2:5" ht="9.9499999999999993" customHeight="1" x14ac:dyDescent="0.2">
      <c r="B1627" s="28"/>
      <c r="C1627" s="28"/>
      <c r="E1627" s="188"/>
    </row>
    <row r="1628" spans="2:5" ht="9.9499999999999993" customHeight="1" x14ac:dyDescent="0.2">
      <c r="B1628" s="28"/>
      <c r="C1628" s="28"/>
      <c r="E1628" s="188"/>
    </row>
    <row r="1629" spans="2:5" ht="9.9499999999999993" customHeight="1" thickBot="1" x14ac:dyDescent="0.25">
      <c r="B1629" s="28"/>
      <c r="C1629" s="28"/>
      <c r="E1629" s="191"/>
    </row>
    <row r="1630" spans="2:5" ht="9.9499999999999993" customHeight="1" thickTop="1" x14ac:dyDescent="0.2">
      <c r="B1630" s="28"/>
      <c r="C1630" s="28"/>
    </row>
    <row r="1631" spans="2:5" ht="9.9499999999999993" customHeight="1" x14ac:dyDescent="0.2">
      <c r="B1631" s="28"/>
      <c r="C1631" s="28"/>
    </row>
    <row r="1632" spans="2:5" ht="9.9499999999999993" customHeight="1" x14ac:dyDescent="0.2">
      <c r="B1632" s="28"/>
      <c r="C1632" s="28"/>
    </row>
    <row r="1633" spans="2:3" ht="9.9499999999999993" customHeight="1" x14ac:dyDescent="0.2">
      <c r="B1633" s="28"/>
      <c r="C1633" s="28"/>
    </row>
    <row r="1634" spans="2:3" ht="9.9499999999999993" customHeight="1" x14ac:dyDescent="0.2">
      <c r="B1634" s="28"/>
      <c r="C1634" s="28"/>
    </row>
    <row r="1635" spans="2:3" ht="9.9499999999999993" customHeight="1" x14ac:dyDescent="0.2">
      <c r="B1635" s="28"/>
      <c r="C1635" s="28"/>
    </row>
    <row r="1636" spans="2:3" ht="9.9499999999999993" customHeight="1" x14ac:dyDescent="0.2">
      <c r="B1636" s="28"/>
      <c r="C1636" s="28"/>
    </row>
    <row r="1637" spans="2:3" ht="9.9499999999999993" customHeight="1" x14ac:dyDescent="0.2">
      <c r="B1637" s="28"/>
      <c r="C1637" s="28"/>
    </row>
    <row r="1638" spans="2:3" ht="9.9499999999999993" customHeight="1" x14ac:dyDescent="0.2">
      <c r="B1638" s="28"/>
      <c r="C1638" s="28"/>
    </row>
    <row r="1639" spans="2:3" ht="9.9499999999999993" customHeight="1" x14ac:dyDescent="0.2">
      <c r="B1639" s="28"/>
      <c r="C1639" s="28"/>
    </row>
    <row r="1640" spans="2:3" ht="9.9499999999999993" customHeight="1" x14ac:dyDescent="0.2">
      <c r="B1640" s="28"/>
      <c r="C1640" s="28"/>
    </row>
    <row r="1641" spans="2:3" ht="9.9499999999999993" customHeight="1" x14ac:dyDescent="0.2">
      <c r="B1641" s="28"/>
      <c r="C1641" s="28"/>
    </row>
    <row r="1642" spans="2:3" ht="9.9499999999999993" customHeight="1" x14ac:dyDescent="0.2">
      <c r="B1642" s="28"/>
      <c r="C1642" s="28"/>
    </row>
    <row r="1643" spans="2:3" ht="9.9499999999999993" customHeight="1" x14ac:dyDescent="0.2">
      <c r="B1643" s="28"/>
      <c r="C1643" s="28"/>
    </row>
    <row r="1644" spans="2:3" ht="9.9499999999999993" customHeight="1" x14ac:dyDescent="0.2">
      <c r="B1644" s="28"/>
      <c r="C1644" s="28"/>
    </row>
    <row r="1645" spans="2:3" ht="9.9499999999999993" customHeight="1" x14ac:dyDescent="0.2">
      <c r="B1645" s="28"/>
      <c r="C1645" s="28"/>
    </row>
    <row r="1646" spans="2:3" ht="9.9499999999999993" customHeight="1" x14ac:dyDescent="0.2">
      <c r="B1646" s="28"/>
      <c r="C1646" s="28"/>
    </row>
    <row r="1647" spans="2:3" ht="9.9499999999999993" customHeight="1" x14ac:dyDescent="0.2">
      <c r="B1647" s="28"/>
      <c r="C1647" s="28"/>
    </row>
    <row r="1648" spans="2:3" ht="9.9499999999999993" customHeight="1" x14ac:dyDescent="0.2">
      <c r="B1648" s="28"/>
      <c r="C1648" s="28"/>
    </row>
    <row r="1649" spans="2:3" ht="9.9499999999999993" customHeight="1" x14ac:dyDescent="0.2">
      <c r="B1649" s="28"/>
      <c r="C1649" s="28"/>
    </row>
    <row r="1650" spans="2:3" ht="9.9499999999999993" customHeight="1" x14ac:dyDescent="0.2">
      <c r="B1650" s="28"/>
      <c r="C1650" s="28"/>
    </row>
    <row r="1651" spans="2:3" ht="9.9499999999999993" customHeight="1" x14ac:dyDescent="0.2">
      <c r="B1651" s="28"/>
      <c r="C1651" s="28"/>
    </row>
    <row r="1652" spans="2:3" ht="9.9499999999999993" customHeight="1" x14ac:dyDescent="0.2">
      <c r="B1652" s="28"/>
      <c r="C1652" s="28"/>
    </row>
    <row r="1653" spans="2:3" ht="9.9499999999999993" customHeight="1" x14ac:dyDescent="0.2">
      <c r="B1653" s="28"/>
      <c r="C1653" s="28"/>
    </row>
    <row r="1654" spans="2:3" ht="9.9499999999999993" customHeight="1" x14ac:dyDescent="0.2">
      <c r="B1654" s="28"/>
      <c r="C1654" s="28"/>
    </row>
    <row r="1655" spans="2:3" ht="9.9499999999999993" customHeight="1" x14ac:dyDescent="0.2">
      <c r="B1655" s="28"/>
      <c r="C1655" s="28"/>
    </row>
    <row r="1656" spans="2:3" ht="9.9499999999999993" customHeight="1" x14ac:dyDescent="0.2">
      <c r="B1656" s="28"/>
      <c r="C1656" s="28"/>
    </row>
    <row r="1657" spans="2:3" ht="9.9499999999999993" customHeight="1" x14ac:dyDescent="0.2">
      <c r="B1657" s="28"/>
      <c r="C1657" s="28"/>
    </row>
    <row r="1658" spans="2:3" ht="9.9499999999999993" customHeight="1" x14ac:dyDescent="0.2">
      <c r="B1658" s="28"/>
      <c r="C1658" s="28"/>
    </row>
    <row r="1659" spans="2:3" ht="9.9499999999999993" customHeight="1" x14ac:dyDescent="0.2">
      <c r="B1659" s="28"/>
      <c r="C1659" s="28"/>
    </row>
    <row r="1660" spans="2:3" ht="9.9499999999999993" customHeight="1" x14ac:dyDescent="0.2">
      <c r="B1660" s="28"/>
      <c r="C1660" s="28"/>
    </row>
    <row r="1661" spans="2:3" ht="9.9499999999999993" customHeight="1" x14ac:dyDescent="0.2">
      <c r="B1661" s="28"/>
      <c r="C1661" s="28"/>
    </row>
    <row r="1662" spans="2:3" ht="9.9499999999999993" customHeight="1" x14ac:dyDescent="0.2">
      <c r="B1662" s="28"/>
      <c r="C1662" s="28"/>
    </row>
    <row r="1663" spans="2:3" ht="9.9499999999999993" customHeight="1" x14ac:dyDescent="0.2">
      <c r="B1663" s="28"/>
      <c r="C1663" s="28"/>
    </row>
    <row r="1664" spans="2:3" ht="9.9499999999999993" customHeight="1" x14ac:dyDescent="0.2">
      <c r="B1664" s="28"/>
      <c r="C1664" s="28"/>
    </row>
    <row r="1665" spans="2:3" ht="9.9499999999999993" customHeight="1" x14ac:dyDescent="0.2">
      <c r="B1665" s="28"/>
      <c r="C1665" s="28"/>
    </row>
    <row r="1666" spans="2:3" ht="9.9499999999999993" customHeight="1" x14ac:dyDescent="0.2">
      <c r="B1666" s="28"/>
      <c r="C1666" s="28"/>
    </row>
    <row r="1667" spans="2:3" ht="9.9499999999999993" customHeight="1" x14ac:dyDescent="0.2">
      <c r="B1667" s="28"/>
      <c r="C1667" s="28"/>
    </row>
    <row r="1668" spans="2:3" ht="9.9499999999999993" customHeight="1" x14ac:dyDescent="0.2">
      <c r="B1668" s="28"/>
      <c r="C1668" s="28"/>
    </row>
    <row r="1669" spans="2:3" ht="9.9499999999999993" customHeight="1" x14ac:dyDescent="0.2">
      <c r="B1669" s="28"/>
      <c r="C1669" s="28"/>
    </row>
    <row r="1670" spans="2:3" ht="9.9499999999999993" customHeight="1" x14ac:dyDescent="0.2">
      <c r="B1670" s="28"/>
      <c r="C1670" s="28"/>
    </row>
    <row r="1671" spans="2:3" ht="9.9499999999999993" customHeight="1" x14ac:dyDescent="0.2">
      <c r="B1671" s="28"/>
      <c r="C1671" s="28"/>
    </row>
    <row r="1672" spans="2:3" ht="9.9499999999999993" customHeight="1" x14ac:dyDescent="0.2">
      <c r="B1672" s="28"/>
      <c r="C1672" s="28"/>
    </row>
    <row r="1673" spans="2:3" ht="9.9499999999999993" customHeight="1" x14ac:dyDescent="0.2">
      <c r="B1673" s="28"/>
      <c r="C1673" s="28"/>
    </row>
    <row r="1674" spans="2:3" ht="9.9499999999999993" customHeight="1" x14ac:dyDescent="0.2">
      <c r="B1674" s="28"/>
      <c r="C1674" s="28"/>
    </row>
    <row r="1675" spans="2:3" ht="9.9499999999999993" customHeight="1" x14ac:dyDescent="0.2">
      <c r="B1675" s="28"/>
      <c r="C1675" s="28"/>
    </row>
    <row r="1676" spans="2:3" ht="9.9499999999999993" customHeight="1" x14ac:dyDescent="0.2">
      <c r="B1676" s="28"/>
      <c r="C1676" s="28"/>
    </row>
    <row r="1677" spans="2:3" ht="9.9499999999999993" customHeight="1" x14ac:dyDescent="0.2">
      <c r="B1677" s="28"/>
      <c r="C1677" s="28"/>
    </row>
    <row r="1678" spans="2:3" ht="9.9499999999999993" customHeight="1" x14ac:dyDescent="0.2">
      <c r="B1678" s="28"/>
      <c r="C1678" s="28"/>
    </row>
    <row r="1679" spans="2:3" ht="9.9499999999999993" customHeight="1" x14ac:dyDescent="0.2">
      <c r="B1679" s="28"/>
      <c r="C1679" s="28"/>
    </row>
    <row r="1680" spans="2:3" ht="9.9499999999999993" customHeight="1" x14ac:dyDescent="0.2">
      <c r="B1680" s="28"/>
      <c r="C1680" s="28"/>
    </row>
    <row r="1681" spans="2:3" ht="9.9499999999999993" customHeight="1" x14ac:dyDescent="0.2">
      <c r="B1681" s="28"/>
      <c r="C1681" s="28"/>
    </row>
    <row r="1682" spans="2:3" ht="9.9499999999999993" customHeight="1" x14ac:dyDescent="0.2">
      <c r="B1682" s="28"/>
      <c r="C1682" s="28"/>
    </row>
    <row r="1683" spans="2:3" ht="9.9499999999999993" customHeight="1" x14ac:dyDescent="0.2">
      <c r="B1683" s="28"/>
      <c r="C1683" s="28"/>
    </row>
    <row r="1684" spans="2:3" ht="9.9499999999999993" customHeight="1" x14ac:dyDescent="0.2">
      <c r="B1684" s="28"/>
      <c r="C1684" s="28"/>
    </row>
    <row r="1685" spans="2:3" ht="9.9499999999999993" customHeight="1" x14ac:dyDescent="0.2">
      <c r="B1685" s="28"/>
      <c r="C1685" s="28"/>
    </row>
    <row r="1686" spans="2:3" ht="9.9499999999999993" customHeight="1" x14ac:dyDescent="0.2">
      <c r="B1686" s="28"/>
      <c r="C1686" s="28"/>
    </row>
    <row r="1687" spans="2:3" ht="9.9499999999999993" customHeight="1" x14ac:dyDescent="0.2">
      <c r="B1687" s="28"/>
      <c r="C1687" s="28"/>
    </row>
    <row r="1688" spans="2:3" ht="9.9499999999999993" customHeight="1" x14ac:dyDescent="0.2">
      <c r="B1688" s="28"/>
      <c r="C1688" s="28"/>
    </row>
    <row r="1689" spans="2:3" ht="9.9499999999999993" customHeight="1" x14ac:dyDescent="0.2">
      <c r="B1689" s="28"/>
      <c r="C1689" s="28"/>
    </row>
    <row r="1690" spans="2:3" ht="9.9499999999999993" customHeight="1" x14ac:dyDescent="0.2">
      <c r="B1690" s="28"/>
      <c r="C1690" s="28"/>
    </row>
    <row r="1691" spans="2:3" ht="9.9499999999999993" customHeight="1" x14ac:dyDescent="0.2">
      <c r="B1691" s="28"/>
      <c r="C1691" s="28"/>
    </row>
    <row r="1692" spans="2:3" ht="9.9499999999999993" customHeight="1" x14ac:dyDescent="0.2">
      <c r="B1692" s="28"/>
      <c r="C1692" s="28"/>
    </row>
    <row r="1693" spans="2:3" ht="9.9499999999999993" customHeight="1" x14ac:dyDescent="0.2">
      <c r="B1693" s="28"/>
      <c r="C1693" s="28"/>
    </row>
    <row r="1694" spans="2:3" ht="9.9499999999999993" customHeight="1" x14ac:dyDescent="0.2">
      <c r="B1694" s="28"/>
      <c r="C1694" s="28"/>
    </row>
    <row r="1695" spans="2:3" ht="9.9499999999999993" customHeight="1" x14ac:dyDescent="0.2">
      <c r="B1695" s="28"/>
      <c r="C1695" s="28"/>
    </row>
    <row r="1696" spans="2:3" ht="9.9499999999999993" customHeight="1" x14ac:dyDescent="0.2">
      <c r="B1696" s="28"/>
      <c r="C1696" s="28"/>
    </row>
    <row r="1697" spans="2:3" ht="9.9499999999999993" customHeight="1" x14ac:dyDescent="0.2">
      <c r="B1697" s="28"/>
      <c r="C1697" s="28"/>
    </row>
    <row r="1698" spans="2:3" ht="9.9499999999999993" customHeight="1" x14ac:dyDescent="0.2">
      <c r="B1698" s="28"/>
      <c r="C1698" s="28"/>
    </row>
    <row r="1699" spans="2:3" ht="9.9499999999999993" customHeight="1" x14ac:dyDescent="0.2">
      <c r="B1699" s="28"/>
      <c r="C1699" s="28"/>
    </row>
    <row r="1700" spans="2:3" ht="9.9499999999999993" customHeight="1" x14ac:dyDescent="0.2">
      <c r="B1700" s="28"/>
      <c r="C1700" s="28"/>
    </row>
    <row r="1701" spans="2:3" ht="9.9499999999999993" customHeight="1" x14ac:dyDescent="0.2">
      <c r="B1701" s="28"/>
      <c r="C1701" s="28"/>
    </row>
    <row r="1702" spans="2:3" ht="9.9499999999999993" customHeight="1" x14ac:dyDescent="0.2">
      <c r="B1702" s="28"/>
      <c r="C1702" s="28"/>
    </row>
    <row r="1703" spans="2:3" ht="9.9499999999999993" customHeight="1" x14ac:dyDescent="0.2">
      <c r="B1703" s="28"/>
      <c r="C1703" s="28"/>
    </row>
    <row r="1704" spans="2:3" ht="9.9499999999999993" customHeight="1" x14ac:dyDescent="0.2">
      <c r="B1704" s="28"/>
      <c r="C1704" s="28"/>
    </row>
    <row r="1705" spans="2:3" ht="9.9499999999999993" customHeight="1" x14ac:dyDescent="0.2">
      <c r="B1705" s="28"/>
      <c r="C1705" s="28"/>
    </row>
    <row r="1706" spans="2:3" ht="9.9499999999999993" customHeight="1" x14ac:dyDescent="0.2">
      <c r="B1706" s="28"/>
      <c r="C1706" s="28"/>
    </row>
    <row r="1707" spans="2:3" ht="9.9499999999999993" customHeight="1" x14ac:dyDescent="0.2">
      <c r="B1707" s="28"/>
      <c r="C1707" s="28"/>
    </row>
    <row r="1708" spans="2:3" ht="9.9499999999999993" customHeight="1" x14ac:dyDescent="0.2">
      <c r="B1708" s="28"/>
      <c r="C1708" s="28"/>
    </row>
    <row r="1709" spans="2:3" ht="9.9499999999999993" customHeight="1" x14ac:dyDescent="0.2">
      <c r="B1709" s="28"/>
      <c r="C1709" s="28"/>
    </row>
    <row r="1710" spans="2:3" ht="9.9499999999999993" customHeight="1" x14ac:dyDescent="0.2">
      <c r="B1710" s="28"/>
      <c r="C1710" s="28"/>
    </row>
    <row r="1711" spans="2:3" ht="9.9499999999999993" customHeight="1" x14ac:dyDescent="0.2">
      <c r="B1711" s="28"/>
      <c r="C1711" s="28"/>
    </row>
    <row r="1712" spans="2:3" ht="9.9499999999999993" customHeight="1" x14ac:dyDescent="0.2">
      <c r="B1712" s="28"/>
      <c r="C1712" s="28"/>
    </row>
    <row r="1713" spans="2:3" ht="9.9499999999999993" customHeight="1" x14ac:dyDescent="0.2">
      <c r="B1713" s="28"/>
      <c r="C1713" s="28"/>
    </row>
    <row r="1714" spans="2:3" ht="9.9499999999999993" customHeight="1" x14ac:dyDescent="0.2">
      <c r="B1714" s="28"/>
      <c r="C1714" s="28"/>
    </row>
    <row r="1715" spans="2:3" ht="9.9499999999999993" customHeight="1" x14ac:dyDescent="0.2">
      <c r="B1715" s="28"/>
      <c r="C1715" s="28"/>
    </row>
    <row r="1716" spans="2:3" ht="9.9499999999999993" customHeight="1" x14ac:dyDescent="0.2">
      <c r="B1716" s="28"/>
      <c r="C1716" s="28"/>
    </row>
    <row r="1717" spans="2:3" ht="9.9499999999999993" customHeight="1" x14ac:dyDescent="0.2">
      <c r="B1717" s="28"/>
      <c r="C1717" s="28"/>
    </row>
    <row r="1718" spans="2:3" ht="9.9499999999999993" customHeight="1" x14ac:dyDescent="0.2">
      <c r="B1718" s="28"/>
      <c r="C1718" s="28"/>
    </row>
    <row r="1719" spans="2:3" ht="9.9499999999999993" customHeight="1" x14ac:dyDescent="0.2">
      <c r="B1719" s="28"/>
      <c r="C1719" s="28"/>
    </row>
    <row r="1720" spans="2:3" ht="9.9499999999999993" customHeight="1" x14ac:dyDescent="0.2">
      <c r="B1720" s="28"/>
      <c r="C1720" s="28"/>
    </row>
    <row r="1721" spans="2:3" ht="9.9499999999999993" customHeight="1" x14ac:dyDescent="0.2">
      <c r="B1721" s="28"/>
      <c r="C1721" s="28"/>
    </row>
    <row r="1722" spans="2:3" ht="9.9499999999999993" customHeight="1" x14ac:dyDescent="0.2">
      <c r="B1722" s="28"/>
      <c r="C1722" s="28"/>
    </row>
    <row r="1723" spans="2:3" ht="9.9499999999999993" customHeight="1" x14ac:dyDescent="0.2">
      <c r="B1723" s="28"/>
      <c r="C1723" s="28"/>
    </row>
    <row r="1724" spans="2:3" ht="9.9499999999999993" customHeight="1" x14ac:dyDescent="0.2">
      <c r="B1724" s="28"/>
      <c r="C1724" s="28"/>
    </row>
    <row r="1725" spans="2:3" ht="9.9499999999999993" customHeight="1" x14ac:dyDescent="0.2">
      <c r="B1725" s="28"/>
      <c r="C1725" s="28"/>
    </row>
    <row r="1726" spans="2:3" ht="9.9499999999999993" customHeight="1" x14ac:dyDescent="0.2">
      <c r="B1726" s="28"/>
      <c r="C1726" s="28"/>
    </row>
    <row r="1727" spans="2:3" ht="9.9499999999999993" customHeight="1" x14ac:dyDescent="0.2">
      <c r="B1727" s="28"/>
      <c r="C1727" s="28"/>
    </row>
    <row r="1728" spans="2:3" ht="9.9499999999999993" customHeight="1" x14ac:dyDescent="0.2">
      <c r="B1728" s="28"/>
      <c r="C1728" s="28"/>
    </row>
    <row r="1729" spans="2:3" ht="9.9499999999999993" customHeight="1" x14ac:dyDescent="0.2">
      <c r="B1729" s="28"/>
      <c r="C1729" s="28"/>
    </row>
    <row r="1730" spans="2:3" ht="9.9499999999999993" customHeight="1" x14ac:dyDescent="0.2">
      <c r="B1730" s="28"/>
      <c r="C1730" s="28"/>
    </row>
    <row r="1731" spans="2:3" ht="9.9499999999999993" customHeight="1" x14ac:dyDescent="0.2">
      <c r="B1731" s="28"/>
      <c r="C1731" s="28"/>
    </row>
    <row r="1732" spans="2:3" ht="9.9499999999999993" customHeight="1" x14ac:dyDescent="0.2">
      <c r="B1732" s="28"/>
      <c r="C1732" s="28"/>
    </row>
    <row r="1733" spans="2:3" ht="9.9499999999999993" customHeight="1" x14ac:dyDescent="0.2">
      <c r="B1733" s="28"/>
      <c r="C1733" s="28"/>
    </row>
    <row r="1734" spans="2:3" ht="9.9499999999999993" customHeight="1" x14ac:dyDescent="0.2">
      <c r="B1734" s="28"/>
      <c r="C1734" s="28"/>
    </row>
    <row r="1735" spans="2:3" ht="9.9499999999999993" customHeight="1" x14ac:dyDescent="0.2">
      <c r="B1735" s="28"/>
      <c r="C1735" s="28"/>
    </row>
    <row r="1736" spans="2:3" ht="9.9499999999999993" customHeight="1" x14ac:dyDescent="0.2">
      <c r="B1736" s="28"/>
      <c r="C1736" s="28"/>
    </row>
    <row r="1737" spans="2:3" ht="9.9499999999999993" customHeight="1" x14ac:dyDescent="0.2">
      <c r="B1737" s="28"/>
      <c r="C1737" s="28"/>
    </row>
    <row r="1738" spans="2:3" ht="9.9499999999999993" customHeight="1" x14ac:dyDescent="0.2">
      <c r="B1738" s="28"/>
      <c r="C1738" s="28"/>
    </row>
    <row r="1739" spans="2:3" ht="9.9499999999999993" customHeight="1" x14ac:dyDescent="0.2">
      <c r="B1739" s="28"/>
      <c r="C1739" s="28"/>
    </row>
    <row r="1740" spans="2:3" ht="9.9499999999999993" customHeight="1" x14ac:dyDescent="0.2">
      <c r="B1740" s="28"/>
      <c r="C1740" s="28"/>
    </row>
    <row r="1741" spans="2:3" ht="9.9499999999999993" customHeight="1" x14ac:dyDescent="0.2">
      <c r="B1741" s="28"/>
      <c r="C1741" s="28"/>
    </row>
    <row r="1742" spans="2:3" ht="9.9499999999999993" customHeight="1" x14ac:dyDescent="0.2">
      <c r="B1742" s="28"/>
      <c r="C1742" s="28"/>
    </row>
    <row r="1743" spans="2:3" ht="9.9499999999999993" customHeight="1" x14ac:dyDescent="0.2">
      <c r="B1743" s="28"/>
      <c r="C1743" s="28"/>
    </row>
    <row r="1744" spans="2:3" ht="9.9499999999999993" customHeight="1" x14ac:dyDescent="0.2">
      <c r="B1744" s="28"/>
      <c r="C1744" s="28"/>
    </row>
    <row r="1745" spans="2:3" ht="9.9499999999999993" customHeight="1" x14ac:dyDescent="0.2">
      <c r="B1745" s="28"/>
      <c r="C1745" s="28"/>
    </row>
    <row r="1746" spans="2:3" ht="9.9499999999999993" customHeight="1" x14ac:dyDescent="0.2">
      <c r="B1746" s="28"/>
      <c r="C1746" s="28"/>
    </row>
    <row r="1747" spans="2:3" ht="9.9499999999999993" customHeight="1" x14ac:dyDescent="0.2">
      <c r="B1747" s="28"/>
      <c r="C1747" s="28"/>
    </row>
    <row r="1748" spans="2:3" ht="9.9499999999999993" customHeight="1" x14ac:dyDescent="0.2">
      <c r="B1748" s="28"/>
      <c r="C1748" s="28"/>
    </row>
    <row r="1749" spans="2:3" ht="9.9499999999999993" customHeight="1" x14ac:dyDescent="0.2">
      <c r="B1749" s="28"/>
      <c r="C1749" s="28"/>
    </row>
    <row r="1750" spans="2:3" ht="9.9499999999999993" customHeight="1" x14ac:dyDescent="0.2">
      <c r="B1750" s="28"/>
      <c r="C1750" s="28"/>
    </row>
    <row r="1751" spans="2:3" ht="9.9499999999999993" customHeight="1" x14ac:dyDescent="0.2">
      <c r="B1751" s="28"/>
      <c r="C1751" s="28"/>
    </row>
    <row r="1752" spans="2:3" ht="9.9499999999999993" customHeight="1" x14ac:dyDescent="0.2">
      <c r="B1752" s="28"/>
      <c r="C1752" s="28"/>
    </row>
    <row r="1753" spans="2:3" ht="9.9499999999999993" customHeight="1" x14ac:dyDescent="0.2">
      <c r="B1753" s="28"/>
      <c r="C1753" s="28"/>
    </row>
    <row r="1754" spans="2:3" ht="9.9499999999999993" customHeight="1" x14ac:dyDescent="0.2">
      <c r="B1754" s="28"/>
      <c r="C1754" s="28"/>
    </row>
    <row r="1755" spans="2:3" ht="9.9499999999999993" customHeight="1" x14ac:dyDescent="0.2">
      <c r="B1755" s="28"/>
      <c r="C1755" s="28"/>
    </row>
    <row r="1756" spans="2:3" ht="9.9499999999999993" customHeight="1" x14ac:dyDescent="0.2">
      <c r="B1756" s="28"/>
      <c r="C1756" s="28"/>
    </row>
    <row r="1757" spans="2:3" ht="9.9499999999999993" customHeight="1" x14ac:dyDescent="0.2">
      <c r="B1757" s="28"/>
      <c r="C1757" s="28"/>
    </row>
    <row r="1758" spans="2:3" ht="9.9499999999999993" customHeight="1" x14ac:dyDescent="0.2">
      <c r="B1758" s="28"/>
      <c r="C1758" s="28"/>
    </row>
    <row r="1759" spans="2:3" ht="9.9499999999999993" customHeight="1" x14ac:dyDescent="0.2">
      <c r="B1759" s="28"/>
      <c r="C1759" s="28"/>
    </row>
    <row r="1760" spans="2:3" ht="9.9499999999999993" customHeight="1" x14ac:dyDescent="0.2">
      <c r="B1760" s="28"/>
      <c r="C1760" s="28"/>
    </row>
    <row r="1761" spans="2:3" ht="9.9499999999999993" customHeight="1" x14ac:dyDescent="0.2">
      <c r="B1761" s="28"/>
      <c r="C1761" s="28"/>
    </row>
    <row r="1762" spans="2:3" ht="9.9499999999999993" customHeight="1" x14ac:dyDescent="0.2">
      <c r="B1762" s="28"/>
      <c r="C1762" s="28"/>
    </row>
    <row r="1763" spans="2:3" ht="9.9499999999999993" customHeight="1" x14ac:dyDescent="0.2">
      <c r="B1763" s="28"/>
      <c r="C1763" s="28"/>
    </row>
    <row r="1764" spans="2:3" ht="9.9499999999999993" customHeight="1" x14ac:dyDescent="0.2">
      <c r="B1764" s="28"/>
      <c r="C1764" s="28"/>
    </row>
    <row r="1765" spans="2:3" ht="9.9499999999999993" customHeight="1" x14ac:dyDescent="0.2">
      <c r="B1765" s="28"/>
      <c r="C1765" s="28"/>
    </row>
    <row r="1766" spans="2:3" ht="9.9499999999999993" customHeight="1" x14ac:dyDescent="0.2">
      <c r="B1766" s="28"/>
      <c r="C1766" s="28"/>
    </row>
    <row r="1767" spans="2:3" ht="9.9499999999999993" customHeight="1" x14ac:dyDescent="0.2">
      <c r="B1767" s="28"/>
      <c r="C1767" s="28"/>
    </row>
    <row r="1768" spans="2:3" ht="9.9499999999999993" customHeight="1" x14ac:dyDescent="0.2">
      <c r="B1768" s="28"/>
      <c r="C1768" s="28"/>
    </row>
    <row r="1769" spans="2:3" ht="9.9499999999999993" customHeight="1" x14ac:dyDescent="0.2">
      <c r="B1769" s="28"/>
      <c r="C1769" s="28"/>
    </row>
    <row r="1770" spans="2:3" ht="9.9499999999999993" customHeight="1" x14ac:dyDescent="0.2">
      <c r="B1770" s="28"/>
      <c r="C1770" s="28"/>
    </row>
    <row r="1771" spans="2:3" ht="9.9499999999999993" customHeight="1" x14ac:dyDescent="0.2">
      <c r="B1771" s="28"/>
      <c r="C1771" s="28"/>
    </row>
    <row r="1772" spans="2:3" ht="9.9499999999999993" customHeight="1" x14ac:dyDescent="0.2">
      <c r="B1772" s="28"/>
      <c r="C1772" s="28"/>
    </row>
    <row r="1773" spans="2:3" ht="9.9499999999999993" customHeight="1" x14ac:dyDescent="0.2">
      <c r="B1773" s="28"/>
      <c r="C1773" s="28"/>
    </row>
    <row r="1774" spans="2:3" ht="9.9499999999999993" customHeight="1" x14ac:dyDescent="0.2">
      <c r="B1774" s="28"/>
      <c r="C1774" s="28"/>
    </row>
    <row r="1775" spans="2:3" ht="9.9499999999999993" customHeight="1" x14ac:dyDescent="0.2">
      <c r="B1775" s="28"/>
      <c r="C1775" s="28"/>
    </row>
    <row r="1776" spans="2:3" ht="9.9499999999999993" customHeight="1" x14ac:dyDescent="0.2">
      <c r="B1776" s="28"/>
      <c r="C1776" s="28"/>
    </row>
    <row r="1777" spans="2:3" ht="9.9499999999999993" customHeight="1" x14ac:dyDescent="0.2">
      <c r="B1777" s="28"/>
      <c r="C1777" s="28"/>
    </row>
    <row r="1778" spans="2:3" ht="9.9499999999999993" customHeight="1" x14ac:dyDescent="0.2">
      <c r="B1778" s="28"/>
      <c r="C1778" s="28"/>
    </row>
    <row r="1779" spans="2:3" ht="9.9499999999999993" customHeight="1" x14ac:dyDescent="0.2">
      <c r="B1779" s="28"/>
      <c r="C1779" s="28"/>
    </row>
    <row r="1780" spans="2:3" ht="9.9499999999999993" customHeight="1" x14ac:dyDescent="0.2">
      <c r="B1780" s="28"/>
      <c r="C1780" s="28"/>
    </row>
    <row r="1781" spans="2:3" ht="9.9499999999999993" customHeight="1" x14ac:dyDescent="0.2">
      <c r="B1781" s="28"/>
      <c r="C1781" s="28"/>
    </row>
    <row r="1782" spans="2:3" ht="9.9499999999999993" customHeight="1" x14ac:dyDescent="0.2">
      <c r="B1782" s="28"/>
      <c r="C1782" s="28"/>
    </row>
    <row r="1783" spans="2:3" ht="9.9499999999999993" customHeight="1" x14ac:dyDescent="0.2">
      <c r="B1783" s="28"/>
      <c r="C1783" s="28"/>
    </row>
    <row r="1784" spans="2:3" ht="9.9499999999999993" customHeight="1" x14ac:dyDescent="0.2">
      <c r="B1784" s="28"/>
      <c r="C1784" s="28"/>
    </row>
    <row r="1785" spans="2:3" ht="9.9499999999999993" customHeight="1" x14ac:dyDescent="0.2">
      <c r="B1785" s="28"/>
      <c r="C1785" s="28"/>
    </row>
    <row r="1786" spans="2:3" ht="9.9499999999999993" customHeight="1" x14ac:dyDescent="0.2">
      <c r="B1786" s="28"/>
      <c r="C1786" s="28"/>
    </row>
    <row r="1787" spans="2:3" ht="9.9499999999999993" customHeight="1" x14ac:dyDescent="0.2">
      <c r="B1787" s="28"/>
      <c r="C1787" s="28"/>
    </row>
    <row r="1788" spans="2:3" ht="9.9499999999999993" customHeight="1" x14ac:dyDescent="0.2">
      <c r="B1788" s="28"/>
      <c r="C1788" s="28"/>
    </row>
    <row r="1789" spans="2:3" ht="9.9499999999999993" customHeight="1" x14ac:dyDescent="0.2">
      <c r="B1789" s="28"/>
      <c r="C1789" s="28"/>
    </row>
    <row r="1790" spans="2:3" ht="9.9499999999999993" customHeight="1" x14ac:dyDescent="0.2">
      <c r="B1790" s="28"/>
      <c r="C1790" s="28"/>
    </row>
    <row r="1791" spans="2:3" ht="9.9499999999999993" customHeight="1" x14ac:dyDescent="0.2">
      <c r="B1791" s="28"/>
      <c r="C1791" s="28"/>
    </row>
    <row r="1792" spans="2:3" ht="9.9499999999999993" customHeight="1" x14ac:dyDescent="0.2">
      <c r="B1792" s="28"/>
      <c r="C1792" s="28"/>
    </row>
    <row r="1793" spans="2:3" ht="9.9499999999999993" customHeight="1" x14ac:dyDescent="0.2">
      <c r="B1793" s="28"/>
      <c r="C1793" s="28"/>
    </row>
    <row r="1794" spans="2:3" ht="9.9499999999999993" customHeight="1" x14ac:dyDescent="0.2">
      <c r="B1794" s="28"/>
      <c r="C1794" s="28"/>
    </row>
    <row r="1795" spans="2:3" ht="9.9499999999999993" customHeight="1" x14ac:dyDescent="0.2">
      <c r="B1795" s="28"/>
      <c r="C1795" s="28"/>
    </row>
    <row r="1796" spans="2:3" ht="9.9499999999999993" customHeight="1" x14ac:dyDescent="0.2">
      <c r="B1796" s="28"/>
      <c r="C1796" s="28"/>
    </row>
    <row r="1797" spans="2:3" ht="9.9499999999999993" customHeight="1" x14ac:dyDescent="0.2">
      <c r="B1797" s="28"/>
      <c r="C1797" s="28"/>
    </row>
    <row r="1798" spans="2:3" ht="9.9499999999999993" customHeight="1" x14ac:dyDescent="0.2">
      <c r="B1798" s="28"/>
      <c r="C1798" s="28"/>
    </row>
    <row r="1799" spans="2:3" ht="9.9499999999999993" customHeight="1" x14ac:dyDescent="0.2">
      <c r="B1799" s="28"/>
      <c r="C1799" s="28"/>
    </row>
    <row r="1800" spans="2:3" ht="9.9499999999999993" customHeight="1" x14ac:dyDescent="0.2">
      <c r="B1800" s="28"/>
      <c r="C1800" s="28"/>
    </row>
    <row r="1801" spans="2:3" ht="9.9499999999999993" customHeight="1" x14ac:dyDescent="0.2">
      <c r="B1801" s="28"/>
      <c r="C1801" s="28"/>
    </row>
    <row r="1802" spans="2:3" ht="9.9499999999999993" customHeight="1" x14ac:dyDescent="0.2">
      <c r="B1802" s="28"/>
      <c r="C1802" s="28"/>
    </row>
    <row r="1803" spans="2:3" ht="9.9499999999999993" customHeight="1" x14ac:dyDescent="0.2">
      <c r="B1803" s="28"/>
      <c r="C1803" s="28"/>
    </row>
    <row r="1804" spans="2:3" ht="9.9499999999999993" customHeight="1" x14ac:dyDescent="0.2">
      <c r="B1804" s="28"/>
      <c r="C1804" s="28"/>
    </row>
    <row r="1805" spans="2:3" ht="9.9499999999999993" customHeight="1" x14ac:dyDescent="0.2">
      <c r="B1805" s="28"/>
      <c r="C1805" s="28"/>
    </row>
    <row r="1806" spans="2:3" ht="9.9499999999999993" customHeight="1" x14ac:dyDescent="0.2">
      <c r="B1806" s="28"/>
      <c r="C1806" s="28"/>
    </row>
    <row r="1807" spans="2:3" ht="9.9499999999999993" customHeight="1" x14ac:dyDescent="0.2">
      <c r="B1807" s="28"/>
      <c r="C1807" s="28"/>
    </row>
    <row r="1808" spans="2:3" ht="9.9499999999999993" customHeight="1" x14ac:dyDescent="0.2">
      <c r="B1808" s="28"/>
      <c r="C1808" s="28"/>
    </row>
    <row r="1809" spans="2:3" ht="9.9499999999999993" customHeight="1" x14ac:dyDescent="0.2">
      <c r="B1809" s="28"/>
      <c r="C1809" s="28"/>
    </row>
    <row r="1810" spans="2:3" ht="9.9499999999999993" customHeight="1" x14ac:dyDescent="0.2">
      <c r="B1810" s="28"/>
      <c r="C1810" s="28"/>
    </row>
    <row r="1811" spans="2:3" ht="9.9499999999999993" customHeight="1" x14ac:dyDescent="0.2">
      <c r="B1811" s="28"/>
      <c r="C1811" s="28"/>
    </row>
    <row r="1812" spans="2:3" ht="9.9499999999999993" customHeight="1" x14ac:dyDescent="0.2">
      <c r="B1812" s="28"/>
      <c r="C1812" s="28"/>
    </row>
    <row r="1813" spans="2:3" ht="9.9499999999999993" customHeight="1" x14ac:dyDescent="0.2">
      <c r="B1813" s="28"/>
      <c r="C1813" s="28"/>
    </row>
    <row r="1814" spans="2:3" ht="9.9499999999999993" customHeight="1" x14ac:dyDescent="0.2">
      <c r="B1814" s="28"/>
      <c r="C1814" s="28"/>
    </row>
    <row r="1815" spans="2:3" ht="9.9499999999999993" customHeight="1" x14ac:dyDescent="0.2">
      <c r="B1815" s="28"/>
      <c r="C1815" s="28"/>
    </row>
    <row r="1816" spans="2:3" ht="9.9499999999999993" customHeight="1" x14ac:dyDescent="0.2">
      <c r="B1816" s="28"/>
      <c r="C1816" s="28"/>
    </row>
    <row r="1817" spans="2:3" ht="9.9499999999999993" customHeight="1" x14ac:dyDescent="0.2">
      <c r="B1817" s="28"/>
      <c r="C1817" s="28"/>
    </row>
    <row r="1818" spans="2:3" ht="9.9499999999999993" customHeight="1" x14ac:dyDescent="0.2">
      <c r="B1818" s="28"/>
      <c r="C1818" s="28"/>
    </row>
    <row r="1819" spans="2:3" ht="9.9499999999999993" customHeight="1" x14ac:dyDescent="0.2">
      <c r="B1819" s="28"/>
      <c r="C1819" s="28"/>
    </row>
    <row r="1820" spans="2:3" ht="9.9499999999999993" customHeight="1" x14ac:dyDescent="0.2">
      <c r="B1820" s="28"/>
      <c r="C1820" s="28"/>
    </row>
    <row r="1821" spans="2:3" ht="9.9499999999999993" customHeight="1" x14ac:dyDescent="0.2">
      <c r="B1821" s="28"/>
      <c r="C1821" s="28"/>
    </row>
    <row r="1822" spans="2:3" ht="9.9499999999999993" customHeight="1" x14ac:dyDescent="0.2">
      <c r="B1822" s="28"/>
      <c r="C1822" s="28"/>
    </row>
    <row r="1823" spans="2:3" ht="9.9499999999999993" customHeight="1" x14ac:dyDescent="0.2">
      <c r="B1823" s="28"/>
      <c r="C1823" s="28"/>
    </row>
    <row r="1824" spans="2:3" ht="9.9499999999999993" customHeight="1" x14ac:dyDescent="0.2">
      <c r="B1824" s="28"/>
      <c r="C1824" s="28"/>
    </row>
    <row r="1825" spans="2:3" ht="9.9499999999999993" customHeight="1" x14ac:dyDescent="0.2">
      <c r="B1825" s="28"/>
      <c r="C1825" s="28"/>
    </row>
    <row r="1826" spans="2:3" ht="9.9499999999999993" customHeight="1" x14ac:dyDescent="0.2">
      <c r="B1826" s="28"/>
      <c r="C1826" s="28"/>
    </row>
    <row r="1827" spans="2:3" ht="9.9499999999999993" customHeight="1" x14ac:dyDescent="0.2">
      <c r="B1827" s="28"/>
      <c r="C1827" s="28"/>
    </row>
    <row r="1828" spans="2:3" ht="9.9499999999999993" customHeight="1" x14ac:dyDescent="0.2">
      <c r="B1828" s="28"/>
      <c r="C1828" s="28"/>
    </row>
    <row r="1829" spans="2:3" ht="9.9499999999999993" customHeight="1" x14ac:dyDescent="0.2">
      <c r="B1829" s="28"/>
      <c r="C1829" s="28"/>
    </row>
    <row r="1830" spans="2:3" ht="9.9499999999999993" customHeight="1" x14ac:dyDescent="0.2">
      <c r="B1830" s="28"/>
      <c r="C1830" s="28"/>
    </row>
    <row r="1831" spans="2:3" ht="9.9499999999999993" customHeight="1" x14ac:dyDescent="0.2">
      <c r="B1831" s="28"/>
      <c r="C1831" s="28"/>
    </row>
    <row r="1832" spans="2:3" ht="9.9499999999999993" customHeight="1" x14ac:dyDescent="0.2">
      <c r="B1832" s="28"/>
      <c r="C1832" s="28"/>
    </row>
    <row r="1833" spans="2:3" ht="9.9499999999999993" customHeight="1" x14ac:dyDescent="0.2">
      <c r="B1833" s="28"/>
      <c r="C1833" s="28"/>
    </row>
    <row r="1834" spans="2:3" ht="9.9499999999999993" customHeight="1" x14ac:dyDescent="0.2">
      <c r="B1834" s="28"/>
      <c r="C1834" s="28"/>
    </row>
    <row r="1835" spans="2:3" ht="9.9499999999999993" customHeight="1" x14ac:dyDescent="0.2">
      <c r="B1835" s="28"/>
      <c r="C1835" s="28"/>
    </row>
    <row r="1836" spans="2:3" ht="9.9499999999999993" customHeight="1" x14ac:dyDescent="0.2">
      <c r="B1836" s="28"/>
      <c r="C1836" s="28"/>
    </row>
    <row r="1837" spans="2:3" ht="9.9499999999999993" customHeight="1" x14ac:dyDescent="0.2">
      <c r="B1837" s="28"/>
      <c r="C1837" s="28"/>
    </row>
    <row r="1838" spans="2:3" ht="9.9499999999999993" customHeight="1" x14ac:dyDescent="0.2">
      <c r="B1838" s="28"/>
      <c r="C1838" s="28"/>
    </row>
    <row r="1839" spans="2:3" ht="9.9499999999999993" customHeight="1" x14ac:dyDescent="0.2">
      <c r="B1839" s="28"/>
      <c r="C1839" s="28"/>
    </row>
    <row r="1840" spans="2:3" ht="9.9499999999999993" customHeight="1" x14ac:dyDescent="0.2">
      <c r="B1840" s="28"/>
      <c r="C1840" s="28"/>
    </row>
    <row r="1841" spans="2:3" ht="9.9499999999999993" customHeight="1" x14ac:dyDescent="0.2">
      <c r="B1841" s="28"/>
      <c r="C1841" s="28"/>
    </row>
    <row r="1842" spans="2:3" ht="9.9499999999999993" customHeight="1" x14ac:dyDescent="0.2">
      <c r="B1842" s="28"/>
      <c r="C1842" s="28"/>
    </row>
    <row r="1843" spans="2:3" ht="9.9499999999999993" customHeight="1" x14ac:dyDescent="0.2">
      <c r="B1843" s="28"/>
      <c r="C1843" s="28"/>
    </row>
    <row r="1844" spans="2:3" ht="9.9499999999999993" customHeight="1" x14ac:dyDescent="0.2">
      <c r="B1844" s="28"/>
      <c r="C1844" s="28"/>
    </row>
    <row r="1845" spans="2:3" ht="9.9499999999999993" customHeight="1" x14ac:dyDescent="0.2">
      <c r="B1845" s="28"/>
      <c r="C1845" s="28"/>
    </row>
    <row r="1846" spans="2:3" ht="9.9499999999999993" customHeight="1" x14ac:dyDescent="0.2">
      <c r="B1846" s="28"/>
      <c r="C1846" s="28"/>
    </row>
    <row r="1847" spans="2:3" ht="9.9499999999999993" customHeight="1" x14ac:dyDescent="0.2">
      <c r="B1847" s="28"/>
      <c r="C1847" s="28"/>
    </row>
    <row r="1848" spans="2:3" ht="9.9499999999999993" customHeight="1" x14ac:dyDescent="0.2">
      <c r="B1848" s="28"/>
      <c r="C1848" s="28"/>
    </row>
    <row r="1849" spans="2:3" ht="9.9499999999999993" customHeight="1" x14ac:dyDescent="0.2">
      <c r="B1849" s="28"/>
      <c r="C1849" s="28"/>
    </row>
    <row r="1850" spans="2:3" ht="9.9499999999999993" customHeight="1" x14ac:dyDescent="0.2">
      <c r="B1850" s="28"/>
      <c r="C1850" s="28"/>
    </row>
    <row r="1851" spans="2:3" ht="9.9499999999999993" customHeight="1" x14ac:dyDescent="0.2">
      <c r="B1851" s="28"/>
      <c r="C1851" s="28"/>
    </row>
    <row r="1852" spans="2:3" ht="9.9499999999999993" customHeight="1" x14ac:dyDescent="0.2">
      <c r="B1852" s="28"/>
      <c r="C1852" s="28"/>
    </row>
    <row r="1853" spans="2:3" ht="9.9499999999999993" customHeight="1" x14ac:dyDescent="0.2">
      <c r="B1853" s="28"/>
      <c r="C1853" s="28"/>
    </row>
    <row r="1854" spans="2:3" ht="9.9499999999999993" customHeight="1" x14ac:dyDescent="0.2">
      <c r="B1854" s="28"/>
      <c r="C1854" s="28"/>
    </row>
    <row r="1855" spans="2:3" ht="9.9499999999999993" customHeight="1" x14ac:dyDescent="0.2">
      <c r="B1855" s="28"/>
      <c r="C1855" s="28"/>
    </row>
    <row r="1856" spans="2:3" ht="9.9499999999999993" customHeight="1" x14ac:dyDescent="0.2">
      <c r="B1856" s="28"/>
      <c r="C1856" s="28"/>
    </row>
    <row r="1857" spans="2:3" ht="9.9499999999999993" customHeight="1" x14ac:dyDescent="0.2">
      <c r="B1857" s="28"/>
      <c r="C1857" s="28"/>
    </row>
    <row r="1858" spans="2:3" ht="9.9499999999999993" customHeight="1" x14ac:dyDescent="0.2">
      <c r="B1858" s="28"/>
      <c r="C1858" s="28"/>
    </row>
    <row r="1859" spans="2:3" ht="9.9499999999999993" customHeight="1" x14ac:dyDescent="0.2">
      <c r="B1859" s="28"/>
      <c r="C1859" s="28"/>
    </row>
    <row r="1860" spans="2:3" ht="9.9499999999999993" customHeight="1" x14ac:dyDescent="0.2">
      <c r="B1860" s="28"/>
      <c r="C1860" s="28"/>
    </row>
    <row r="1861" spans="2:3" ht="9.9499999999999993" customHeight="1" x14ac:dyDescent="0.2">
      <c r="B1861" s="28"/>
      <c r="C1861" s="28"/>
    </row>
    <row r="1862" spans="2:3" ht="9.9499999999999993" customHeight="1" x14ac:dyDescent="0.2">
      <c r="B1862" s="28"/>
      <c r="C1862" s="28"/>
    </row>
    <row r="1863" spans="2:3" ht="9.9499999999999993" customHeight="1" x14ac:dyDescent="0.2">
      <c r="B1863" s="28"/>
      <c r="C1863" s="28"/>
    </row>
    <row r="1864" spans="2:3" ht="9.9499999999999993" customHeight="1" x14ac:dyDescent="0.2">
      <c r="B1864" s="28"/>
      <c r="C1864" s="28"/>
    </row>
    <row r="1865" spans="2:3" ht="9.9499999999999993" customHeight="1" x14ac:dyDescent="0.2">
      <c r="B1865" s="28"/>
      <c r="C1865" s="28"/>
    </row>
    <row r="1866" spans="2:3" ht="9.9499999999999993" customHeight="1" x14ac:dyDescent="0.2">
      <c r="B1866" s="28"/>
      <c r="C1866" s="28"/>
    </row>
    <row r="1867" spans="2:3" ht="9.9499999999999993" customHeight="1" x14ac:dyDescent="0.2">
      <c r="B1867" s="28"/>
      <c r="C1867" s="28"/>
    </row>
    <row r="1868" spans="2:3" ht="9.9499999999999993" customHeight="1" x14ac:dyDescent="0.2">
      <c r="B1868" s="28"/>
      <c r="C1868" s="28"/>
    </row>
    <row r="1869" spans="2:3" ht="9.9499999999999993" customHeight="1" x14ac:dyDescent="0.2">
      <c r="B1869" s="28"/>
      <c r="C1869" s="28"/>
    </row>
    <row r="1870" spans="2:3" ht="9.9499999999999993" customHeight="1" x14ac:dyDescent="0.2">
      <c r="B1870" s="28"/>
      <c r="C1870" s="28"/>
    </row>
    <row r="1871" spans="2:3" ht="9.9499999999999993" customHeight="1" x14ac:dyDescent="0.2">
      <c r="B1871" s="28"/>
      <c r="C1871" s="28"/>
    </row>
    <row r="1872" spans="2:3" ht="9.9499999999999993" customHeight="1" x14ac:dyDescent="0.2">
      <c r="B1872" s="28"/>
      <c r="C1872" s="28"/>
    </row>
    <row r="1873" spans="2:3" ht="9.9499999999999993" customHeight="1" x14ac:dyDescent="0.2">
      <c r="B1873" s="28"/>
      <c r="C1873" s="28"/>
    </row>
    <row r="1874" spans="2:3" ht="9.9499999999999993" customHeight="1" x14ac:dyDescent="0.2">
      <c r="B1874" s="28"/>
      <c r="C1874" s="28"/>
    </row>
    <row r="1875" spans="2:3" ht="9.9499999999999993" customHeight="1" x14ac:dyDescent="0.2">
      <c r="B1875" s="28"/>
      <c r="C1875" s="28"/>
    </row>
    <row r="1876" spans="2:3" ht="9.9499999999999993" customHeight="1" x14ac:dyDescent="0.2">
      <c r="B1876" s="28"/>
      <c r="C1876" s="28"/>
    </row>
    <row r="1877" spans="2:3" ht="9.9499999999999993" customHeight="1" x14ac:dyDescent="0.2">
      <c r="B1877" s="28"/>
      <c r="C1877" s="28"/>
    </row>
    <row r="1878" spans="2:3" ht="9.9499999999999993" customHeight="1" x14ac:dyDescent="0.2">
      <c r="B1878" s="28"/>
      <c r="C1878" s="28"/>
    </row>
    <row r="1879" spans="2:3" ht="9.9499999999999993" customHeight="1" x14ac:dyDescent="0.2">
      <c r="B1879" s="28"/>
      <c r="C1879" s="28"/>
    </row>
    <row r="1880" spans="2:3" ht="9.9499999999999993" customHeight="1" x14ac:dyDescent="0.2">
      <c r="B1880" s="28"/>
      <c r="C1880" s="28"/>
    </row>
    <row r="1881" spans="2:3" ht="9.9499999999999993" customHeight="1" x14ac:dyDescent="0.2">
      <c r="B1881" s="28"/>
      <c r="C1881" s="28"/>
    </row>
    <row r="1882" spans="2:3" ht="9.9499999999999993" customHeight="1" x14ac:dyDescent="0.2">
      <c r="B1882" s="28"/>
      <c r="C1882" s="28"/>
    </row>
    <row r="1883" spans="2:3" ht="9.9499999999999993" customHeight="1" x14ac:dyDescent="0.2">
      <c r="B1883" s="28"/>
      <c r="C1883" s="28"/>
    </row>
    <row r="1884" spans="2:3" ht="9.9499999999999993" customHeight="1" x14ac:dyDescent="0.2">
      <c r="B1884" s="28"/>
      <c r="C1884" s="28"/>
    </row>
    <row r="1885" spans="2:3" ht="9.9499999999999993" customHeight="1" x14ac:dyDescent="0.2">
      <c r="B1885" s="28"/>
      <c r="C1885" s="28"/>
    </row>
    <row r="1886" spans="2:3" ht="9.9499999999999993" customHeight="1" x14ac:dyDescent="0.2">
      <c r="B1886" s="28"/>
      <c r="C1886" s="28"/>
    </row>
    <row r="1887" spans="2:3" ht="9.9499999999999993" customHeight="1" x14ac:dyDescent="0.2">
      <c r="B1887" s="28"/>
      <c r="C1887" s="28"/>
    </row>
    <row r="1888" spans="2:3" ht="9.9499999999999993" customHeight="1" x14ac:dyDescent="0.2">
      <c r="B1888" s="28"/>
      <c r="C1888" s="28"/>
    </row>
    <row r="1889" spans="2:3" ht="9.9499999999999993" customHeight="1" x14ac:dyDescent="0.2">
      <c r="B1889" s="28"/>
      <c r="C1889" s="28"/>
    </row>
    <row r="1890" spans="2:3" ht="9.9499999999999993" customHeight="1" x14ac:dyDescent="0.2">
      <c r="B1890" s="28"/>
      <c r="C1890" s="28"/>
    </row>
    <row r="1891" spans="2:3" ht="9.9499999999999993" customHeight="1" x14ac:dyDescent="0.2">
      <c r="B1891" s="28"/>
      <c r="C1891" s="28"/>
    </row>
    <row r="1892" spans="2:3" ht="9.9499999999999993" customHeight="1" x14ac:dyDescent="0.2">
      <c r="B1892" s="28"/>
      <c r="C1892" s="28"/>
    </row>
    <row r="1893" spans="2:3" ht="9.9499999999999993" customHeight="1" x14ac:dyDescent="0.2">
      <c r="B1893" s="28"/>
      <c r="C1893" s="28"/>
    </row>
    <row r="1894" spans="2:3" ht="9.9499999999999993" customHeight="1" x14ac:dyDescent="0.2">
      <c r="B1894" s="28"/>
      <c r="C1894" s="28"/>
    </row>
    <row r="1895" spans="2:3" ht="9.9499999999999993" customHeight="1" x14ac:dyDescent="0.2">
      <c r="B1895" s="28"/>
      <c r="C1895" s="28"/>
    </row>
    <row r="1896" spans="2:3" ht="9.9499999999999993" customHeight="1" x14ac:dyDescent="0.2">
      <c r="B1896" s="28"/>
      <c r="C1896" s="28"/>
    </row>
    <row r="1897" spans="2:3" ht="9.9499999999999993" customHeight="1" x14ac:dyDescent="0.2">
      <c r="B1897" s="28"/>
      <c r="C1897" s="28"/>
    </row>
    <row r="1898" spans="2:3" ht="9.9499999999999993" customHeight="1" x14ac:dyDescent="0.2">
      <c r="B1898" s="28"/>
      <c r="C1898" s="28"/>
    </row>
    <row r="1899" spans="2:3" ht="9.9499999999999993" customHeight="1" x14ac:dyDescent="0.2">
      <c r="B1899" s="28"/>
      <c r="C1899" s="28"/>
    </row>
    <row r="1900" spans="2:3" ht="9.9499999999999993" customHeight="1" x14ac:dyDescent="0.2">
      <c r="B1900" s="28"/>
      <c r="C1900" s="28"/>
    </row>
    <row r="1901" spans="2:3" ht="9.9499999999999993" customHeight="1" x14ac:dyDescent="0.2">
      <c r="B1901" s="28"/>
      <c r="C1901" s="28"/>
    </row>
    <row r="1902" spans="2:3" ht="9.9499999999999993" customHeight="1" x14ac:dyDescent="0.2">
      <c r="B1902" s="28"/>
      <c r="C1902" s="28"/>
    </row>
    <row r="1903" spans="2:3" ht="9.9499999999999993" customHeight="1" x14ac:dyDescent="0.2">
      <c r="B1903" s="28"/>
      <c r="C1903" s="28"/>
    </row>
    <row r="1904" spans="2:3" ht="9.9499999999999993" customHeight="1" x14ac:dyDescent="0.2">
      <c r="B1904" s="28"/>
      <c r="C1904" s="28"/>
    </row>
    <row r="1905" spans="2:3" ht="9.9499999999999993" customHeight="1" x14ac:dyDescent="0.2">
      <c r="B1905" s="28"/>
      <c r="C1905" s="28"/>
    </row>
    <row r="1906" spans="2:3" ht="9.9499999999999993" customHeight="1" x14ac:dyDescent="0.2">
      <c r="B1906" s="28"/>
      <c r="C1906" s="28"/>
    </row>
    <row r="1907" spans="2:3" ht="9.9499999999999993" customHeight="1" x14ac:dyDescent="0.2">
      <c r="B1907" s="28"/>
      <c r="C1907" s="28"/>
    </row>
    <row r="1908" spans="2:3" ht="9.9499999999999993" customHeight="1" x14ac:dyDescent="0.2">
      <c r="B1908" s="28"/>
      <c r="C1908" s="28"/>
    </row>
    <row r="1909" spans="2:3" ht="9.9499999999999993" customHeight="1" x14ac:dyDescent="0.2">
      <c r="B1909" s="28"/>
      <c r="C1909" s="28"/>
    </row>
    <row r="1910" spans="2:3" ht="9.9499999999999993" customHeight="1" x14ac:dyDescent="0.2">
      <c r="B1910" s="28"/>
      <c r="C1910" s="28"/>
    </row>
    <row r="1911" spans="2:3" ht="9.9499999999999993" customHeight="1" x14ac:dyDescent="0.2">
      <c r="B1911" s="28"/>
      <c r="C1911" s="28"/>
    </row>
    <row r="1912" spans="2:3" ht="9.9499999999999993" customHeight="1" x14ac:dyDescent="0.2">
      <c r="B1912" s="28"/>
      <c r="C1912" s="28"/>
    </row>
    <row r="1913" spans="2:3" ht="9.9499999999999993" customHeight="1" x14ac:dyDescent="0.2">
      <c r="B1913" s="28"/>
      <c r="C1913" s="28"/>
    </row>
    <row r="1914" spans="2:3" ht="9.9499999999999993" customHeight="1" x14ac:dyDescent="0.2">
      <c r="B1914" s="28"/>
      <c r="C1914" s="28"/>
    </row>
    <row r="1915" spans="2:3" ht="9.9499999999999993" customHeight="1" x14ac:dyDescent="0.2">
      <c r="B1915" s="28"/>
      <c r="C1915" s="28"/>
    </row>
    <row r="1916" spans="2:3" ht="9.9499999999999993" customHeight="1" x14ac:dyDescent="0.2">
      <c r="B1916" s="28"/>
      <c r="C1916" s="28"/>
    </row>
    <row r="1917" spans="2:3" ht="9.9499999999999993" customHeight="1" x14ac:dyDescent="0.2">
      <c r="B1917" s="28"/>
      <c r="C1917" s="28"/>
    </row>
    <row r="1918" spans="2:3" ht="9.9499999999999993" customHeight="1" x14ac:dyDescent="0.2">
      <c r="B1918" s="28"/>
      <c r="C1918" s="28"/>
    </row>
    <row r="1919" spans="2:3" ht="9.9499999999999993" customHeight="1" x14ac:dyDescent="0.2">
      <c r="B1919" s="28"/>
      <c r="C1919" s="28"/>
    </row>
    <row r="1920" spans="2:3" ht="9.9499999999999993" customHeight="1" x14ac:dyDescent="0.2">
      <c r="B1920" s="28"/>
      <c r="C1920" s="28"/>
    </row>
    <row r="1921" spans="2:3" ht="9.9499999999999993" customHeight="1" x14ac:dyDescent="0.2">
      <c r="B1921" s="28"/>
      <c r="C1921" s="28"/>
    </row>
    <row r="1922" spans="2:3" ht="9.9499999999999993" customHeight="1" x14ac:dyDescent="0.2">
      <c r="B1922" s="28"/>
      <c r="C1922" s="28"/>
    </row>
    <row r="1923" spans="2:3" ht="9.9499999999999993" customHeight="1" x14ac:dyDescent="0.2">
      <c r="B1923" s="28"/>
      <c r="C1923" s="28"/>
    </row>
    <row r="1924" spans="2:3" ht="9.9499999999999993" customHeight="1" x14ac:dyDescent="0.2">
      <c r="B1924" s="28"/>
      <c r="C1924" s="28"/>
    </row>
    <row r="1925" spans="2:3" ht="9.9499999999999993" customHeight="1" x14ac:dyDescent="0.2">
      <c r="B1925" s="28"/>
      <c r="C1925" s="28"/>
    </row>
    <row r="1926" spans="2:3" ht="9.9499999999999993" customHeight="1" x14ac:dyDescent="0.2">
      <c r="B1926" s="28"/>
      <c r="C1926" s="28"/>
    </row>
    <row r="1927" spans="2:3" ht="9.9499999999999993" customHeight="1" x14ac:dyDescent="0.2">
      <c r="B1927" s="28"/>
      <c r="C1927" s="28"/>
    </row>
    <row r="1928" spans="2:3" ht="9.9499999999999993" customHeight="1" x14ac:dyDescent="0.2">
      <c r="B1928" s="28"/>
      <c r="C1928" s="28"/>
    </row>
    <row r="1929" spans="2:3" ht="9.9499999999999993" customHeight="1" x14ac:dyDescent="0.2">
      <c r="B1929" s="28"/>
      <c r="C1929" s="28"/>
    </row>
    <row r="1930" spans="2:3" ht="9.9499999999999993" customHeight="1" x14ac:dyDescent="0.2">
      <c r="B1930" s="28"/>
      <c r="C1930" s="28"/>
    </row>
    <row r="1931" spans="2:3" ht="9.9499999999999993" customHeight="1" x14ac:dyDescent="0.2">
      <c r="B1931" s="28"/>
      <c r="C1931" s="28"/>
    </row>
    <row r="1932" spans="2:3" ht="9.9499999999999993" customHeight="1" x14ac:dyDescent="0.2">
      <c r="B1932" s="28"/>
      <c r="C1932" s="28"/>
    </row>
    <row r="1933" spans="2:3" ht="9.9499999999999993" customHeight="1" x14ac:dyDescent="0.2">
      <c r="B1933" s="28"/>
      <c r="C1933" s="28"/>
    </row>
    <row r="1934" spans="2:3" ht="9.9499999999999993" customHeight="1" x14ac:dyDescent="0.2">
      <c r="B1934" s="28"/>
      <c r="C1934" s="28"/>
    </row>
    <row r="1935" spans="2:3" ht="9.9499999999999993" customHeight="1" x14ac:dyDescent="0.2">
      <c r="B1935" s="28"/>
      <c r="C1935" s="28"/>
    </row>
    <row r="1936" spans="2:3" ht="9.9499999999999993" customHeight="1" x14ac:dyDescent="0.2">
      <c r="B1936" s="28"/>
      <c r="C1936" s="28"/>
    </row>
    <row r="1937" spans="2:3" ht="9.9499999999999993" customHeight="1" x14ac:dyDescent="0.2">
      <c r="B1937" s="28"/>
      <c r="C1937" s="28"/>
    </row>
    <row r="1938" spans="2:3" ht="9.9499999999999993" customHeight="1" x14ac:dyDescent="0.2">
      <c r="B1938" s="28"/>
      <c r="C1938" s="28"/>
    </row>
    <row r="1939" spans="2:3" ht="9.9499999999999993" customHeight="1" x14ac:dyDescent="0.2">
      <c r="B1939" s="28"/>
      <c r="C1939" s="28"/>
    </row>
    <row r="1940" spans="2:3" ht="9.9499999999999993" customHeight="1" x14ac:dyDescent="0.2">
      <c r="B1940" s="28"/>
      <c r="C1940" s="28"/>
    </row>
    <row r="1941" spans="2:3" ht="9.9499999999999993" customHeight="1" x14ac:dyDescent="0.2">
      <c r="B1941" s="28"/>
      <c r="C1941" s="28"/>
    </row>
    <row r="1942" spans="2:3" ht="9.9499999999999993" customHeight="1" x14ac:dyDescent="0.2">
      <c r="B1942" s="28"/>
      <c r="C1942" s="28"/>
    </row>
    <row r="1943" spans="2:3" ht="9.9499999999999993" customHeight="1" x14ac:dyDescent="0.2">
      <c r="B1943" s="28"/>
      <c r="C1943" s="28"/>
    </row>
    <row r="1944" spans="2:3" ht="9.9499999999999993" customHeight="1" x14ac:dyDescent="0.2">
      <c r="B1944" s="28"/>
      <c r="C1944" s="28"/>
    </row>
    <row r="1945" spans="2:3" ht="9.9499999999999993" customHeight="1" x14ac:dyDescent="0.2">
      <c r="B1945" s="28"/>
      <c r="C1945" s="28"/>
    </row>
    <row r="1946" spans="2:3" ht="9.9499999999999993" customHeight="1" x14ac:dyDescent="0.2">
      <c r="B1946" s="28"/>
      <c r="C1946" s="28"/>
    </row>
    <row r="1947" spans="2:3" ht="9.9499999999999993" customHeight="1" x14ac:dyDescent="0.2">
      <c r="B1947" s="28"/>
      <c r="C1947" s="28"/>
    </row>
    <row r="1948" spans="2:3" ht="9.9499999999999993" customHeight="1" x14ac:dyDescent="0.2">
      <c r="B1948" s="28"/>
      <c r="C1948" s="28"/>
    </row>
    <row r="1949" spans="2:3" ht="9.9499999999999993" customHeight="1" x14ac:dyDescent="0.2">
      <c r="B1949" s="28"/>
      <c r="C1949" s="28"/>
    </row>
    <row r="1950" spans="2:3" ht="9.9499999999999993" customHeight="1" x14ac:dyDescent="0.2">
      <c r="B1950" s="28"/>
      <c r="C1950" s="28"/>
    </row>
    <row r="1951" spans="2:3" ht="9.9499999999999993" customHeight="1" x14ac:dyDescent="0.2">
      <c r="B1951" s="28"/>
      <c r="C1951" s="28"/>
    </row>
    <row r="1952" spans="2:3" ht="9.9499999999999993" customHeight="1" x14ac:dyDescent="0.2">
      <c r="B1952" s="28"/>
      <c r="C1952" s="28"/>
    </row>
    <row r="1953" spans="2:3" ht="9.9499999999999993" customHeight="1" x14ac:dyDescent="0.2">
      <c r="B1953" s="28"/>
      <c r="C1953" s="28"/>
    </row>
    <row r="1954" spans="2:3" ht="9.9499999999999993" customHeight="1" x14ac:dyDescent="0.2">
      <c r="B1954" s="28"/>
      <c r="C1954" s="28"/>
    </row>
    <row r="1955" spans="2:3" ht="9.9499999999999993" customHeight="1" x14ac:dyDescent="0.2">
      <c r="B1955" s="28"/>
      <c r="C1955" s="28"/>
    </row>
    <row r="1956" spans="2:3" ht="9.9499999999999993" customHeight="1" x14ac:dyDescent="0.2">
      <c r="B1956" s="28"/>
      <c r="C1956" s="28"/>
    </row>
    <row r="1957" spans="2:3" ht="9.9499999999999993" customHeight="1" x14ac:dyDescent="0.2">
      <c r="B1957" s="28"/>
      <c r="C1957" s="28"/>
    </row>
    <row r="1958" spans="2:3" ht="9.9499999999999993" customHeight="1" x14ac:dyDescent="0.2">
      <c r="B1958" s="28"/>
      <c r="C1958" s="28"/>
    </row>
    <row r="1959" spans="2:3" ht="9.9499999999999993" customHeight="1" x14ac:dyDescent="0.2">
      <c r="B1959" s="28"/>
      <c r="C1959" s="28"/>
    </row>
    <row r="1960" spans="2:3" ht="9.9499999999999993" customHeight="1" x14ac:dyDescent="0.2">
      <c r="B1960" s="28"/>
      <c r="C1960" s="28"/>
    </row>
    <row r="1961" spans="2:3" ht="9.9499999999999993" customHeight="1" x14ac:dyDescent="0.2">
      <c r="B1961" s="28"/>
      <c r="C1961" s="28"/>
    </row>
    <row r="1962" spans="2:3" ht="9.9499999999999993" customHeight="1" x14ac:dyDescent="0.2">
      <c r="B1962" s="28"/>
      <c r="C1962" s="28"/>
    </row>
    <row r="1963" spans="2:3" ht="9.9499999999999993" customHeight="1" x14ac:dyDescent="0.2">
      <c r="B1963" s="28"/>
      <c r="C1963" s="28"/>
    </row>
    <row r="1964" spans="2:3" ht="9.9499999999999993" customHeight="1" x14ac:dyDescent="0.2">
      <c r="B1964" s="28"/>
      <c r="C1964" s="28"/>
    </row>
    <row r="1965" spans="2:3" ht="9.9499999999999993" customHeight="1" x14ac:dyDescent="0.2">
      <c r="B1965" s="28"/>
      <c r="C1965" s="28"/>
    </row>
    <row r="1966" spans="2:3" ht="9.9499999999999993" customHeight="1" x14ac:dyDescent="0.2">
      <c r="B1966" s="28"/>
      <c r="C1966" s="28"/>
    </row>
    <row r="1967" spans="2:3" ht="9.9499999999999993" customHeight="1" x14ac:dyDescent="0.2">
      <c r="B1967" s="28"/>
      <c r="C1967" s="28"/>
    </row>
    <row r="1968" spans="2:3" ht="9.9499999999999993" customHeight="1" x14ac:dyDescent="0.2">
      <c r="B1968" s="28"/>
      <c r="C1968" s="28"/>
    </row>
    <row r="1969" spans="2:3" ht="9.9499999999999993" customHeight="1" x14ac:dyDescent="0.2">
      <c r="B1969" s="28"/>
      <c r="C1969" s="28"/>
    </row>
    <row r="1970" spans="2:3" ht="9.9499999999999993" customHeight="1" x14ac:dyDescent="0.2">
      <c r="B1970" s="28"/>
      <c r="C1970" s="28"/>
    </row>
    <row r="1971" spans="2:3" ht="9.9499999999999993" customHeight="1" x14ac:dyDescent="0.2">
      <c r="B1971" s="28"/>
      <c r="C1971" s="28"/>
    </row>
    <row r="1972" spans="2:3" ht="9.9499999999999993" customHeight="1" x14ac:dyDescent="0.2">
      <c r="B1972" s="28"/>
      <c r="C1972" s="28"/>
    </row>
    <row r="1973" spans="2:3" ht="9.9499999999999993" customHeight="1" x14ac:dyDescent="0.2">
      <c r="B1973" s="28"/>
      <c r="C1973" s="28"/>
    </row>
    <row r="1974" spans="2:3" ht="9.9499999999999993" customHeight="1" x14ac:dyDescent="0.2">
      <c r="B1974" s="28"/>
      <c r="C1974" s="28"/>
    </row>
    <row r="1975" spans="2:3" ht="9.9499999999999993" customHeight="1" x14ac:dyDescent="0.2">
      <c r="B1975" s="28"/>
      <c r="C1975" s="28"/>
    </row>
    <row r="1976" spans="2:3" ht="9.9499999999999993" customHeight="1" x14ac:dyDescent="0.2">
      <c r="B1976" s="28"/>
      <c r="C1976" s="28"/>
    </row>
    <row r="1977" spans="2:3" ht="9.9499999999999993" customHeight="1" x14ac:dyDescent="0.2">
      <c r="B1977" s="28"/>
      <c r="C1977" s="28"/>
    </row>
    <row r="1978" spans="2:3" ht="9.9499999999999993" customHeight="1" x14ac:dyDescent="0.2">
      <c r="B1978" s="28"/>
      <c r="C1978" s="28"/>
    </row>
    <row r="1979" spans="2:3" ht="9.9499999999999993" customHeight="1" x14ac:dyDescent="0.2">
      <c r="B1979" s="28"/>
      <c r="C1979" s="28"/>
    </row>
    <row r="1980" spans="2:3" ht="9.9499999999999993" customHeight="1" x14ac:dyDescent="0.2">
      <c r="B1980" s="28"/>
      <c r="C1980" s="28"/>
    </row>
    <row r="1981" spans="2:3" ht="9.9499999999999993" customHeight="1" x14ac:dyDescent="0.2">
      <c r="B1981" s="28"/>
      <c r="C1981" s="28"/>
    </row>
    <row r="1982" spans="2:3" ht="9.9499999999999993" customHeight="1" x14ac:dyDescent="0.2">
      <c r="B1982" s="28"/>
      <c r="C1982" s="28"/>
    </row>
    <row r="1983" spans="2:3" ht="9.9499999999999993" customHeight="1" x14ac:dyDescent="0.2">
      <c r="B1983" s="28"/>
      <c r="C1983" s="28"/>
    </row>
    <row r="1984" spans="2:3" ht="9.9499999999999993" customHeight="1" x14ac:dyDescent="0.2">
      <c r="B1984" s="28"/>
      <c r="C1984" s="28"/>
    </row>
    <row r="1985" spans="2:3" ht="9.9499999999999993" customHeight="1" x14ac:dyDescent="0.2">
      <c r="B1985" s="28"/>
      <c r="C1985" s="28"/>
    </row>
    <row r="1986" spans="2:3" ht="9.9499999999999993" customHeight="1" x14ac:dyDescent="0.2">
      <c r="B1986" s="28"/>
      <c r="C1986" s="28"/>
    </row>
    <row r="1987" spans="2:3" ht="9.9499999999999993" customHeight="1" x14ac:dyDescent="0.2">
      <c r="B1987" s="28"/>
      <c r="C1987" s="28"/>
    </row>
    <row r="1988" spans="2:3" ht="9.9499999999999993" customHeight="1" x14ac:dyDescent="0.2">
      <c r="B1988" s="28"/>
      <c r="C1988" s="28"/>
    </row>
    <row r="1989" spans="2:3" ht="9.9499999999999993" customHeight="1" x14ac:dyDescent="0.2">
      <c r="B1989" s="28"/>
      <c r="C1989" s="28"/>
    </row>
    <row r="1990" spans="2:3" ht="9.9499999999999993" customHeight="1" x14ac:dyDescent="0.2">
      <c r="B1990" s="28"/>
      <c r="C1990" s="28"/>
    </row>
    <row r="1991" spans="2:3" ht="9.9499999999999993" customHeight="1" x14ac:dyDescent="0.2">
      <c r="B1991" s="28"/>
      <c r="C1991" s="28"/>
    </row>
    <row r="1992" spans="2:3" ht="9.9499999999999993" customHeight="1" x14ac:dyDescent="0.2">
      <c r="B1992" s="28"/>
      <c r="C1992" s="28"/>
    </row>
    <row r="1993" spans="2:3" ht="9.9499999999999993" customHeight="1" x14ac:dyDescent="0.2">
      <c r="B1993" s="28"/>
      <c r="C1993" s="28"/>
    </row>
    <row r="1994" spans="2:3" ht="9.9499999999999993" customHeight="1" x14ac:dyDescent="0.2">
      <c r="B1994" s="28"/>
      <c r="C1994" s="28"/>
    </row>
    <row r="1995" spans="2:3" ht="9.9499999999999993" customHeight="1" x14ac:dyDescent="0.2">
      <c r="B1995" s="28"/>
      <c r="C1995" s="28"/>
    </row>
    <row r="1996" spans="2:3" ht="9.9499999999999993" customHeight="1" x14ac:dyDescent="0.2">
      <c r="B1996" s="28"/>
      <c r="C1996" s="28"/>
    </row>
    <row r="1997" spans="2:3" ht="9.9499999999999993" customHeight="1" x14ac:dyDescent="0.2">
      <c r="B1997" s="28"/>
      <c r="C1997" s="28"/>
    </row>
    <row r="1998" spans="2:3" ht="9.9499999999999993" customHeight="1" x14ac:dyDescent="0.2">
      <c r="B1998" s="28"/>
      <c r="C1998" s="28"/>
    </row>
    <row r="1999" spans="2:3" ht="9.9499999999999993" customHeight="1" x14ac:dyDescent="0.2">
      <c r="B1999" s="28"/>
      <c r="C1999" s="28"/>
    </row>
    <row r="2000" spans="2:3" ht="9.9499999999999993" customHeight="1" x14ac:dyDescent="0.2">
      <c r="B2000" s="28"/>
      <c r="C2000" s="28"/>
    </row>
    <row r="2001" spans="2:3" ht="9.9499999999999993" customHeight="1" x14ac:dyDescent="0.2">
      <c r="B2001" s="28"/>
      <c r="C2001" s="28"/>
    </row>
    <row r="2002" spans="2:3" ht="9.9499999999999993" customHeight="1" x14ac:dyDescent="0.2">
      <c r="B2002" s="28"/>
      <c r="C2002" s="28"/>
    </row>
    <row r="2003" spans="2:3" ht="9.9499999999999993" customHeight="1" x14ac:dyDescent="0.2">
      <c r="B2003" s="28"/>
      <c r="C2003" s="28"/>
    </row>
    <row r="2004" spans="2:3" ht="9.9499999999999993" customHeight="1" x14ac:dyDescent="0.2">
      <c r="B2004" s="28"/>
      <c r="C2004" s="28"/>
    </row>
    <row r="2005" spans="2:3" ht="9.9499999999999993" customHeight="1" x14ac:dyDescent="0.2">
      <c r="B2005" s="28"/>
      <c r="C2005" s="28"/>
    </row>
    <row r="2006" spans="2:3" ht="9.9499999999999993" customHeight="1" x14ac:dyDescent="0.2">
      <c r="B2006" s="28"/>
      <c r="C2006" s="28"/>
    </row>
    <row r="2007" spans="2:3" ht="9.9499999999999993" customHeight="1" x14ac:dyDescent="0.2">
      <c r="B2007" s="28"/>
      <c r="C2007" s="28"/>
    </row>
    <row r="2008" spans="2:3" ht="9.9499999999999993" customHeight="1" x14ac:dyDescent="0.2">
      <c r="B2008" s="28"/>
      <c r="C2008" s="28"/>
    </row>
    <row r="2009" spans="2:3" ht="9.9499999999999993" customHeight="1" x14ac:dyDescent="0.2">
      <c r="B2009" s="28"/>
      <c r="C2009" s="28"/>
    </row>
    <row r="2010" spans="2:3" ht="9.9499999999999993" customHeight="1" x14ac:dyDescent="0.2">
      <c r="B2010" s="28"/>
      <c r="C2010" s="28"/>
    </row>
    <row r="2011" spans="2:3" ht="9.9499999999999993" customHeight="1" x14ac:dyDescent="0.2">
      <c r="B2011" s="28"/>
      <c r="C2011" s="28"/>
    </row>
    <row r="2012" spans="2:3" ht="9.9499999999999993" customHeight="1" x14ac:dyDescent="0.2">
      <c r="B2012" s="28"/>
      <c r="C2012" s="28"/>
    </row>
    <row r="2013" spans="2:3" ht="9.9499999999999993" customHeight="1" x14ac:dyDescent="0.2">
      <c r="B2013" s="28"/>
      <c r="C2013" s="28"/>
    </row>
    <row r="2014" spans="2:3" ht="9.9499999999999993" customHeight="1" x14ac:dyDescent="0.2">
      <c r="B2014" s="28"/>
      <c r="C2014" s="28"/>
    </row>
    <row r="2015" spans="2:3" ht="9.9499999999999993" customHeight="1" x14ac:dyDescent="0.2">
      <c r="B2015" s="28"/>
      <c r="C2015" s="28"/>
    </row>
    <row r="2016" spans="2:3" ht="9.9499999999999993" customHeight="1" x14ac:dyDescent="0.2">
      <c r="B2016" s="28"/>
      <c r="C2016" s="28"/>
    </row>
    <row r="2017" spans="2:3" ht="9.9499999999999993" customHeight="1" x14ac:dyDescent="0.2">
      <c r="B2017" s="28"/>
      <c r="C2017" s="28"/>
    </row>
    <row r="2018" spans="2:3" ht="9.9499999999999993" customHeight="1" x14ac:dyDescent="0.2">
      <c r="B2018" s="28"/>
      <c r="C2018" s="28"/>
    </row>
    <row r="2019" spans="2:3" ht="9.9499999999999993" customHeight="1" x14ac:dyDescent="0.2">
      <c r="B2019" s="28"/>
      <c r="C2019" s="28"/>
    </row>
    <row r="2020" spans="2:3" ht="9.9499999999999993" customHeight="1" x14ac:dyDescent="0.2">
      <c r="B2020" s="28"/>
      <c r="C2020" s="28"/>
    </row>
    <row r="2021" spans="2:3" ht="9.9499999999999993" customHeight="1" x14ac:dyDescent="0.2">
      <c r="B2021" s="28"/>
      <c r="C2021" s="28"/>
    </row>
    <row r="2022" spans="2:3" ht="9.9499999999999993" customHeight="1" x14ac:dyDescent="0.2">
      <c r="B2022" s="28"/>
      <c r="C2022" s="28"/>
    </row>
    <row r="2023" spans="2:3" ht="9.9499999999999993" customHeight="1" x14ac:dyDescent="0.2">
      <c r="B2023" s="28"/>
      <c r="C2023" s="28"/>
    </row>
    <row r="2024" spans="2:3" ht="9.9499999999999993" customHeight="1" x14ac:dyDescent="0.2">
      <c r="B2024" s="28"/>
      <c r="C2024" s="28"/>
    </row>
    <row r="2025" spans="2:3" ht="9.9499999999999993" customHeight="1" x14ac:dyDescent="0.2">
      <c r="B2025" s="28"/>
      <c r="C2025" s="28"/>
    </row>
    <row r="2026" spans="2:3" ht="9.9499999999999993" customHeight="1" x14ac:dyDescent="0.2">
      <c r="B2026" s="28"/>
      <c r="C2026" s="28"/>
    </row>
    <row r="2027" spans="2:3" ht="9.9499999999999993" customHeight="1" x14ac:dyDescent="0.2">
      <c r="B2027" s="28"/>
      <c r="C2027" s="28"/>
    </row>
    <row r="2028" spans="2:3" ht="9.9499999999999993" customHeight="1" x14ac:dyDescent="0.2">
      <c r="B2028" s="28"/>
      <c r="C2028" s="28"/>
    </row>
    <row r="2029" spans="2:3" ht="9.9499999999999993" customHeight="1" x14ac:dyDescent="0.2">
      <c r="B2029" s="28"/>
      <c r="C2029" s="28"/>
    </row>
    <row r="2030" spans="2:3" ht="9.9499999999999993" customHeight="1" x14ac:dyDescent="0.2">
      <c r="B2030" s="28"/>
      <c r="C2030" s="28"/>
    </row>
    <row r="2031" spans="2:3" ht="9.9499999999999993" customHeight="1" x14ac:dyDescent="0.2">
      <c r="B2031" s="28"/>
      <c r="C2031" s="28"/>
    </row>
    <row r="2032" spans="2:3" ht="9.9499999999999993" customHeight="1" x14ac:dyDescent="0.2">
      <c r="B2032" s="28"/>
      <c r="C2032" s="28"/>
    </row>
    <row r="2033" spans="2:3" ht="9.9499999999999993" customHeight="1" x14ac:dyDescent="0.2">
      <c r="B2033" s="28"/>
      <c r="C2033" s="28"/>
    </row>
    <row r="2034" spans="2:3" ht="9.9499999999999993" customHeight="1" x14ac:dyDescent="0.2">
      <c r="B2034" s="28"/>
      <c r="C2034" s="28"/>
    </row>
    <row r="2035" spans="2:3" ht="9.9499999999999993" customHeight="1" x14ac:dyDescent="0.2">
      <c r="B2035" s="28"/>
      <c r="C2035" s="28"/>
    </row>
    <row r="2036" spans="2:3" ht="9.9499999999999993" customHeight="1" x14ac:dyDescent="0.2">
      <c r="B2036" s="28"/>
      <c r="C2036" s="28"/>
    </row>
    <row r="2037" spans="2:3" ht="9.9499999999999993" customHeight="1" x14ac:dyDescent="0.2">
      <c r="B2037" s="28"/>
      <c r="C2037" s="28"/>
    </row>
    <row r="2038" spans="2:3" ht="9.9499999999999993" customHeight="1" x14ac:dyDescent="0.2">
      <c r="B2038" s="28"/>
      <c r="C2038" s="28"/>
    </row>
    <row r="2039" spans="2:3" ht="9.9499999999999993" customHeight="1" x14ac:dyDescent="0.2">
      <c r="B2039" s="28"/>
      <c r="C2039" s="28"/>
    </row>
    <row r="2040" spans="2:3" ht="9.9499999999999993" customHeight="1" x14ac:dyDescent="0.2">
      <c r="B2040" s="28"/>
      <c r="C2040" s="28"/>
    </row>
    <row r="2041" spans="2:3" ht="9.9499999999999993" customHeight="1" x14ac:dyDescent="0.2">
      <c r="B2041" s="28"/>
      <c r="C2041" s="28"/>
    </row>
    <row r="2042" spans="2:3" ht="9.9499999999999993" customHeight="1" x14ac:dyDescent="0.2">
      <c r="B2042" s="28"/>
      <c r="C2042" s="28"/>
    </row>
    <row r="2043" spans="2:3" ht="9.9499999999999993" customHeight="1" x14ac:dyDescent="0.2">
      <c r="B2043" s="28"/>
      <c r="C2043" s="28"/>
    </row>
    <row r="2044" spans="2:3" ht="9.9499999999999993" customHeight="1" x14ac:dyDescent="0.2">
      <c r="B2044" s="28"/>
      <c r="C2044" s="28"/>
    </row>
    <row r="2045" spans="2:3" ht="9.9499999999999993" customHeight="1" x14ac:dyDescent="0.2">
      <c r="B2045" s="28"/>
      <c r="C2045" s="28"/>
    </row>
    <row r="2046" spans="2:3" ht="9.9499999999999993" customHeight="1" x14ac:dyDescent="0.2">
      <c r="B2046" s="28"/>
      <c r="C2046" s="28"/>
    </row>
    <row r="2047" spans="2:3" ht="9.9499999999999993" customHeight="1" x14ac:dyDescent="0.2">
      <c r="B2047" s="28"/>
      <c r="C2047" s="28"/>
    </row>
    <row r="2048" spans="2:3" ht="9.9499999999999993" customHeight="1" x14ac:dyDescent="0.2">
      <c r="B2048" s="28"/>
      <c r="C2048" s="28"/>
    </row>
    <row r="2049" spans="2:3" ht="9.9499999999999993" customHeight="1" x14ac:dyDescent="0.2">
      <c r="B2049" s="28"/>
      <c r="C2049" s="28"/>
    </row>
    <row r="2050" spans="2:3" ht="9.9499999999999993" customHeight="1" x14ac:dyDescent="0.2">
      <c r="B2050" s="28"/>
      <c r="C2050" s="28"/>
    </row>
    <row r="2051" spans="2:3" ht="9.9499999999999993" customHeight="1" x14ac:dyDescent="0.2">
      <c r="B2051" s="28"/>
      <c r="C2051" s="28"/>
    </row>
    <row r="2052" spans="2:3" ht="9.9499999999999993" customHeight="1" x14ac:dyDescent="0.2">
      <c r="B2052" s="28"/>
      <c r="C2052" s="28"/>
    </row>
    <row r="2053" spans="2:3" ht="9.9499999999999993" customHeight="1" x14ac:dyDescent="0.2">
      <c r="B2053" s="28"/>
      <c r="C2053" s="28"/>
    </row>
    <row r="2054" spans="2:3" ht="9.9499999999999993" customHeight="1" x14ac:dyDescent="0.2">
      <c r="B2054" s="28"/>
      <c r="C2054" s="28"/>
    </row>
    <row r="2055" spans="2:3" ht="9.9499999999999993" customHeight="1" x14ac:dyDescent="0.2">
      <c r="B2055" s="28"/>
      <c r="C2055" s="28"/>
    </row>
    <row r="2056" spans="2:3" ht="9.9499999999999993" customHeight="1" x14ac:dyDescent="0.2">
      <c r="B2056" s="28"/>
      <c r="C2056" s="28"/>
    </row>
    <row r="2057" spans="2:3" ht="9.9499999999999993" customHeight="1" x14ac:dyDescent="0.2">
      <c r="B2057" s="28"/>
      <c r="C2057" s="28"/>
    </row>
    <row r="2058" spans="2:3" ht="9.9499999999999993" customHeight="1" x14ac:dyDescent="0.2">
      <c r="B2058" s="28"/>
      <c r="C2058" s="28"/>
    </row>
    <row r="2059" spans="2:3" ht="9.9499999999999993" customHeight="1" x14ac:dyDescent="0.2">
      <c r="B2059" s="28"/>
      <c r="C2059" s="28"/>
    </row>
    <row r="2060" spans="2:3" ht="9.9499999999999993" customHeight="1" x14ac:dyDescent="0.2">
      <c r="B2060" s="28"/>
      <c r="C2060" s="28"/>
    </row>
    <row r="2061" spans="2:3" ht="9.9499999999999993" customHeight="1" x14ac:dyDescent="0.2">
      <c r="B2061" s="28"/>
      <c r="C2061" s="28"/>
    </row>
    <row r="2062" spans="2:3" ht="9.9499999999999993" customHeight="1" x14ac:dyDescent="0.2">
      <c r="B2062" s="28"/>
      <c r="C2062" s="28"/>
    </row>
    <row r="2063" spans="2:3" ht="9.9499999999999993" customHeight="1" x14ac:dyDescent="0.2">
      <c r="B2063" s="28"/>
      <c r="C2063" s="28"/>
    </row>
    <row r="2064" spans="2:3" ht="9.9499999999999993" customHeight="1" x14ac:dyDescent="0.2">
      <c r="B2064" s="28"/>
      <c r="C2064" s="28"/>
    </row>
    <row r="2065" spans="2:3" ht="9.9499999999999993" customHeight="1" x14ac:dyDescent="0.2">
      <c r="B2065" s="28"/>
      <c r="C2065" s="28"/>
    </row>
    <row r="2066" spans="2:3" ht="9.9499999999999993" customHeight="1" x14ac:dyDescent="0.2">
      <c r="B2066" s="28"/>
      <c r="C2066" s="28"/>
    </row>
    <row r="2067" spans="2:3" ht="9.9499999999999993" customHeight="1" x14ac:dyDescent="0.2">
      <c r="B2067" s="28"/>
      <c r="C2067" s="28"/>
    </row>
    <row r="2068" spans="2:3" ht="9.9499999999999993" customHeight="1" x14ac:dyDescent="0.2">
      <c r="B2068" s="28"/>
      <c r="C2068" s="28"/>
    </row>
    <row r="2069" spans="2:3" ht="9.9499999999999993" customHeight="1" x14ac:dyDescent="0.2">
      <c r="B2069" s="28"/>
      <c r="C2069" s="28"/>
    </row>
    <row r="2070" spans="2:3" ht="9.9499999999999993" customHeight="1" x14ac:dyDescent="0.2">
      <c r="B2070" s="28"/>
      <c r="C2070" s="28"/>
    </row>
    <row r="2071" spans="2:3" ht="9.9499999999999993" customHeight="1" x14ac:dyDescent="0.2">
      <c r="B2071" s="28"/>
      <c r="C2071" s="28"/>
    </row>
    <row r="2072" spans="2:3" ht="9.9499999999999993" customHeight="1" x14ac:dyDescent="0.2">
      <c r="B2072" s="28"/>
      <c r="C2072" s="28"/>
    </row>
    <row r="2073" spans="2:3" ht="9.9499999999999993" customHeight="1" x14ac:dyDescent="0.2">
      <c r="B2073" s="28"/>
      <c r="C2073" s="28"/>
    </row>
    <row r="2074" spans="2:3" ht="9.9499999999999993" customHeight="1" x14ac:dyDescent="0.2">
      <c r="B2074" s="28"/>
      <c r="C2074" s="28"/>
    </row>
    <row r="2075" spans="2:3" ht="9.9499999999999993" customHeight="1" x14ac:dyDescent="0.2">
      <c r="B2075" s="28"/>
      <c r="C2075" s="28"/>
    </row>
    <row r="2076" spans="2:3" ht="9.9499999999999993" customHeight="1" x14ac:dyDescent="0.2">
      <c r="B2076" s="28"/>
      <c r="C2076" s="28"/>
    </row>
    <row r="2077" spans="2:3" ht="9.9499999999999993" customHeight="1" x14ac:dyDescent="0.2">
      <c r="B2077" s="28"/>
      <c r="C2077" s="28"/>
    </row>
    <row r="2078" spans="2:3" ht="9.9499999999999993" customHeight="1" x14ac:dyDescent="0.2">
      <c r="B2078" s="28"/>
      <c r="C2078" s="28"/>
    </row>
    <row r="2079" spans="2:3" ht="9.9499999999999993" customHeight="1" x14ac:dyDescent="0.2">
      <c r="B2079" s="28"/>
      <c r="C2079" s="28"/>
    </row>
    <row r="2080" spans="2:3" ht="9.9499999999999993" customHeight="1" x14ac:dyDescent="0.2">
      <c r="B2080" s="28"/>
      <c r="C2080" s="28"/>
    </row>
    <row r="2081" spans="2:3" ht="9.9499999999999993" customHeight="1" x14ac:dyDescent="0.2">
      <c r="B2081" s="28"/>
      <c r="C2081" s="28"/>
    </row>
    <row r="2082" spans="2:3" ht="9.9499999999999993" customHeight="1" x14ac:dyDescent="0.2">
      <c r="B2082" s="28"/>
      <c r="C2082" s="28"/>
    </row>
    <row r="2083" spans="2:3" ht="9.9499999999999993" customHeight="1" x14ac:dyDescent="0.2">
      <c r="B2083" s="28"/>
      <c r="C2083" s="28"/>
    </row>
    <row r="2084" spans="2:3" ht="9.9499999999999993" customHeight="1" x14ac:dyDescent="0.2">
      <c r="B2084" s="28"/>
      <c r="C2084" s="28"/>
    </row>
    <row r="2085" spans="2:3" ht="9.9499999999999993" customHeight="1" x14ac:dyDescent="0.2">
      <c r="B2085" s="28"/>
      <c r="C2085" s="28"/>
    </row>
    <row r="2086" spans="2:3" ht="9.9499999999999993" customHeight="1" x14ac:dyDescent="0.2">
      <c r="B2086" s="28"/>
      <c r="C2086" s="28"/>
    </row>
    <row r="2087" spans="2:3" ht="9.9499999999999993" customHeight="1" x14ac:dyDescent="0.2">
      <c r="B2087" s="28"/>
      <c r="C2087" s="28"/>
    </row>
    <row r="2088" spans="2:3" ht="9.9499999999999993" customHeight="1" x14ac:dyDescent="0.2">
      <c r="B2088" s="28"/>
      <c r="C2088" s="28"/>
    </row>
    <row r="2089" spans="2:3" ht="9.9499999999999993" customHeight="1" x14ac:dyDescent="0.2">
      <c r="B2089" s="28"/>
      <c r="C2089" s="28"/>
    </row>
    <row r="2090" spans="2:3" ht="9.9499999999999993" customHeight="1" x14ac:dyDescent="0.2">
      <c r="B2090" s="28"/>
      <c r="C2090" s="28"/>
    </row>
    <row r="2091" spans="2:3" ht="9.9499999999999993" customHeight="1" x14ac:dyDescent="0.2">
      <c r="B2091" s="28"/>
      <c r="C2091" s="28"/>
    </row>
    <row r="2092" spans="2:3" ht="9.9499999999999993" customHeight="1" x14ac:dyDescent="0.2">
      <c r="B2092" s="28"/>
      <c r="C2092" s="28"/>
    </row>
    <row r="2093" spans="2:3" ht="9.9499999999999993" customHeight="1" x14ac:dyDescent="0.2">
      <c r="B2093" s="28"/>
      <c r="C2093" s="28"/>
    </row>
    <row r="2094" spans="2:3" ht="9.9499999999999993" customHeight="1" x14ac:dyDescent="0.2">
      <c r="B2094" s="28"/>
      <c r="C2094" s="28"/>
    </row>
    <row r="2095" spans="2:3" ht="9.9499999999999993" customHeight="1" x14ac:dyDescent="0.2">
      <c r="B2095" s="28"/>
      <c r="C2095" s="28"/>
    </row>
    <row r="2096" spans="2:3" ht="9.9499999999999993" customHeight="1" x14ac:dyDescent="0.2">
      <c r="B2096" s="28"/>
      <c r="C2096" s="28"/>
    </row>
    <row r="2097" spans="2:3" ht="9.9499999999999993" customHeight="1" x14ac:dyDescent="0.2">
      <c r="B2097" s="28"/>
      <c r="C2097" s="28"/>
    </row>
    <row r="2098" spans="2:3" ht="9.9499999999999993" customHeight="1" x14ac:dyDescent="0.2">
      <c r="B2098" s="28"/>
      <c r="C2098" s="28"/>
    </row>
    <row r="2099" spans="2:3" ht="9.9499999999999993" customHeight="1" x14ac:dyDescent="0.2">
      <c r="B2099" s="28"/>
      <c r="C2099" s="28"/>
    </row>
    <row r="2100" spans="2:3" ht="9.9499999999999993" customHeight="1" x14ac:dyDescent="0.2">
      <c r="B2100" s="28"/>
      <c r="C2100" s="28"/>
    </row>
    <row r="2101" spans="2:3" ht="9.9499999999999993" customHeight="1" x14ac:dyDescent="0.2">
      <c r="B2101" s="28"/>
      <c r="C2101" s="28"/>
    </row>
    <row r="2102" spans="2:3" ht="9.9499999999999993" customHeight="1" x14ac:dyDescent="0.2">
      <c r="B2102" s="28"/>
      <c r="C2102" s="28"/>
    </row>
    <row r="2103" spans="2:3" ht="9.9499999999999993" customHeight="1" x14ac:dyDescent="0.2">
      <c r="B2103" s="28"/>
      <c r="C2103" s="28"/>
    </row>
    <row r="2104" spans="2:3" ht="9.9499999999999993" customHeight="1" x14ac:dyDescent="0.2">
      <c r="B2104" s="28"/>
      <c r="C2104" s="28"/>
    </row>
    <row r="2105" spans="2:3" ht="9.9499999999999993" customHeight="1" x14ac:dyDescent="0.2">
      <c r="B2105" s="28"/>
      <c r="C2105" s="28"/>
    </row>
    <row r="2106" spans="2:3" ht="9.9499999999999993" customHeight="1" x14ac:dyDescent="0.2">
      <c r="B2106" s="28"/>
      <c r="C2106" s="28"/>
    </row>
    <row r="2107" spans="2:3" ht="9.9499999999999993" customHeight="1" x14ac:dyDescent="0.2">
      <c r="B2107" s="28"/>
      <c r="C2107" s="28"/>
    </row>
    <row r="2108" spans="2:3" ht="9.9499999999999993" customHeight="1" x14ac:dyDescent="0.2">
      <c r="B2108" s="28"/>
      <c r="C2108" s="28"/>
    </row>
    <row r="2109" spans="2:3" ht="9.9499999999999993" customHeight="1" x14ac:dyDescent="0.2">
      <c r="B2109" s="28"/>
      <c r="C2109" s="28"/>
    </row>
    <row r="2110" spans="2:3" ht="9.9499999999999993" customHeight="1" x14ac:dyDescent="0.2">
      <c r="B2110" s="28"/>
      <c r="C2110" s="28"/>
    </row>
    <row r="2111" spans="2:3" ht="9.9499999999999993" customHeight="1" x14ac:dyDescent="0.2">
      <c r="B2111" s="28"/>
      <c r="C2111" s="28"/>
    </row>
    <row r="2112" spans="2:3" ht="9.9499999999999993" customHeight="1" x14ac:dyDescent="0.2">
      <c r="B2112" s="28"/>
      <c r="C2112" s="28"/>
    </row>
    <row r="2113" spans="2:3" ht="9.9499999999999993" customHeight="1" x14ac:dyDescent="0.2">
      <c r="B2113" s="28"/>
      <c r="C2113" s="28"/>
    </row>
    <row r="2114" spans="2:3" ht="9.9499999999999993" customHeight="1" x14ac:dyDescent="0.2">
      <c r="B2114" s="28"/>
      <c r="C2114" s="28"/>
    </row>
    <row r="2115" spans="2:3" ht="9.9499999999999993" customHeight="1" x14ac:dyDescent="0.2">
      <c r="B2115" s="28"/>
      <c r="C2115" s="28"/>
    </row>
    <row r="2116" spans="2:3" ht="9.9499999999999993" customHeight="1" x14ac:dyDescent="0.2">
      <c r="B2116" s="28"/>
      <c r="C2116" s="28"/>
    </row>
    <row r="2117" spans="2:3" ht="9.9499999999999993" customHeight="1" x14ac:dyDescent="0.2">
      <c r="B2117" s="28"/>
      <c r="C2117" s="28"/>
    </row>
    <row r="2118" spans="2:3" ht="9.9499999999999993" customHeight="1" x14ac:dyDescent="0.2">
      <c r="B2118" s="28"/>
      <c r="C2118" s="28"/>
    </row>
    <row r="2119" spans="2:3" ht="9.9499999999999993" customHeight="1" x14ac:dyDescent="0.2">
      <c r="B2119" s="28"/>
      <c r="C2119" s="28"/>
    </row>
    <row r="2120" spans="2:3" ht="9.9499999999999993" customHeight="1" x14ac:dyDescent="0.2">
      <c r="B2120" s="28"/>
      <c r="C2120" s="28"/>
    </row>
    <row r="2121" spans="2:3" ht="9.9499999999999993" customHeight="1" x14ac:dyDescent="0.2">
      <c r="B2121" s="28"/>
      <c r="C2121" s="28"/>
    </row>
    <row r="2122" spans="2:3" ht="9.9499999999999993" customHeight="1" x14ac:dyDescent="0.2">
      <c r="B2122" s="28"/>
      <c r="C2122" s="28"/>
    </row>
    <row r="2123" spans="2:3" ht="9.9499999999999993" customHeight="1" x14ac:dyDescent="0.2">
      <c r="B2123" s="28"/>
      <c r="C2123" s="28"/>
    </row>
    <row r="2124" spans="2:3" ht="9.9499999999999993" customHeight="1" x14ac:dyDescent="0.2">
      <c r="B2124" s="28"/>
      <c r="C2124" s="28"/>
    </row>
    <row r="2125" spans="2:3" ht="9.9499999999999993" customHeight="1" x14ac:dyDescent="0.2">
      <c r="B2125" s="28"/>
      <c r="C2125" s="28"/>
    </row>
    <row r="2126" spans="2:3" ht="9.9499999999999993" customHeight="1" x14ac:dyDescent="0.2">
      <c r="B2126" s="28"/>
      <c r="C2126" s="28"/>
    </row>
    <row r="2127" spans="2:3" ht="9.9499999999999993" customHeight="1" x14ac:dyDescent="0.2">
      <c r="B2127" s="28"/>
      <c r="C2127" s="28"/>
    </row>
    <row r="2128" spans="2:3" ht="9.9499999999999993" customHeight="1" x14ac:dyDescent="0.2">
      <c r="B2128" s="28"/>
      <c r="C2128" s="28"/>
    </row>
    <row r="2129" spans="2:3" ht="9.9499999999999993" customHeight="1" x14ac:dyDescent="0.2">
      <c r="B2129" s="28"/>
      <c r="C2129" s="28"/>
    </row>
    <row r="2130" spans="2:3" ht="9.9499999999999993" customHeight="1" x14ac:dyDescent="0.2">
      <c r="B2130" s="28"/>
      <c r="C2130" s="28"/>
    </row>
    <row r="2131" spans="2:3" ht="9.9499999999999993" customHeight="1" x14ac:dyDescent="0.2">
      <c r="B2131" s="28"/>
      <c r="C2131" s="28"/>
    </row>
    <row r="2132" spans="2:3" ht="9.9499999999999993" customHeight="1" x14ac:dyDescent="0.2">
      <c r="B2132" s="28"/>
      <c r="C2132" s="28"/>
    </row>
    <row r="2133" spans="2:3" ht="9.9499999999999993" customHeight="1" x14ac:dyDescent="0.2">
      <c r="B2133" s="28"/>
      <c r="C2133" s="28"/>
    </row>
    <row r="2134" spans="2:3" ht="9.9499999999999993" customHeight="1" x14ac:dyDescent="0.2">
      <c r="B2134" s="28"/>
      <c r="C2134" s="28"/>
    </row>
    <row r="2135" spans="2:3" ht="9.9499999999999993" customHeight="1" x14ac:dyDescent="0.2">
      <c r="B2135" s="28"/>
      <c r="C2135" s="28"/>
    </row>
    <row r="2136" spans="2:3" ht="9.9499999999999993" customHeight="1" x14ac:dyDescent="0.2">
      <c r="B2136" s="28"/>
      <c r="C2136" s="28"/>
    </row>
    <row r="2137" spans="2:3" ht="9.9499999999999993" customHeight="1" x14ac:dyDescent="0.2">
      <c r="B2137" s="28"/>
      <c r="C2137" s="28"/>
    </row>
    <row r="2138" spans="2:3" ht="9.9499999999999993" customHeight="1" x14ac:dyDescent="0.2">
      <c r="B2138" s="28"/>
      <c r="C2138" s="28"/>
    </row>
    <row r="2139" spans="2:3" ht="9.9499999999999993" customHeight="1" x14ac:dyDescent="0.2">
      <c r="B2139" s="28"/>
      <c r="C2139" s="28"/>
    </row>
    <row r="2140" spans="2:3" ht="9.9499999999999993" customHeight="1" x14ac:dyDescent="0.2">
      <c r="B2140" s="28"/>
      <c r="C2140" s="28"/>
    </row>
    <row r="2141" spans="2:3" ht="9.9499999999999993" customHeight="1" x14ac:dyDescent="0.2">
      <c r="B2141" s="28"/>
      <c r="C2141" s="28"/>
    </row>
    <row r="2142" spans="2:3" ht="9.9499999999999993" customHeight="1" x14ac:dyDescent="0.2">
      <c r="B2142" s="28"/>
      <c r="C2142" s="28"/>
    </row>
    <row r="2143" spans="2:3" ht="9.9499999999999993" customHeight="1" x14ac:dyDescent="0.2">
      <c r="B2143" s="28"/>
      <c r="C2143" s="28"/>
    </row>
    <row r="2144" spans="2:3" ht="9.9499999999999993" customHeight="1" x14ac:dyDescent="0.2">
      <c r="B2144" s="28"/>
      <c r="C2144" s="28"/>
    </row>
    <row r="2145" spans="2:3" ht="9.9499999999999993" customHeight="1" x14ac:dyDescent="0.2">
      <c r="B2145" s="28"/>
      <c r="C2145" s="28"/>
    </row>
    <row r="2146" spans="2:3" ht="9.9499999999999993" customHeight="1" x14ac:dyDescent="0.2">
      <c r="B2146" s="28"/>
      <c r="C2146" s="28"/>
    </row>
    <row r="2147" spans="2:3" ht="9.9499999999999993" customHeight="1" x14ac:dyDescent="0.2">
      <c r="B2147" s="28"/>
      <c r="C2147" s="28"/>
    </row>
    <row r="2148" spans="2:3" ht="9.9499999999999993" customHeight="1" x14ac:dyDescent="0.2">
      <c r="B2148" s="28"/>
      <c r="C2148" s="28"/>
    </row>
    <row r="2149" spans="2:3" ht="9.9499999999999993" customHeight="1" x14ac:dyDescent="0.2">
      <c r="B2149" s="28"/>
      <c r="C2149" s="28"/>
    </row>
    <row r="2150" spans="2:3" ht="9.9499999999999993" customHeight="1" x14ac:dyDescent="0.2">
      <c r="B2150" s="28"/>
      <c r="C2150" s="28"/>
    </row>
    <row r="2151" spans="2:3" ht="9.9499999999999993" customHeight="1" x14ac:dyDescent="0.2">
      <c r="B2151" s="28"/>
      <c r="C2151" s="28"/>
    </row>
    <row r="2152" spans="2:3" ht="9.9499999999999993" customHeight="1" x14ac:dyDescent="0.2">
      <c r="B2152" s="28"/>
      <c r="C2152" s="28"/>
    </row>
    <row r="2153" spans="2:3" ht="9.9499999999999993" customHeight="1" x14ac:dyDescent="0.2">
      <c r="B2153" s="28"/>
      <c r="C2153" s="28"/>
    </row>
    <row r="2154" spans="2:3" ht="9.9499999999999993" customHeight="1" x14ac:dyDescent="0.2">
      <c r="B2154" s="28"/>
      <c r="C2154" s="28"/>
    </row>
    <row r="2155" spans="2:3" ht="9.9499999999999993" customHeight="1" x14ac:dyDescent="0.2">
      <c r="B2155" s="28"/>
      <c r="C2155" s="28"/>
    </row>
    <row r="2156" spans="2:3" ht="9.9499999999999993" customHeight="1" x14ac:dyDescent="0.2">
      <c r="B2156" s="28"/>
      <c r="C2156" s="28"/>
    </row>
    <row r="2157" spans="2:3" ht="9.9499999999999993" customHeight="1" x14ac:dyDescent="0.2">
      <c r="B2157" s="28"/>
      <c r="C2157" s="28"/>
    </row>
    <row r="2158" spans="2:3" ht="9.9499999999999993" customHeight="1" x14ac:dyDescent="0.2">
      <c r="B2158" s="28"/>
      <c r="C2158" s="28"/>
    </row>
    <row r="2159" spans="2:3" ht="9.9499999999999993" customHeight="1" x14ac:dyDescent="0.2">
      <c r="B2159" s="28"/>
      <c r="C2159" s="28"/>
    </row>
    <row r="2160" spans="2:3" ht="9.9499999999999993" customHeight="1" x14ac:dyDescent="0.2">
      <c r="B2160" s="28"/>
      <c r="C2160" s="28"/>
    </row>
    <row r="2161" spans="2:3" ht="9.9499999999999993" customHeight="1" x14ac:dyDescent="0.2">
      <c r="B2161" s="28"/>
      <c r="C2161" s="28"/>
    </row>
    <row r="2162" spans="2:3" ht="9.9499999999999993" customHeight="1" x14ac:dyDescent="0.2">
      <c r="B2162" s="28"/>
      <c r="C2162" s="28"/>
    </row>
    <row r="2163" spans="2:3" ht="9.9499999999999993" customHeight="1" x14ac:dyDescent="0.2">
      <c r="B2163" s="28"/>
      <c r="C2163" s="28"/>
    </row>
    <row r="2164" spans="2:3" ht="9.9499999999999993" customHeight="1" x14ac:dyDescent="0.2">
      <c r="B2164" s="28"/>
      <c r="C2164" s="28"/>
    </row>
    <row r="2165" spans="2:3" ht="9.9499999999999993" customHeight="1" x14ac:dyDescent="0.2">
      <c r="B2165" s="28"/>
      <c r="C2165" s="28"/>
    </row>
    <row r="2166" spans="2:3" ht="9.9499999999999993" customHeight="1" x14ac:dyDescent="0.2">
      <c r="B2166" s="28"/>
      <c r="C2166" s="28"/>
    </row>
    <row r="2167" spans="2:3" ht="9.9499999999999993" customHeight="1" x14ac:dyDescent="0.2">
      <c r="B2167" s="28"/>
      <c r="C2167" s="28"/>
    </row>
    <row r="2168" spans="2:3" ht="9.9499999999999993" customHeight="1" x14ac:dyDescent="0.2">
      <c r="B2168" s="28"/>
      <c r="C2168" s="28"/>
    </row>
    <row r="2169" spans="2:3" ht="9.9499999999999993" customHeight="1" x14ac:dyDescent="0.2">
      <c r="B2169" s="28"/>
      <c r="C2169" s="28"/>
    </row>
    <row r="2170" spans="2:3" ht="9.9499999999999993" customHeight="1" x14ac:dyDescent="0.2">
      <c r="B2170" s="28"/>
      <c r="C2170" s="28"/>
    </row>
    <row r="2171" spans="2:3" ht="9.9499999999999993" customHeight="1" x14ac:dyDescent="0.2">
      <c r="B2171" s="28"/>
      <c r="C2171" s="28"/>
    </row>
    <row r="2172" spans="2:3" ht="9.9499999999999993" customHeight="1" x14ac:dyDescent="0.2">
      <c r="B2172" s="28"/>
      <c r="C2172" s="28"/>
    </row>
    <row r="2173" spans="2:3" ht="9.9499999999999993" customHeight="1" x14ac:dyDescent="0.2">
      <c r="B2173" s="28"/>
      <c r="C2173" s="28"/>
    </row>
    <row r="2174" spans="2:3" ht="9.9499999999999993" customHeight="1" x14ac:dyDescent="0.2">
      <c r="B2174" s="28"/>
      <c r="C2174" s="28"/>
    </row>
    <row r="2175" spans="2:3" ht="9.9499999999999993" customHeight="1" x14ac:dyDescent="0.2">
      <c r="B2175" s="28"/>
      <c r="C2175" s="28"/>
    </row>
    <row r="2176" spans="2:3" ht="9.9499999999999993" customHeight="1" x14ac:dyDescent="0.2">
      <c r="B2176" s="28"/>
      <c r="C2176" s="28"/>
    </row>
    <row r="2177" spans="2:3" ht="9.9499999999999993" customHeight="1" x14ac:dyDescent="0.2">
      <c r="B2177" s="28"/>
      <c r="C2177" s="28"/>
    </row>
    <row r="2178" spans="2:3" ht="9.9499999999999993" customHeight="1" x14ac:dyDescent="0.2">
      <c r="B2178" s="28"/>
      <c r="C2178" s="28"/>
    </row>
    <row r="2179" spans="2:3" ht="9.9499999999999993" customHeight="1" x14ac:dyDescent="0.2">
      <c r="B2179" s="28"/>
      <c r="C2179" s="28"/>
    </row>
    <row r="2180" spans="2:3" ht="9.9499999999999993" customHeight="1" x14ac:dyDescent="0.2">
      <c r="B2180" s="28"/>
      <c r="C2180" s="28"/>
    </row>
    <row r="2181" spans="2:3" ht="9.9499999999999993" customHeight="1" x14ac:dyDescent="0.2">
      <c r="B2181" s="28"/>
      <c r="C2181" s="28"/>
    </row>
    <row r="2182" spans="2:3" ht="9.9499999999999993" customHeight="1" x14ac:dyDescent="0.2">
      <c r="B2182" s="28"/>
      <c r="C2182" s="28"/>
    </row>
    <row r="2183" spans="2:3" ht="9.9499999999999993" customHeight="1" x14ac:dyDescent="0.2">
      <c r="B2183" s="28"/>
      <c r="C2183" s="28"/>
    </row>
    <row r="2184" spans="2:3" ht="9.9499999999999993" customHeight="1" x14ac:dyDescent="0.2">
      <c r="B2184" s="28"/>
      <c r="C2184" s="28"/>
    </row>
    <row r="2185" spans="2:3" ht="9.9499999999999993" customHeight="1" x14ac:dyDescent="0.2">
      <c r="B2185" s="28"/>
      <c r="C2185" s="28"/>
    </row>
    <row r="2186" spans="2:3" ht="9.9499999999999993" customHeight="1" x14ac:dyDescent="0.2">
      <c r="B2186" s="28"/>
      <c r="C2186" s="28"/>
    </row>
    <row r="2187" spans="2:3" ht="9.9499999999999993" customHeight="1" x14ac:dyDescent="0.2">
      <c r="B2187" s="28"/>
      <c r="C2187" s="28"/>
    </row>
    <row r="2188" spans="2:3" ht="9.9499999999999993" customHeight="1" x14ac:dyDescent="0.2">
      <c r="B2188" s="28"/>
      <c r="C2188" s="28"/>
    </row>
    <row r="2189" spans="2:3" ht="9.9499999999999993" customHeight="1" x14ac:dyDescent="0.2">
      <c r="B2189" s="28"/>
      <c r="C2189" s="28"/>
    </row>
    <row r="2190" spans="2:3" ht="9.9499999999999993" customHeight="1" x14ac:dyDescent="0.2">
      <c r="B2190" s="28"/>
      <c r="C2190" s="28"/>
    </row>
    <row r="2191" spans="2:3" ht="9.9499999999999993" customHeight="1" x14ac:dyDescent="0.2">
      <c r="B2191" s="28"/>
      <c r="C2191" s="28"/>
    </row>
    <row r="2192" spans="2:3" ht="9.9499999999999993" customHeight="1" x14ac:dyDescent="0.2">
      <c r="B2192" s="28"/>
      <c r="C2192" s="28"/>
    </row>
    <row r="2193" spans="2:3" ht="9.9499999999999993" customHeight="1" x14ac:dyDescent="0.2">
      <c r="B2193" s="28"/>
      <c r="C2193" s="28"/>
    </row>
    <row r="2194" spans="2:3" ht="9.9499999999999993" customHeight="1" x14ac:dyDescent="0.2">
      <c r="B2194" s="28"/>
      <c r="C2194" s="28"/>
    </row>
    <row r="2195" spans="2:3" ht="9.9499999999999993" customHeight="1" x14ac:dyDescent="0.2">
      <c r="B2195" s="28"/>
      <c r="C2195" s="28"/>
    </row>
    <row r="2196" spans="2:3" ht="9.9499999999999993" customHeight="1" x14ac:dyDescent="0.2">
      <c r="B2196" s="28"/>
      <c r="C2196" s="28"/>
    </row>
    <row r="2197" spans="2:3" ht="9.9499999999999993" customHeight="1" x14ac:dyDescent="0.2">
      <c r="B2197" s="28"/>
      <c r="C2197" s="28"/>
    </row>
    <row r="2198" spans="2:3" ht="9.9499999999999993" customHeight="1" x14ac:dyDescent="0.2">
      <c r="B2198" s="28"/>
      <c r="C2198" s="28"/>
    </row>
    <row r="2199" spans="2:3" ht="9.9499999999999993" customHeight="1" x14ac:dyDescent="0.2">
      <c r="B2199" s="28"/>
      <c r="C2199" s="28"/>
    </row>
    <row r="2200" spans="2:3" ht="9.9499999999999993" customHeight="1" x14ac:dyDescent="0.2">
      <c r="B2200" s="28"/>
      <c r="C2200" s="28"/>
    </row>
    <row r="2201" spans="2:3" ht="9.9499999999999993" customHeight="1" x14ac:dyDescent="0.2">
      <c r="B2201" s="28"/>
      <c r="C2201" s="28"/>
    </row>
    <row r="2202" spans="2:3" ht="9.9499999999999993" customHeight="1" x14ac:dyDescent="0.2">
      <c r="B2202" s="28"/>
      <c r="C2202" s="28"/>
    </row>
    <row r="2203" spans="2:3" ht="9.9499999999999993" customHeight="1" x14ac:dyDescent="0.2">
      <c r="B2203" s="28"/>
      <c r="C2203" s="28"/>
    </row>
    <row r="2204" spans="2:3" ht="9.9499999999999993" customHeight="1" x14ac:dyDescent="0.2">
      <c r="B2204" s="28"/>
      <c r="C2204" s="28"/>
    </row>
    <row r="2205" spans="2:3" ht="9.9499999999999993" customHeight="1" x14ac:dyDescent="0.2">
      <c r="B2205" s="28"/>
      <c r="C2205" s="28"/>
    </row>
    <row r="2206" spans="2:3" ht="9.9499999999999993" customHeight="1" x14ac:dyDescent="0.2">
      <c r="B2206" s="28"/>
      <c r="C2206" s="28"/>
    </row>
    <row r="2207" spans="2:3" ht="9.9499999999999993" customHeight="1" x14ac:dyDescent="0.2">
      <c r="B2207" s="28"/>
      <c r="C2207" s="28"/>
    </row>
    <row r="2208" spans="2:3" ht="9.9499999999999993" customHeight="1" x14ac:dyDescent="0.2">
      <c r="B2208" s="28"/>
      <c r="C2208" s="28"/>
    </row>
    <row r="2209" spans="2:3" ht="9.9499999999999993" customHeight="1" x14ac:dyDescent="0.2">
      <c r="B2209" s="28"/>
      <c r="C2209" s="28"/>
    </row>
    <row r="2210" spans="2:3" ht="9.9499999999999993" customHeight="1" x14ac:dyDescent="0.2">
      <c r="B2210" s="28"/>
      <c r="C2210" s="28"/>
    </row>
    <row r="2211" spans="2:3" ht="9.9499999999999993" customHeight="1" x14ac:dyDescent="0.2">
      <c r="B2211" s="28"/>
      <c r="C2211" s="28"/>
    </row>
    <row r="2212" spans="2:3" ht="9.9499999999999993" customHeight="1" x14ac:dyDescent="0.2">
      <c r="B2212" s="28"/>
      <c r="C2212" s="28"/>
    </row>
    <row r="2213" spans="2:3" ht="9.9499999999999993" customHeight="1" x14ac:dyDescent="0.2">
      <c r="B2213" s="28"/>
      <c r="C2213" s="28"/>
    </row>
    <row r="2214" spans="2:3" ht="9.9499999999999993" customHeight="1" x14ac:dyDescent="0.2">
      <c r="B2214" s="28"/>
      <c r="C2214" s="28"/>
    </row>
    <row r="2215" spans="2:3" ht="9.9499999999999993" customHeight="1" x14ac:dyDescent="0.2">
      <c r="B2215" s="28"/>
      <c r="C2215" s="28"/>
    </row>
    <row r="2216" spans="2:3" ht="9.9499999999999993" customHeight="1" x14ac:dyDescent="0.2">
      <c r="B2216" s="28"/>
      <c r="C2216" s="28"/>
    </row>
    <row r="2217" spans="2:3" ht="9.9499999999999993" customHeight="1" x14ac:dyDescent="0.2">
      <c r="B2217" s="28"/>
      <c r="C2217" s="28"/>
    </row>
    <row r="2218" spans="2:3" ht="9.9499999999999993" customHeight="1" x14ac:dyDescent="0.2">
      <c r="B2218" s="28"/>
      <c r="C2218" s="28"/>
    </row>
    <row r="2219" spans="2:3" ht="9.9499999999999993" customHeight="1" x14ac:dyDescent="0.2">
      <c r="B2219" s="28"/>
      <c r="C2219" s="28"/>
    </row>
    <row r="2220" spans="2:3" ht="9.9499999999999993" customHeight="1" x14ac:dyDescent="0.2">
      <c r="B2220" s="28"/>
      <c r="C2220" s="28"/>
    </row>
    <row r="2221" spans="2:3" ht="9.9499999999999993" customHeight="1" x14ac:dyDescent="0.2">
      <c r="B2221" s="28"/>
      <c r="C2221" s="28"/>
    </row>
    <row r="2222" spans="2:3" ht="9.9499999999999993" customHeight="1" x14ac:dyDescent="0.2">
      <c r="B2222" s="28"/>
      <c r="C2222" s="28"/>
    </row>
    <row r="2223" spans="2:3" ht="9.9499999999999993" customHeight="1" x14ac:dyDescent="0.2">
      <c r="B2223" s="28"/>
      <c r="C2223" s="28"/>
    </row>
    <row r="2224" spans="2:3" ht="9.9499999999999993" customHeight="1" x14ac:dyDescent="0.2">
      <c r="B2224" s="28"/>
      <c r="C2224" s="28"/>
    </row>
    <row r="2225" spans="2:3" ht="9.9499999999999993" customHeight="1" x14ac:dyDescent="0.2">
      <c r="B2225" s="28"/>
      <c r="C2225" s="28"/>
    </row>
    <row r="2226" spans="2:3" ht="9.9499999999999993" customHeight="1" x14ac:dyDescent="0.2">
      <c r="B2226" s="28"/>
      <c r="C2226" s="28"/>
    </row>
    <row r="2227" spans="2:3" ht="9.9499999999999993" customHeight="1" x14ac:dyDescent="0.2">
      <c r="B2227" s="28"/>
      <c r="C2227" s="28"/>
    </row>
    <row r="2228" spans="2:3" ht="9.9499999999999993" customHeight="1" x14ac:dyDescent="0.2">
      <c r="B2228" s="28"/>
      <c r="C2228" s="28"/>
    </row>
    <row r="2229" spans="2:3" ht="9.9499999999999993" customHeight="1" x14ac:dyDescent="0.2">
      <c r="B2229" s="28"/>
      <c r="C2229" s="28"/>
    </row>
    <row r="2230" spans="2:3" ht="9.9499999999999993" customHeight="1" x14ac:dyDescent="0.2">
      <c r="B2230" s="28"/>
      <c r="C2230" s="28"/>
    </row>
    <row r="2231" spans="2:3" ht="9.9499999999999993" customHeight="1" x14ac:dyDescent="0.2">
      <c r="B2231" s="28"/>
      <c r="C2231" s="28"/>
    </row>
    <row r="2232" spans="2:3" ht="9.9499999999999993" customHeight="1" x14ac:dyDescent="0.2">
      <c r="B2232" s="28"/>
      <c r="C2232" s="28"/>
    </row>
    <row r="2233" spans="2:3" ht="9.9499999999999993" customHeight="1" x14ac:dyDescent="0.2">
      <c r="B2233" s="28"/>
      <c r="C2233" s="28"/>
    </row>
    <row r="2234" spans="2:3" ht="9.9499999999999993" customHeight="1" x14ac:dyDescent="0.2">
      <c r="B2234" s="28"/>
      <c r="C2234" s="28"/>
    </row>
    <row r="2235" spans="2:3" ht="9.9499999999999993" customHeight="1" x14ac:dyDescent="0.2">
      <c r="B2235" s="28"/>
      <c r="C2235" s="28"/>
    </row>
    <row r="2236" spans="2:3" ht="9.9499999999999993" customHeight="1" x14ac:dyDescent="0.2">
      <c r="B2236" s="28"/>
      <c r="C2236" s="28"/>
    </row>
    <row r="2237" spans="2:3" ht="9.9499999999999993" customHeight="1" x14ac:dyDescent="0.2">
      <c r="B2237" s="28"/>
      <c r="C2237" s="28"/>
    </row>
    <row r="2238" spans="2:3" ht="9.9499999999999993" customHeight="1" x14ac:dyDescent="0.2">
      <c r="B2238" s="28"/>
      <c r="C2238" s="28"/>
    </row>
    <row r="2239" spans="2:3" ht="9.9499999999999993" customHeight="1" x14ac:dyDescent="0.2">
      <c r="B2239" s="28"/>
      <c r="C2239" s="28"/>
    </row>
    <row r="2240" spans="2:3" ht="9.9499999999999993" customHeight="1" x14ac:dyDescent="0.2">
      <c r="B2240" s="28"/>
      <c r="C2240" s="28"/>
    </row>
    <row r="2241" spans="2:3" ht="9.9499999999999993" customHeight="1" x14ac:dyDescent="0.2">
      <c r="B2241" s="28"/>
      <c r="C2241" s="28"/>
    </row>
    <row r="2242" spans="2:3" ht="9.9499999999999993" customHeight="1" x14ac:dyDescent="0.2">
      <c r="B2242" s="28"/>
      <c r="C2242" s="28"/>
    </row>
    <row r="2243" spans="2:3" ht="9.9499999999999993" customHeight="1" x14ac:dyDescent="0.2">
      <c r="B2243" s="28"/>
      <c r="C2243" s="28"/>
    </row>
    <row r="2244" spans="2:3" ht="9.9499999999999993" customHeight="1" x14ac:dyDescent="0.2">
      <c r="B2244" s="28"/>
      <c r="C2244" s="28"/>
    </row>
    <row r="2245" spans="2:3" ht="9.9499999999999993" customHeight="1" x14ac:dyDescent="0.2">
      <c r="B2245" s="28"/>
      <c r="C2245" s="28"/>
    </row>
    <row r="2246" spans="2:3" ht="9.9499999999999993" customHeight="1" x14ac:dyDescent="0.2">
      <c r="B2246" s="28"/>
      <c r="C2246" s="28"/>
    </row>
    <row r="2247" spans="2:3" ht="9.9499999999999993" customHeight="1" x14ac:dyDescent="0.2">
      <c r="B2247" s="28"/>
      <c r="C2247" s="28"/>
    </row>
    <row r="2248" spans="2:3" ht="9.9499999999999993" customHeight="1" x14ac:dyDescent="0.2">
      <c r="B2248" s="28"/>
      <c r="C2248" s="28"/>
    </row>
    <row r="2249" spans="2:3" ht="9.9499999999999993" customHeight="1" x14ac:dyDescent="0.2">
      <c r="B2249" s="28"/>
      <c r="C2249" s="28"/>
    </row>
    <row r="2250" spans="2:3" ht="9.9499999999999993" customHeight="1" x14ac:dyDescent="0.2">
      <c r="B2250" s="28"/>
      <c r="C2250" s="28"/>
    </row>
    <row r="2251" spans="2:3" ht="9.9499999999999993" customHeight="1" x14ac:dyDescent="0.2">
      <c r="B2251" s="28"/>
      <c r="C2251" s="28"/>
    </row>
    <row r="2252" spans="2:3" ht="9.9499999999999993" customHeight="1" x14ac:dyDescent="0.2">
      <c r="B2252" s="28"/>
      <c r="C2252" s="28"/>
    </row>
    <row r="2253" spans="2:3" ht="9.9499999999999993" customHeight="1" x14ac:dyDescent="0.2">
      <c r="B2253" s="28"/>
      <c r="C2253" s="28"/>
    </row>
    <row r="2254" spans="2:3" ht="9.9499999999999993" customHeight="1" x14ac:dyDescent="0.2">
      <c r="B2254" s="28"/>
      <c r="C2254" s="28"/>
    </row>
    <row r="2255" spans="2:3" ht="9.9499999999999993" customHeight="1" x14ac:dyDescent="0.2">
      <c r="B2255" s="28"/>
      <c r="C2255" s="28"/>
    </row>
    <row r="2256" spans="2:3" ht="9.9499999999999993" customHeight="1" x14ac:dyDescent="0.2">
      <c r="B2256" s="28"/>
      <c r="C2256" s="28"/>
    </row>
    <row r="2257" spans="2:3" ht="9.9499999999999993" customHeight="1" x14ac:dyDescent="0.2">
      <c r="B2257" s="28"/>
      <c r="C2257" s="28"/>
    </row>
    <row r="2258" spans="2:3" ht="9.9499999999999993" customHeight="1" x14ac:dyDescent="0.2">
      <c r="B2258" s="28"/>
      <c r="C2258" s="28"/>
    </row>
    <row r="2259" spans="2:3" ht="9.9499999999999993" customHeight="1" x14ac:dyDescent="0.2">
      <c r="B2259" s="28"/>
      <c r="C2259" s="28"/>
    </row>
    <row r="2260" spans="2:3" ht="9.9499999999999993" customHeight="1" x14ac:dyDescent="0.2">
      <c r="B2260" s="28"/>
      <c r="C2260" s="28"/>
    </row>
    <row r="2261" spans="2:3" ht="9.9499999999999993" customHeight="1" x14ac:dyDescent="0.2">
      <c r="B2261" s="28"/>
      <c r="C2261" s="28"/>
    </row>
    <row r="2262" spans="2:3" ht="9.9499999999999993" customHeight="1" x14ac:dyDescent="0.2">
      <c r="B2262" s="28"/>
      <c r="C2262" s="28"/>
    </row>
    <row r="2263" spans="2:3" ht="9.9499999999999993" customHeight="1" x14ac:dyDescent="0.2">
      <c r="B2263" s="28"/>
      <c r="C2263" s="28"/>
    </row>
    <row r="2264" spans="2:3" ht="9.9499999999999993" customHeight="1" x14ac:dyDescent="0.2">
      <c r="B2264" s="28"/>
      <c r="C2264" s="28"/>
    </row>
    <row r="2265" spans="2:3" ht="9.9499999999999993" customHeight="1" x14ac:dyDescent="0.2">
      <c r="B2265" s="28"/>
      <c r="C2265" s="28"/>
    </row>
    <row r="2266" spans="2:3" ht="9.9499999999999993" customHeight="1" x14ac:dyDescent="0.2">
      <c r="B2266" s="28"/>
      <c r="C2266" s="28"/>
    </row>
    <row r="2267" spans="2:3" ht="9.9499999999999993" customHeight="1" x14ac:dyDescent="0.2">
      <c r="B2267" s="28"/>
      <c r="C2267" s="28"/>
    </row>
    <row r="2268" spans="2:3" ht="9.9499999999999993" customHeight="1" x14ac:dyDescent="0.2">
      <c r="B2268" s="28"/>
      <c r="C2268" s="28"/>
    </row>
    <row r="2269" spans="2:3" ht="9.9499999999999993" customHeight="1" x14ac:dyDescent="0.2">
      <c r="B2269" s="28"/>
      <c r="C2269" s="28"/>
    </row>
    <row r="2270" spans="2:3" ht="9.9499999999999993" customHeight="1" x14ac:dyDescent="0.2">
      <c r="B2270" s="28"/>
      <c r="C2270" s="28"/>
    </row>
    <row r="2271" spans="2:3" ht="9.9499999999999993" customHeight="1" x14ac:dyDescent="0.2">
      <c r="B2271" s="28"/>
      <c r="C2271" s="28"/>
    </row>
    <row r="2272" spans="2:3" ht="9.9499999999999993" customHeight="1" x14ac:dyDescent="0.2">
      <c r="B2272" s="28"/>
      <c r="C2272" s="28"/>
    </row>
    <row r="2273" spans="2:3" ht="9.9499999999999993" customHeight="1" x14ac:dyDescent="0.2">
      <c r="B2273" s="28"/>
      <c r="C2273" s="28"/>
    </row>
    <row r="2274" spans="2:3" ht="9.9499999999999993" customHeight="1" x14ac:dyDescent="0.2">
      <c r="B2274" s="28"/>
      <c r="C2274" s="28"/>
    </row>
    <row r="2275" spans="2:3" ht="9.9499999999999993" customHeight="1" x14ac:dyDescent="0.2">
      <c r="B2275" s="28"/>
      <c r="C2275" s="28"/>
    </row>
    <row r="2276" spans="2:3" ht="9.9499999999999993" customHeight="1" x14ac:dyDescent="0.2">
      <c r="B2276" s="28"/>
      <c r="C2276" s="28"/>
    </row>
    <row r="2277" spans="2:3" ht="9.9499999999999993" customHeight="1" x14ac:dyDescent="0.2">
      <c r="B2277" s="28"/>
      <c r="C2277" s="28"/>
    </row>
    <row r="2278" spans="2:3" ht="9.9499999999999993" customHeight="1" x14ac:dyDescent="0.2">
      <c r="B2278" s="28"/>
      <c r="C2278" s="28"/>
    </row>
    <row r="2279" spans="2:3" ht="9.9499999999999993" customHeight="1" x14ac:dyDescent="0.2">
      <c r="B2279" s="28"/>
      <c r="C2279" s="28"/>
    </row>
    <row r="2280" spans="2:3" ht="9.9499999999999993" customHeight="1" x14ac:dyDescent="0.2">
      <c r="B2280" s="28"/>
      <c r="C2280" s="28"/>
    </row>
    <row r="2281" spans="2:3" ht="9.9499999999999993" customHeight="1" x14ac:dyDescent="0.2">
      <c r="B2281" s="28"/>
      <c r="C2281" s="28"/>
    </row>
    <row r="2282" spans="2:3" ht="9.9499999999999993" customHeight="1" x14ac:dyDescent="0.2">
      <c r="B2282" s="28"/>
      <c r="C2282" s="28"/>
    </row>
    <row r="2283" spans="2:3" ht="9.9499999999999993" customHeight="1" x14ac:dyDescent="0.2">
      <c r="B2283" s="28"/>
      <c r="C2283" s="28"/>
    </row>
    <row r="2284" spans="2:3" ht="9.9499999999999993" customHeight="1" x14ac:dyDescent="0.2">
      <c r="B2284" s="28"/>
      <c r="C2284" s="28"/>
    </row>
    <row r="2285" spans="2:3" ht="9.9499999999999993" customHeight="1" x14ac:dyDescent="0.2">
      <c r="B2285" s="28"/>
      <c r="C2285" s="28"/>
    </row>
    <row r="2286" spans="2:3" ht="9.9499999999999993" customHeight="1" x14ac:dyDescent="0.2">
      <c r="B2286" s="28"/>
      <c r="C2286" s="28"/>
    </row>
    <row r="2287" spans="2:3" ht="9.9499999999999993" customHeight="1" x14ac:dyDescent="0.2">
      <c r="B2287" s="28"/>
      <c r="C2287" s="28"/>
    </row>
    <row r="2288" spans="2:3" ht="9.9499999999999993" customHeight="1" x14ac:dyDescent="0.2">
      <c r="B2288" s="28"/>
      <c r="C2288" s="28"/>
    </row>
    <row r="2289" spans="2:3" ht="9.9499999999999993" customHeight="1" x14ac:dyDescent="0.2">
      <c r="B2289" s="28"/>
      <c r="C2289" s="28"/>
    </row>
    <row r="2290" spans="2:3" ht="9.9499999999999993" customHeight="1" x14ac:dyDescent="0.2">
      <c r="B2290" s="28"/>
      <c r="C2290" s="28"/>
    </row>
    <row r="2291" spans="2:3" ht="9.9499999999999993" customHeight="1" x14ac:dyDescent="0.2">
      <c r="B2291" s="28"/>
      <c r="C2291" s="28"/>
    </row>
    <row r="2292" spans="2:3" ht="9.9499999999999993" customHeight="1" x14ac:dyDescent="0.2">
      <c r="B2292" s="28"/>
      <c r="C2292" s="28"/>
    </row>
    <row r="2293" spans="2:3" ht="9.9499999999999993" customHeight="1" x14ac:dyDescent="0.2">
      <c r="B2293" s="28"/>
      <c r="C2293" s="28"/>
    </row>
    <row r="2294" spans="2:3" ht="9.9499999999999993" customHeight="1" x14ac:dyDescent="0.2">
      <c r="B2294" s="28"/>
      <c r="C2294" s="28"/>
    </row>
    <row r="2295" spans="2:3" ht="9.9499999999999993" customHeight="1" x14ac:dyDescent="0.2">
      <c r="B2295" s="28"/>
      <c r="C2295" s="28"/>
    </row>
    <row r="2296" spans="2:3" ht="9.9499999999999993" customHeight="1" x14ac:dyDescent="0.2">
      <c r="B2296" s="28"/>
      <c r="C2296" s="28"/>
    </row>
    <row r="2297" spans="2:3" ht="9.9499999999999993" customHeight="1" x14ac:dyDescent="0.2">
      <c r="B2297" s="28"/>
      <c r="C2297" s="28"/>
    </row>
    <row r="2298" spans="2:3" ht="9.9499999999999993" customHeight="1" x14ac:dyDescent="0.2">
      <c r="B2298" s="28"/>
      <c r="C2298" s="28"/>
    </row>
    <row r="2299" spans="2:3" ht="9.9499999999999993" customHeight="1" x14ac:dyDescent="0.2">
      <c r="B2299" s="28"/>
      <c r="C2299" s="28"/>
    </row>
    <row r="2300" spans="2:3" ht="9.9499999999999993" customHeight="1" x14ac:dyDescent="0.2">
      <c r="B2300" s="28"/>
      <c r="C2300" s="28"/>
    </row>
    <row r="2301" spans="2:3" ht="9.9499999999999993" customHeight="1" x14ac:dyDescent="0.2">
      <c r="B2301" s="28"/>
      <c r="C2301" s="28"/>
    </row>
    <row r="2302" spans="2:3" ht="9.9499999999999993" customHeight="1" x14ac:dyDescent="0.2">
      <c r="B2302" s="28"/>
      <c r="C2302" s="28"/>
    </row>
    <row r="2303" spans="2:3" ht="9.9499999999999993" customHeight="1" x14ac:dyDescent="0.2">
      <c r="B2303" s="28"/>
      <c r="C2303" s="28"/>
    </row>
    <row r="2304" spans="2:3" ht="9.9499999999999993" customHeight="1" x14ac:dyDescent="0.2">
      <c r="B2304" s="28"/>
      <c r="C2304" s="28"/>
    </row>
    <row r="2305" spans="2:3" ht="9.9499999999999993" customHeight="1" x14ac:dyDescent="0.2">
      <c r="B2305" s="28"/>
      <c r="C2305" s="28"/>
    </row>
    <row r="2306" spans="2:3" ht="9.9499999999999993" customHeight="1" x14ac:dyDescent="0.2">
      <c r="B2306" s="28"/>
      <c r="C2306" s="28"/>
    </row>
    <row r="2307" spans="2:3" ht="9.9499999999999993" customHeight="1" x14ac:dyDescent="0.2">
      <c r="B2307" s="28"/>
      <c r="C2307" s="28"/>
    </row>
    <row r="2308" spans="2:3" ht="9.9499999999999993" customHeight="1" x14ac:dyDescent="0.2">
      <c r="B2308" s="28"/>
      <c r="C2308" s="28"/>
    </row>
    <row r="2309" spans="2:3" ht="9.9499999999999993" customHeight="1" x14ac:dyDescent="0.2">
      <c r="B2309" s="28"/>
      <c r="C2309" s="28"/>
    </row>
    <row r="2310" spans="2:3" ht="9.9499999999999993" customHeight="1" x14ac:dyDescent="0.2">
      <c r="B2310" s="28"/>
      <c r="C2310" s="28"/>
    </row>
    <row r="2311" spans="2:3" ht="9.9499999999999993" customHeight="1" x14ac:dyDescent="0.2">
      <c r="B2311" s="28"/>
      <c r="C2311" s="28"/>
    </row>
    <row r="2312" spans="2:3" ht="9.9499999999999993" customHeight="1" x14ac:dyDescent="0.2">
      <c r="B2312" s="28"/>
      <c r="C2312" s="28"/>
    </row>
    <row r="2313" spans="2:3" ht="9.9499999999999993" customHeight="1" x14ac:dyDescent="0.2">
      <c r="B2313" s="28"/>
      <c r="C2313" s="28"/>
    </row>
    <row r="2314" spans="2:3" ht="9.9499999999999993" customHeight="1" x14ac:dyDescent="0.2">
      <c r="B2314" s="28"/>
      <c r="C2314" s="28"/>
    </row>
    <row r="2315" spans="2:3" ht="9.9499999999999993" customHeight="1" x14ac:dyDescent="0.2">
      <c r="B2315" s="28"/>
      <c r="C2315" s="28"/>
    </row>
    <row r="2316" spans="2:3" ht="9.9499999999999993" customHeight="1" x14ac:dyDescent="0.2">
      <c r="B2316" s="28"/>
      <c r="C2316" s="28"/>
    </row>
    <row r="2317" spans="2:3" ht="9.9499999999999993" customHeight="1" x14ac:dyDescent="0.2">
      <c r="B2317" s="28"/>
      <c r="C2317" s="28"/>
    </row>
    <row r="2318" spans="2:3" ht="9.9499999999999993" customHeight="1" x14ac:dyDescent="0.2">
      <c r="B2318" s="28"/>
      <c r="C2318" s="28"/>
    </row>
    <row r="2319" spans="2:3" ht="9.9499999999999993" customHeight="1" x14ac:dyDescent="0.2">
      <c r="B2319" s="28"/>
      <c r="C2319" s="28"/>
    </row>
    <row r="2320" spans="2:3" ht="9.9499999999999993" customHeight="1" x14ac:dyDescent="0.2">
      <c r="B2320" s="28"/>
      <c r="C2320" s="28"/>
    </row>
    <row r="2321" spans="2:3" ht="9.9499999999999993" customHeight="1" x14ac:dyDescent="0.2">
      <c r="B2321" s="28"/>
      <c r="C2321" s="28"/>
    </row>
    <row r="2322" spans="2:3" ht="9.9499999999999993" customHeight="1" x14ac:dyDescent="0.2">
      <c r="B2322" s="28"/>
      <c r="C2322" s="28"/>
    </row>
    <row r="2323" spans="2:3" ht="9.9499999999999993" customHeight="1" x14ac:dyDescent="0.2">
      <c r="B2323" s="28"/>
      <c r="C2323" s="28"/>
    </row>
    <row r="2324" spans="2:3" ht="9.9499999999999993" customHeight="1" x14ac:dyDescent="0.2">
      <c r="B2324" s="28"/>
      <c r="C2324" s="28"/>
    </row>
    <row r="2325" spans="2:3" ht="9.9499999999999993" customHeight="1" x14ac:dyDescent="0.2">
      <c r="B2325" s="28"/>
      <c r="C2325" s="28"/>
    </row>
    <row r="2326" spans="2:3" ht="9.9499999999999993" customHeight="1" x14ac:dyDescent="0.2">
      <c r="B2326" s="28"/>
      <c r="C2326" s="28"/>
    </row>
    <row r="2327" spans="2:3" ht="9.9499999999999993" customHeight="1" x14ac:dyDescent="0.2">
      <c r="B2327" s="28"/>
      <c r="C2327" s="28"/>
    </row>
    <row r="2328" spans="2:3" ht="9.9499999999999993" customHeight="1" x14ac:dyDescent="0.2">
      <c r="B2328" s="28"/>
      <c r="C2328" s="28"/>
    </row>
    <row r="2329" spans="2:3" ht="9.9499999999999993" customHeight="1" x14ac:dyDescent="0.2">
      <c r="B2329" s="28"/>
      <c r="C2329" s="28"/>
    </row>
    <row r="2330" spans="2:3" ht="9.9499999999999993" customHeight="1" x14ac:dyDescent="0.2">
      <c r="B2330" s="28"/>
      <c r="C2330" s="28"/>
    </row>
    <row r="2331" spans="2:3" ht="9.9499999999999993" customHeight="1" x14ac:dyDescent="0.2">
      <c r="B2331" s="28"/>
      <c r="C2331" s="28"/>
    </row>
    <row r="2332" spans="2:3" ht="9.9499999999999993" customHeight="1" x14ac:dyDescent="0.2">
      <c r="B2332" s="28"/>
      <c r="C2332" s="28"/>
    </row>
    <row r="2333" spans="2:3" ht="9.9499999999999993" customHeight="1" x14ac:dyDescent="0.2">
      <c r="B2333" s="28"/>
      <c r="C2333" s="28"/>
    </row>
    <row r="2334" spans="2:3" ht="9.9499999999999993" customHeight="1" x14ac:dyDescent="0.2">
      <c r="B2334" s="28"/>
      <c r="C2334" s="28"/>
    </row>
    <row r="2335" spans="2:3" ht="9.9499999999999993" customHeight="1" x14ac:dyDescent="0.2">
      <c r="B2335" s="28"/>
      <c r="C2335" s="28"/>
    </row>
    <row r="2336" spans="2:3" ht="9.9499999999999993" customHeight="1" x14ac:dyDescent="0.2">
      <c r="B2336" s="28"/>
      <c r="C2336" s="28"/>
    </row>
    <row r="2337" spans="2:3" ht="9.9499999999999993" customHeight="1" x14ac:dyDescent="0.2">
      <c r="B2337" s="28"/>
      <c r="C2337" s="28"/>
    </row>
    <row r="2338" spans="2:3" ht="9.9499999999999993" customHeight="1" x14ac:dyDescent="0.2">
      <c r="B2338" s="28"/>
      <c r="C2338" s="28"/>
    </row>
    <row r="2339" spans="2:3" ht="9.9499999999999993" customHeight="1" x14ac:dyDescent="0.2">
      <c r="B2339" s="28"/>
      <c r="C2339" s="28"/>
    </row>
    <row r="2340" spans="2:3" ht="9.9499999999999993" customHeight="1" x14ac:dyDescent="0.2">
      <c r="B2340" s="28"/>
      <c r="C2340" s="28"/>
    </row>
    <row r="2341" spans="2:3" ht="9.9499999999999993" customHeight="1" x14ac:dyDescent="0.2">
      <c r="B2341" s="28"/>
      <c r="C2341" s="28"/>
    </row>
    <row r="2342" spans="2:3" ht="9.9499999999999993" customHeight="1" x14ac:dyDescent="0.2">
      <c r="B2342" s="28"/>
      <c r="C2342" s="28"/>
    </row>
    <row r="2343" spans="2:3" ht="9.9499999999999993" customHeight="1" x14ac:dyDescent="0.2">
      <c r="B2343" s="28"/>
      <c r="C2343" s="28"/>
    </row>
    <row r="2344" spans="2:3" ht="9.9499999999999993" customHeight="1" x14ac:dyDescent="0.2">
      <c r="B2344" s="28"/>
      <c r="C2344" s="28"/>
    </row>
    <row r="2345" spans="2:3" ht="9.9499999999999993" customHeight="1" x14ac:dyDescent="0.2">
      <c r="B2345" s="28"/>
      <c r="C2345" s="28"/>
    </row>
    <row r="2346" spans="2:3" ht="9.9499999999999993" customHeight="1" x14ac:dyDescent="0.2">
      <c r="B2346" s="28"/>
      <c r="C2346" s="28"/>
    </row>
    <row r="2347" spans="2:3" ht="9.9499999999999993" customHeight="1" x14ac:dyDescent="0.2">
      <c r="B2347" s="28"/>
      <c r="C2347" s="28"/>
    </row>
    <row r="2348" spans="2:3" ht="9.9499999999999993" customHeight="1" x14ac:dyDescent="0.2">
      <c r="B2348" s="28"/>
      <c r="C2348" s="28"/>
    </row>
    <row r="2349" spans="2:3" ht="9.9499999999999993" customHeight="1" x14ac:dyDescent="0.2">
      <c r="B2349" s="28"/>
      <c r="C2349" s="28"/>
    </row>
    <row r="2350" spans="2:3" ht="9.9499999999999993" customHeight="1" x14ac:dyDescent="0.2">
      <c r="B2350" s="28"/>
      <c r="C2350" s="28"/>
    </row>
    <row r="2351" spans="2:3" ht="9.9499999999999993" customHeight="1" x14ac:dyDescent="0.2">
      <c r="B2351" s="28"/>
      <c r="C2351" s="28"/>
    </row>
    <row r="2352" spans="2:3" ht="9.9499999999999993" customHeight="1" x14ac:dyDescent="0.2">
      <c r="B2352" s="28"/>
      <c r="C2352" s="28"/>
    </row>
    <row r="2353" spans="2:3" ht="9.9499999999999993" customHeight="1" x14ac:dyDescent="0.2">
      <c r="B2353" s="28"/>
      <c r="C2353" s="28"/>
    </row>
    <row r="2354" spans="2:3" ht="9.9499999999999993" customHeight="1" x14ac:dyDescent="0.2">
      <c r="B2354" s="28"/>
      <c r="C2354" s="28"/>
    </row>
    <row r="2355" spans="2:3" ht="9.9499999999999993" customHeight="1" x14ac:dyDescent="0.2">
      <c r="B2355" s="28"/>
      <c r="C2355" s="28"/>
    </row>
    <row r="2356" spans="2:3" ht="9.9499999999999993" customHeight="1" x14ac:dyDescent="0.2">
      <c r="B2356" s="28"/>
      <c r="C2356" s="28"/>
    </row>
    <row r="2357" spans="2:3" ht="9.9499999999999993" customHeight="1" x14ac:dyDescent="0.2">
      <c r="B2357" s="28"/>
      <c r="C2357" s="28"/>
    </row>
    <row r="2358" spans="2:3" ht="9.9499999999999993" customHeight="1" x14ac:dyDescent="0.2">
      <c r="B2358" s="28"/>
      <c r="C2358" s="28"/>
    </row>
    <row r="2359" spans="2:3" ht="9.9499999999999993" customHeight="1" x14ac:dyDescent="0.2">
      <c r="B2359" s="28"/>
      <c r="C2359" s="28"/>
    </row>
    <row r="2360" spans="2:3" ht="9.9499999999999993" customHeight="1" x14ac:dyDescent="0.2">
      <c r="B2360" s="28"/>
      <c r="C2360" s="28"/>
    </row>
    <row r="2361" spans="2:3" ht="9.9499999999999993" customHeight="1" x14ac:dyDescent="0.2">
      <c r="B2361" s="28"/>
      <c r="C2361" s="28"/>
    </row>
    <row r="2362" spans="2:3" ht="9.9499999999999993" customHeight="1" x14ac:dyDescent="0.2">
      <c r="B2362" s="28"/>
      <c r="C2362" s="28"/>
    </row>
    <row r="2363" spans="2:3" ht="9.9499999999999993" customHeight="1" x14ac:dyDescent="0.2">
      <c r="B2363" s="28"/>
      <c r="C2363" s="28"/>
    </row>
    <row r="2364" spans="2:3" ht="9.9499999999999993" customHeight="1" x14ac:dyDescent="0.2">
      <c r="B2364" s="28"/>
      <c r="C2364" s="28"/>
    </row>
    <row r="2365" spans="2:3" ht="9.9499999999999993" customHeight="1" x14ac:dyDescent="0.2">
      <c r="B2365" s="28"/>
      <c r="C2365" s="28"/>
    </row>
    <row r="2366" spans="2:3" ht="9.9499999999999993" customHeight="1" x14ac:dyDescent="0.2">
      <c r="B2366" s="28"/>
      <c r="C2366" s="28"/>
    </row>
    <row r="2367" spans="2:3" ht="9.9499999999999993" customHeight="1" x14ac:dyDescent="0.2">
      <c r="B2367" s="28"/>
      <c r="C2367" s="28"/>
    </row>
    <row r="2368" spans="2:3" ht="9.9499999999999993" customHeight="1" x14ac:dyDescent="0.2">
      <c r="B2368" s="28"/>
      <c r="C2368" s="28"/>
    </row>
    <row r="2369" spans="2:3" ht="9.9499999999999993" customHeight="1" x14ac:dyDescent="0.2">
      <c r="B2369" s="28"/>
      <c r="C2369" s="28"/>
    </row>
    <row r="2370" spans="2:3" ht="9.9499999999999993" customHeight="1" x14ac:dyDescent="0.2">
      <c r="B2370" s="28"/>
      <c r="C2370" s="28"/>
    </row>
    <row r="2371" spans="2:3" ht="9.9499999999999993" customHeight="1" x14ac:dyDescent="0.2">
      <c r="B2371" s="28"/>
      <c r="C2371" s="28"/>
    </row>
    <row r="2372" spans="2:3" ht="9.9499999999999993" customHeight="1" x14ac:dyDescent="0.2">
      <c r="B2372" s="28"/>
      <c r="C2372" s="28"/>
    </row>
    <row r="2373" spans="2:3" ht="9.9499999999999993" customHeight="1" x14ac:dyDescent="0.2">
      <c r="B2373" s="28"/>
      <c r="C2373" s="28"/>
    </row>
    <row r="2374" spans="2:3" ht="9.9499999999999993" customHeight="1" x14ac:dyDescent="0.2">
      <c r="B2374" s="28"/>
      <c r="C2374" s="28"/>
    </row>
    <row r="2375" spans="2:3" ht="9.9499999999999993" customHeight="1" x14ac:dyDescent="0.2">
      <c r="B2375" s="28"/>
      <c r="C2375" s="28"/>
    </row>
    <row r="2376" spans="2:3" ht="9.9499999999999993" customHeight="1" x14ac:dyDescent="0.2">
      <c r="B2376" s="28"/>
      <c r="C2376" s="28"/>
    </row>
    <row r="2377" spans="2:3" ht="9.9499999999999993" customHeight="1" x14ac:dyDescent="0.2">
      <c r="B2377" s="28"/>
      <c r="C2377" s="28"/>
    </row>
    <row r="2378" spans="2:3" ht="9.9499999999999993" customHeight="1" x14ac:dyDescent="0.2">
      <c r="B2378" s="28"/>
      <c r="C2378" s="28"/>
    </row>
    <row r="2379" spans="2:3" ht="9.9499999999999993" customHeight="1" x14ac:dyDescent="0.2">
      <c r="B2379" s="28"/>
      <c r="C2379" s="28"/>
    </row>
    <row r="2380" spans="2:3" ht="9.9499999999999993" customHeight="1" x14ac:dyDescent="0.2">
      <c r="B2380" s="28"/>
      <c r="C2380" s="28"/>
    </row>
    <row r="2381" spans="2:3" ht="9.9499999999999993" customHeight="1" x14ac:dyDescent="0.2">
      <c r="B2381" s="28"/>
      <c r="C2381" s="28"/>
    </row>
    <row r="2382" spans="2:3" ht="9.9499999999999993" customHeight="1" x14ac:dyDescent="0.2">
      <c r="B2382" s="28"/>
      <c r="C2382" s="28"/>
    </row>
    <row r="2383" spans="2:3" ht="9.9499999999999993" customHeight="1" x14ac:dyDescent="0.2">
      <c r="B2383" s="28"/>
      <c r="C2383" s="28"/>
    </row>
    <row r="2384" spans="2:3" ht="9.9499999999999993" customHeight="1" x14ac:dyDescent="0.2">
      <c r="B2384" s="28"/>
      <c r="C2384" s="28"/>
    </row>
    <row r="2385" spans="2:3" ht="9.9499999999999993" customHeight="1" x14ac:dyDescent="0.2">
      <c r="B2385" s="28"/>
      <c r="C2385" s="28"/>
    </row>
    <row r="2386" spans="2:3" ht="9.9499999999999993" customHeight="1" x14ac:dyDescent="0.2">
      <c r="B2386" s="28"/>
      <c r="C2386" s="28"/>
    </row>
    <row r="2387" spans="2:3" ht="9.9499999999999993" customHeight="1" x14ac:dyDescent="0.2">
      <c r="B2387" s="28"/>
      <c r="C2387" s="28"/>
    </row>
    <row r="2388" spans="2:3" ht="9.9499999999999993" customHeight="1" x14ac:dyDescent="0.2">
      <c r="B2388" s="28"/>
      <c r="C2388" s="28"/>
    </row>
    <row r="2389" spans="2:3" ht="9.9499999999999993" customHeight="1" x14ac:dyDescent="0.2">
      <c r="B2389" s="28"/>
      <c r="C2389" s="28"/>
    </row>
    <row r="2390" spans="2:3" ht="9.9499999999999993" customHeight="1" x14ac:dyDescent="0.2">
      <c r="B2390" s="28"/>
      <c r="C2390" s="28"/>
    </row>
    <row r="2391" spans="2:3" ht="9.9499999999999993" customHeight="1" x14ac:dyDescent="0.2">
      <c r="B2391" s="28"/>
      <c r="C2391" s="28"/>
    </row>
    <row r="2392" spans="2:3" ht="9.9499999999999993" customHeight="1" x14ac:dyDescent="0.2">
      <c r="B2392" s="28"/>
      <c r="C2392" s="28"/>
    </row>
    <row r="2393" spans="2:3" ht="9.9499999999999993" customHeight="1" x14ac:dyDescent="0.2">
      <c r="B2393" s="28"/>
      <c r="C2393" s="28"/>
    </row>
    <row r="2394" spans="2:3" ht="9.9499999999999993" customHeight="1" x14ac:dyDescent="0.2">
      <c r="B2394" s="28"/>
      <c r="C2394" s="28"/>
    </row>
    <row r="2395" spans="2:3" ht="9.9499999999999993" customHeight="1" x14ac:dyDescent="0.2">
      <c r="B2395" s="28"/>
      <c r="C2395" s="28"/>
    </row>
    <row r="2396" spans="2:3" ht="9.9499999999999993" customHeight="1" x14ac:dyDescent="0.2">
      <c r="B2396" s="28"/>
      <c r="C2396" s="28"/>
    </row>
    <row r="2397" spans="2:3" ht="9.9499999999999993" customHeight="1" x14ac:dyDescent="0.2">
      <c r="B2397" s="28"/>
      <c r="C2397" s="28"/>
    </row>
    <row r="2398" spans="2:3" ht="9.9499999999999993" customHeight="1" x14ac:dyDescent="0.2">
      <c r="B2398" s="28"/>
      <c r="C2398" s="28"/>
    </row>
    <row r="2399" spans="2:3" ht="9.9499999999999993" customHeight="1" x14ac:dyDescent="0.2">
      <c r="B2399" s="28"/>
      <c r="C2399" s="28"/>
    </row>
    <row r="2400" spans="2:3" ht="9.9499999999999993" customHeight="1" x14ac:dyDescent="0.2">
      <c r="B2400" s="28"/>
      <c r="C2400" s="28"/>
    </row>
    <row r="2401" spans="2:3" ht="9.9499999999999993" customHeight="1" x14ac:dyDescent="0.2">
      <c r="B2401" s="28"/>
      <c r="C2401" s="28"/>
    </row>
    <row r="2402" spans="2:3" ht="9.9499999999999993" customHeight="1" x14ac:dyDescent="0.2">
      <c r="B2402" s="28"/>
      <c r="C2402" s="28"/>
    </row>
    <row r="2403" spans="2:3" ht="9.9499999999999993" customHeight="1" x14ac:dyDescent="0.2">
      <c r="B2403" s="28"/>
      <c r="C2403" s="28"/>
    </row>
    <row r="2404" spans="2:3" ht="9.9499999999999993" customHeight="1" x14ac:dyDescent="0.2">
      <c r="B2404" s="28"/>
      <c r="C2404" s="28"/>
    </row>
    <row r="2405" spans="2:3" ht="9.9499999999999993" customHeight="1" x14ac:dyDescent="0.2">
      <c r="B2405" s="28"/>
      <c r="C2405" s="28"/>
    </row>
    <row r="2406" spans="2:3" ht="9.9499999999999993" customHeight="1" x14ac:dyDescent="0.2">
      <c r="B2406" s="28"/>
      <c r="C2406" s="28"/>
    </row>
    <row r="2407" spans="2:3" ht="9.9499999999999993" customHeight="1" x14ac:dyDescent="0.2">
      <c r="B2407" s="28"/>
      <c r="C2407" s="28"/>
    </row>
    <row r="2408" spans="2:3" ht="9.9499999999999993" customHeight="1" x14ac:dyDescent="0.2">
      <c r="B2408" s="28"/>
      <c r="C2408" s="28"/>
    </row>
    <row r="2409" spans="2:3" ht="9.9499999999999993" customHeight="1" x14ac:dyDescent="0.2">
      <c r="B2409" s="28"/>
      <c r="C2409" s="28"/>
    </row>
    <row r="2410" spans="2:3" ht="9.9499999999999993" customHeight="1" x14ac:dyDescent="0.2">
      <c r="B2410" s="28"/>
      <c r="C2410" s="28"/>
    </row>
    <row r="2411" spans="2:3" ht="9.9499999999999993" customHeight="1" x14ac:dyDescent="0.2">
      <c r="B2411" s="28"/>
      <c r="C2411" s="28"/>
    </row>
    <row r="2412" spans="2:3" ht="9.9499999999999993" customHeight="1" x14ac:dyDescent="0.2">
      <c r="B2412" s="28"/>
      <c r="C2412" s="28"/>
    </row>
    <row r="2413" spans="2:3" ht="9.9499999999999993" customHeight="1" x14ac:dyDescent="0.2">
      <c r="B2413" s="28"/>
      <c r="C2413" s="28"/>
    </row>
    <row r="2414" spans="2:3" ht="9.9499999999999993" customHeight="1" x14ac:dyDescent="0.2">
      <c r="B2414" s="28"/>
      <c r="C2414" s="28"/>
    </row>
    <row r="2415" spans="2:3" ht="9.9499999999999993" customHeight="1" x14ac:dyDescent="0.2">
      <c r="B2415" s="28"/>
      <c r="C2415" s="28"/>
    </row>
    <row r="2416" spans="2:3" ht="9.9499999999999993" customHeight="1" x14ac:dyDescent="0.2">
      <c r="B2416" s="28"/>
      <c r="C2416" s="28"/>
    </row>
    <row r="2417" spans="2:3" ht="9.9499999999999993" customHeight="1" x14ac:dyDescent="0.2">
      <c r="B2417" s="28"/>
      <c r="C2417" s="28"/>
    </row>
    <row r="2418" spans="2:3" ht="9.9499999999999993" customHeight="1" x14ac:dyDescent="0.2">
      <c r="B2418" s="28"/>
      <c r="C2418" s="28"/>
    </row>
    <row r="2419" spans="2:3" ht="9.9499999999999993" customHeight="1" x14ac:dyDescent="0.2">
      <c r="B2419" s="28"/>
      <c r="C2419" s="28"/>
    </row>
    <row r="2420" spans="2:3" ht="9.9499999999999993" customHeight="1" x14ac:dyDescent="0.2">
      <c r="B2420" s="28"/>
      <c r="C2420" s="28"/>
    </row>
    <row r="2421" spans="2:3" ht="9.9499999999999993" customHeight="1" x14ac:dyDescent="0.2">
      <c r="B2421" s="28"/>
      <c r="C2421" s="28"/>
    </row>
    <row r="2422" spans="2:3" ht="9.9499999999999993" customHeight="1" x14ac:dyDescent="0.2">
      <c r="B2422" s="28"/>
      <c r="C2422" s="28"/>
    </row>
    <row r="2423" spans="2:3" ht="9.9499999999999993" customHeight="1" x14ac:dyDescent="0.2">
      <c r="B2423" s="28"/>
      <c r="C2423" s="28"/>
    </row>
    <row r="2424" spans="2:3" ht="9.9499999999999993" customHeight="1" x14ac:dyDescent="0.2">
      <c r="B2424" s="28"/>
      <c r="C2424" s="28"/>
    </row>
    <row r="2425" spans="2:3" ht="9.9499999999999993" customHeight="1" x14ac:dyDescent="0.2">
      <c r="B2425" s="28"/>
      <c r="C2425" s="28"/>
    </row>
    <row r="2426" spans="2:3" ht="9.9499999999999993" customHeight="1" x14ac:dyDescent="0.2">
      <c r="B2426" s="28"/>
      <c r="C2426" s="28"/>
    </row>
    <row r="2427" spans="2:3" ht="9.9499999999999993" customHeight="1" x14ac:dyDescent="0.2">
      <c r="B2427" s="28"/>
      <c r="C2427" s="28"/>
    </row>
    <row r="2428" spans="2:3" ht="9.9499999999999993" customHeight="1" x14ac:dyDescent="0.2">
      <c r="B2428" s="28"/>
      <c r="C2428" s="28"/>
    </row>
    <row r="2429" spans="2:3" ht="9.9499999999999993" customHeight="1" x14ac:dyDescent="0.2">
      <c r="B2429" s="28"/>
      <c r="C2429" s="28"/>
    </row>
    <row r="2430" spans="2:3" ht="9.9499999999999993" customHeight="1" x14ac:dyDescent="0.2">
      <c r="B2430" s="28"/>
      <c r="C2430" s="28"/>
    </row>
    <row r="2431" spans="2:3" ht="9.9499999999999993" customHeight="1" x14ac:dyDescent="0.2">
      <c r="B2431" s="28"/>
      <c r="C2431" s="28"/>
    </row>
    <row r="2432" spans="2:3" ht="9.9499999999999993" customHeight="1" x14ac:dyDescent="0.2">
      <c r="B2432" s="28"/>
      <c r="C2432" s="28"/>
    </row>
    <row r="2433" spans="2:3" ht="9.9499999999999993" customHeight="1" x14ac:dyDescent="0.2">
      <c r="B2433" s="28"/>
      <c r="C2433" s="28"/>
    </row>
    <row r="2434" spans="2:3" ht="9.9499999999999993" customHeight="1" x14ac:dyDescent="0.2">
      <c r="B2434" s="28"/>
      <c r="C2434" s="28"/>
    </row>
    <row r="2435" spans="2:3" ht="9.9499999999999993" customHeight="1" x14ac:dyDescent="0.2">
      <c r="B2435" s="28"/>
      <c r="C2435" s="28"/>
    </row>
    <row r="2436" spans="2:3" ht="9.9499999999999993" customHeight="1" x14ac:dyDescent="0.2">
      <c r="B2436" s="28"/>
      <c r="C2436" s="28"/>
    </row>
    <row r="2437" spans="2:3" ht="9.9499999999999993" customHeight="1" x14ac:dyDescent="0.2">
      <c r="B2437" s="28"/>
      <c r="C2437" s="28"/>
    </row>
    <row r="2438" spans="2:3" ht="9.9499999999999993" customHeight="1" x14ac:dyDescent="0.2">
      <c r="B2438" s="28"/>
      <c r="C2438" s="28"/>
    </row>
    <row r="2439" spans="2:3" ht="9.9499999999999993" customHeight="1" x14ac:dyDescent="0.2">
      <c r="B2439" s="28"/>
      <c r="C2439" s="28"/>
    </row>
    <row r="2440" spans="2:3" ht="9.9499999999999993" customHeight="1" x14ac:dyDescent="0.2">
      <c r="B2440" s="28"/>
      <c r="C2440" s="28"/>
    </row>
    <row r="2441" spans="2:3" ht="9.9499999999999993" customHeight="1" x14ac:dyDescent="0.2">
      <c r="B2441" s="28"/>
      <c r="C2441" s="28"/>
    </row>
    <row r="2442" spans="2:3" ht="9.9499999999999993" customHeight="1" x14ac:dyDescent="0.2">
      <c r="B2442" s="28"/>
      <c r="C2442" s="28"/>
    </row>
    <row r="2443" spans="2:3" ht="9.9499999999999993" customHeight="1" x14ac:dyDescent="0.2">
      <c r="B2443" s="28"/>
      <c r="C2443" s="28"/>
    </row>
    <row r="2444" spans="2:3" ht="9.9499999999999993" customHeight="1" x14ac:dyDescent="0.2">
      <c r="B2444" s="28"/>
      <c r="C2444" s="28"/>
    </row>
    <row r="2445" spans="2:3" ht="9.9499999999999993" customHeight="1" x14ac:dyDescent="0.2">
      <c r="B2445" s="28"/>
      <c r="C2445" s="28"/>
    </row>
    <row r="2446" spans="2:3" ht="9.9499999999999993" customHeight="1" x14ac:dyDescent="0.2">
      <c r="B2446" s="28"/>
      <c r="C2446" s="28"/>
    </row>
    <row r="2447" spans="2:3" ht="9.9499999999999993" customHeight="1" x14ac:dyDescent="0.2">
      <c r="B2447" s="28"/>
      <c r="C2447" s="28"/>
    </row>
    <row r="2448" spans="2:3" ht="9.9499999999999993" customHeight="1" x14ac:dyDescent="0.2">
      <c r="B2448" s="28"/>
      <c r="C2448" s="28"/>
    </row>
    <row r="2449" spans="2:3" ht="9.9499999999999993" customHeight="1" x14ac:dyDescent="0.2">
      <c r="B2449" s="28"/>
      <c r="C2449" s="28"/>
    </row>
    <row r="2450" spans="2:3" ht="9.9499999999999993" customHeight="1" x14ac:dyDescent="0.2">
      <c r="B2450" s="28"/>
      <c r="C2450" s="28"/>
    </row>
    <row r="2451" spans="2:3" ht="9.9499999999999993" customHeight="1" x14ac:dyDescent="0.2">
      <c r="B2451" s="28"/>
      <c r="C2451" s="28"/>
    </row>
    <row r="2452" spans="2:3" ht="9.9499999999999993" customHeight="1" x14ac:dyDescent="0.2">
      <c r="B2452" s="28"/>
      <c r="C2452" s="28"/>
    </row>
    <row r="2453" spans="2:3" ht="9.9499999999999993" customHeight="1" x14ac:dyDescent="0.2">
      <c r="B2453" s="28"/>
      <c r="C2453" s="28"/>
    </row>
    <row r="2454" spans="2:3" ht="9.9499999999999993" customHeight="1" x14ac:dyDescent="0.2">
      <c r="B2454" s="28"/>
      <c r="C2454" s="28"/>
    </row>
    <row r="2455" spans="2:3" ht="9.9499999999999993" customHeight="1" x14ac:dyDescent="0.2">
      <c r="B2455" s="28"/>
      <c r="C2455" s="28"/>
    </row>
    <row r="2456" spans="2:3" ht="9.9499999999999993" customHeight="1" x14ac:dyDescent="0.2">
      <c r="B2456" s="28"/>
      <c r="C2456" s="28"/>
    </row>
    <row r="2457" spans="2:3" ht="9.9499999999999993" customHeight="1" x14ac:dyDescent="0.2">
      <c r="B2457" s="28"/>
      <c r="C2457" s="28"/>
    </row>
    <row r="2458" spans="2:3" ht="9.9499999999999993" customHeight="1" x14ac:dyDescent="0.2">
      <c r="B2458" s="28"/>
      <c r="C2458" s="28"/>
    </row>
    <row r="2459" spans="2:3" ht="9.9499999999999993" customHeight="1" x14ac:dyDescent="0.2">
      <c r="B2459" s="28"/>
      <c r="C2459" s="28"/>
    </row>
    <row r="2460" spans="2:3" ht="9.9499999999999993" customHeight="1" x14ac:dyDescent="0.2">
      <c r="B2460" s="28"/>
      <c r="C2460" s="28"/>
    </row>
    <row r="2461" spans="2:3" ht="9.9499999999999993" customHeight="1" x14ac:dyDescent="0.2">
      <c r="B2461" s="28"/>
      <c r="C2461" s="28"/>
    </row>
    <row r="2462" spans="2:3" ht="9.9499999999999993" customHeight="1" x14ac:dyDescent="0.2">
      <c r="B2462" s="28"/>
      <c r="C2462" s="28"/>
    </row>
    <row r="2463" spans="2:3" ht="9.9499999999999993" customHeight="1" x14ac:dyDescent="0.2">
      <c r="B2463" s="28"/>
      <c r="C2463" s="28"/>
    </row>
    <row r="2464" spans="2:3" ht="9.9499999999999993" customHeight="1" x14ac:dyDescent="0.2">
      <c r="B2464" s="28"/>
      <c r="C2464" s="28"/>
    </row>
    <row r="2465" spans="2:3" ht="9.9499999999999993" customHeight="1" x14ac:dyDescent="0.2">
      <c r="B2465" s="28"/>
      <c r="C2465" s="28"/>
    </row>
    <row r="2466" spans="2:3" ht="9.9499999999999993" customHeight="1" x14ac:dyDescent="0.2">
      <c r="B2466" s="28"/>
      <c r="C2466" s="28"/>
    </row>
    <row r="2467" spans="2:3" ht="9.9499999999999993" customHeight="1" x14ac:dyDescent="0.2">
      <c r="B2467" s="28"/>
      <c r="C2467" s="28"/>
    </row>
    <row r="2468" spans="2:3" ht="9.9499999999999993" customHeight="1" x14ac:dyDescent="0.2">
      <c r="B2468" s="28"/>
      <c r="C2468" s="28"/>
    </row>
    <row r="2469" spans="2:3" ht="9.9499999999999993" customHeight="1" x14ac:dyDescent="0.2">
      <c r="B2469" s="28"/>
      <c r="C2469" s="28"/>
    </row>
    <row r="2470" spans="2:3" ht="9.9499999999999993" customHeight="1" x14ac:dyDescent="0.2">
      <c r="B2470" s="28"/>
      <c r="C2470" s="28"/>
    </row>
    <row r="2471" spans="2:3" ht="9.9499999999999993" customHeight="1" x14ac:dyDescent="0.2">
      <c r="B2471" s="28"/>
      <c r="C2471" s="28"/>
    </row>
    <row r="2472" spans="2:3" ht="9.9499999999999993" customHeight="1" x14ac:dyDescent="0.2">
      <c r="B2472" s="28"/>
      <c r="C2472" s="28"/>
    </row>
    <row r="2473" spans="2:3" ht="9.9499999999999993" customHeight="1" x14ac:dyDescent="0.2">
      <c r="B2473" s="28"/>
      <c r="C2473" s="28"/>
    </row>
    <row r="2474" spans="2:3" ht="9.9499999999999993" customHeight="1" x14ac:dyDescent="0.2">
      <c r="B2474" s="28"/>
      <c r="C2474" s="28"/>
    </row>
    <row r="2475" spans="2:3" ht="9.9499999999999993" customHeight="1" x14ac:dyDescent="0.2">
      <c r="B2475" s="28"/>
      <c r="C2475" s="28"/>
    </row>
    <row r="2476" spans="2:3" ht="9.9499999999999993" customHeight="1" x14ac:dyDescent="0.2">
      <c r="B2476" s="28"/>
      <c r="C2476" s="28"/>
    </row>
    <row r="2477" spans="2:3" ht="9.9499999999999993" customHeight="1" x14ac:dyDescent="0.2">
      <c r="B2477" s="28"/>
      <c r="C2477" s="28"/>
    </row>
    <row r="2478" spans="2:3" ht="9.9499999999999993" customHeight="1" x14ac:dyDescent="0.2">
      <c r="B2478" s="28"/>
      <c r="C2478" s="28"/>
    </row>
    <row r="2479" spans="2:3" ht="9.9499999999999993" customHeight="1" x14ac:dyDescent="0.2">
      <c r="B2479" s="28"/>
      <c r="C2479" s="28"/>
    </row>
    <row r="2480" spans="2:3" ht="9.9499999999999993" customHeight="1" x14ac:dyDescent="0.2">
      <c r="B2480" s="28"/>
      <c r="C2480" s="28"/>
    </row>
    <row r="2481" spans="2:3" ht="9.9499999999999993" customHeight="1" x14ac:dyDescent="0.2">
      <c r="B2481" s="28"/>
      <c r="C2481" s="28"/>
    </row>
    <row r="2482" spans="2:3" ht="9.9499999999999993" customHeight="1" x14ac:dyDescent="0.2">
      <c r="B2482" s="28"/>
      <c r="C2482" s="28"/>
    </row>
    <row r="2483" spans="2:3" ht="9.9499999999999993" customHeight="1" x14ac:dyDescent="0.2">
      <c r="B2483" s="28"/>
      <c r="C2483" s="28"/>
    </row>
    <row r="2484" spans="2:3" ht="9.9499999999999993" customHeight="1" x14ac:dyDescent="0.2">
      <c r="B2484" s="28"/>
      <c r="C2484" s="28"/>
    </row>
    <row r="2485" spans="2:3" ht="9.9499999999999993" customHeight="1" x14ac:dyDescent="0.2">
      <c r="B2485" s="28"/>
      <c r="C2485" s="28"/>
    </row>
    <row r="2486" spans="2:3" ht="9.9499999999999993" customHeight="1" x14ac:dyDescent="0.2">
      <c r="B2486" s="28"/>
      <c r="C2486" s="28"/>
    </row>
    <row r="2487" spans="2:3" ht="9.9499999999999993" customHeight="1" x14ac:dyDescent="0.2">
      <c r="B2487" s="28"/>
      <c r="C2487" s="28"/>
    </row>
    <row r="2488" spans="2:3" ht="9.9499999999999993" customHeight="1" x14ac:dyDescent="0.2">
      <c r="B2488" s="28"/>
      <c r="C2488" s="28"/>
    </row>
    <row r="2489" spans="2:3" ht="9.9499999999999993" customHeight="1" x14ac:dyDescent="0.2">
      <c r="B2489" s="28"/>
      <c r="C2489" s="28"/>
    </row>
    <row r="2490" spans="2:3" ht="9.9499999999999993" customHeight="1" x14ac:dyDescent="0.2">
      <c r="B2490" s="28"/>
      <c r="C2490" s="28"/>
    </row>
    <row r="2491" spans="2:3" ht="9.9499999999999993" customHeight="1" x14ac:dyDescent="0.2">
      <c r="B2491" s="28"/>
      <c r="C2491" s="28"/>
    </row>
    <row r="2492" spans="2:3" ht="9.9499999999999993" customHeight="1" x14ac:dyDescent="0.2">
      <c r="B2492" s="28"/>
      <c r="C2492" s="28"/>
    </row>
    <row r="2493" spans="2:3" ht="9.9499999999999993" customHeight="1" x14ac:dyDescent="0.2">
      <c r="B2493" s="28"/>
      <c r="C2493" s="28"/>
    </row>
    <row r="2494" spans="2:3" ht="9.9499999999999993" customHeight="1" x14ac:dyDescent="0.2">
      <c r="B2494" s="28"/>
      <c r="C2494" s="28"/>
    </row>
    <row r="2495" spans="2:3" ht="9.9499999999999993" customHeight="1" x14ac:dyDescent="0.2">
      <c r="B2495" s="28"/>
      <c r="C2495" s="28"/>
    </row>
    <row r="2496" spans="2:3" ht="9.9499999999999993" customHeight="1" x14ac:dyDescent="0.2">
      <c r="B2496" s="28"/>
      <c r="C2496" s="28"/>
    </row>
    <row r="2497" spans="2:3" ht="9.9499999999999993" customHeight="1" x14ac:dyDescent="0.2">
      <c r="B2497" s="28"/>
      <c r="C2497" s="28"/>
    </row>
    <row r="2498" spans="2:3" ht="9.9499999999999993" customHeight="1" x14ac:dyDescent="0.2">
      <c r="B2498" s="28"/>
      <c r="C2498" s="28"/>
    </row>
    <row r="2499" spans="2:3" ht="9.9499999999999993" customHeight="1" x14ac:dyDescent="0.2">
      <c r="B2499" s="28"/>
      <c r="C2499" s="28"/>
    </row>
    <row r="2500" spans="2:3" ht="9.9499999999999993" customHeight="1" x14ac:dyDescent="0.2">
      <c r="B2500" s="28"/>
      <c r="C2500" s="28"/>
    </row>
    <row r="2501" spans="2:3" ht="9.9499999999999993" customHeight="1" x14ac:dyDescent="0.2">
      <c r="B2501" s="28"/>
      <c r="C2501" s="28"/>
    </row>
    <row r="2502" spans="2:3" ht="9.9499999999999993" customHeight="1" x14ac:dyDescent="0.2">
      <c r="B2502" s="28"/>
      <c r="C2502" s="28"/>
    </row>
    <row r="2503" spans="2:3" ht="9.9499999999999993" customHeight="1" x14ac:dyDescent="0.2">
      <c r="B2503" s="28"/>
      <c r="C2503" s="28"/>
    </row>
    <row r="2504" spans="2:3" ht="9.9499999999999993" customHeight="1" x14ac:dyDescent="0.2">
      <c r="B2504" s="28"/>
      <c r="C2504" s="28"/>
    </row>
    <row r="2505" spans="2:3" ht="9.9499999999999993" customHeight="1" x14ac:dyDescent="0.2">
      <c r="B2505" s="28"/>
      <c r="C2505" s="28"/>
    </row>
    <row r="2506" spans="2:3" ht="9.9499999999999993" customHeight="1" x14ac:dyDescent="0.2">
      <c r="B2506" s="28"/>
      <c r="C2506" s="28"/>
    </row>
    <row r="2507" spans="2:3" ht="9.9499999999999993" customHeight="1" x14ac:dyDescent="0.2">
      <c r="B2507" s="28"/>
      <c r="C2507" s="28"/>
    </row>
    <row r="2508" spans="2:3" ht="9.9499999999999993" customHeight="1" x14ac:dyDescent="0.2">
      <c r="B2508" s="28"/>
      <c r="C2508" s="28"/>
    </row>
    <row r="2509" spans="2:3" ht="9.9499999999999993" customHeight="1" x14ac:dyDescent="0.2">
      <c r="B2509" s="28"/>
      <c r="C2509" s="28"/>
    </row>
    <row r="2510" spans="2:3" ht="9.9499999999999993" customHeight="1" x14ac:dyDescent="0.2">
      <c r="B2510" s="28"/>
      <c r="C2510" s="28"/>
    </row>
    <row r="2511" spans="2:3" ht="9.9499999999999993" customHeight="1" x14ac:dyDescent="0.2">
      <c r="B2511" s="28"/>
      <c r="C2511" s="28"/>
    </row>
    <row r="2512" spans="2:3" ht="9.9499999999999993" customHeight="1" x14ac:dyDescent="0.2">
      <c r="B2512" s="28"/>
      <c r="C2512" s="28"/>
    </row>
    <row r="2513" spans="2:3" ht="9.9499999999999993" customHeight="1" x14ac:dyDescent="0.2">
      <c r="B2513" s="28"/>
      <c r="C2513" s="28"/>
    </row>
    <row r="2514" spans="2:3" ht="9.9499999999999993" customHeight="1" x14ac:dyDescent="0.2">
      <c r="B2514" s="28"/>
      <c r="C2514" s="28"/>
    </row>
    <row r="2515" spans="2:3" ht="9.9499999999999993" customHeight="1" x14ac:dyDescent="0.2">
      <c r="B2515" s="28"/>
      <c r="C2515" s="28"/>
    </row>
    <row r="2516" spans="2:3" ht="9.9499999999999993" customHeight="1" x14ac:dyDescent="0.2">
      <c r="B2516" s="28"/>
      <c r="C2516" s="28"/>
    </row>
    <row r="2517" spans="2:3" ht="9.9499999999999993" customHeight="1" x14ac:dyDescent="0.2">
      <c r="B2517" s="28"/>
      <c r="C2517" s="28"/>
    </row>
    <row r="2518" spans="2:3" ht="9.9499999999999993" customHeight="1" x14ac:dyDescent="0.2">
      <c r="B2518" s="28"/>
      <c r="C2518" s="28"/>
    </row>
    <row r="2519" spans="2:3" ht="9.9499999999999993" customHeight="1" x14ac:dyDescent="0.2">
      <c r="B2519" s="28"/>
      <c r="C2519" s="28"/>
    </row>
    <row r="2520" spans="2:3" ht="9.9499999999999993" customHeight="1" x14ac:dyDescent="0.2">
      <c r="B2520" s="28"/>
      <c r="C2520" s="28"/>
    </row>
    <row r="2521" spans="2:3" ht="9.9499999999999993" customHeight="1" x14ac:dyDescent="0.2">
      <c r="B2521" s="28"/>
      <c r="C2521" s="28"/>
    </row>
    <row r="2522" spans="2:3" ht="9.9499999999999993" customHeight="1" x14ac:dyDescent="0.2">
      <c r="B2522" s="28"/>
      <c r="C2522" s="28"/>
    </row>
    <row r="2523" spans="2:3" ht="9.9499999999999993" customHeight="1" x14ac:dyDescent="0.2">
      <c r="B2523" s="28"/>
      <c r="C2523" s="28"/>
    </row>
    <row r="2524" spans="2:3" ht="9.9499999999999993" customHeight="1" x14ac:dyDescent="0.2">
      <c r="B2524" s="28"/>
      <c r="C2524" s="28"/>
    </row>
    <row r="2525" spans="2:3" ht="9.9499999999999993" customHeight="1" x14ac:dyDescent="0.2">
      <c r="B2525" s="28"/>
      <c r="C2525" s="28"/>
    </row>
    <row r="2526" spans="2:3" ht="9.9499999999999993" customHeight="1" x14ac:dyDescent="0.2">
      <c r="B2526" s="28"/>
      <c r="C2526" s="28"/>
    </row>
    <row r="2527" spans="2:3" ht="9.9499999999999993" customHeight="1" x14ac:dyDescent="0.2">
      <c r="B2527" s="28"/>
      <c r="C2527" s="28"/>
    </row>
    <row r="2528" spans="2:3" ht="9.9499999999999993" customHeight="1" x14ac:dyDescent="0.2">
      <c r="B2528" s="28"/>
      <c r="C2528" s="28"/>
    </row>
    <row r="2529" spans="2:3" ht="9.9499999999999993" customHeight="1" x14ac:dyDescent="0.2">
      <c r="B2529" s="28"/>
      <c r="C2529" s="28"/>
    </row>
    <row r="2530" spans="2:3" ht="9.9499999999999993" customHeight="1" x14ac:dyDescent="0.2">
      <c r="B2530" s="28"/>
      <c r="C2530" s="28"/>
    </row>
    <row r="2531" spans="2:3" ht="9.9499999999999993" customHeight="1" x14ac:dyDescent="0.2">
      <c r="B2531" s="28"/>
      <c r="C2531" s="28"/>
    </row>
    <row r="2532" spans="2:3" ht="9.9499999999999993" customHeight="1" x14ac:dyDescent="0.2">
      <c r="B2532" s="28"/>
      <c r="C2532" s="28"/>
    </row>
    <row r="2533" spans="2:3" ht="9.9499999999999993" customHeight="1" x14ac:dyDescent="0.2">
      <c r="B2533" s="28"/>
      <c r="C2533" s="28"/>
    </row>
    <row r="2534" spans="2:3" ht="9.9499999999999993" customHeight="1" x14ac:dyDescent="0.2">
      <c r="B2534" s="28"/>
      <c r="C2534" s="28"/>
    </row>
    <row r="2535" spans="2:3" ht="9.9499999999999993" customHeight="1" x14ac:dyDescent="0.2">
      <c r="B2535" s="28"/>
      <c r="C2535" s="28"/>
    </row>
    <row r="2536" spans="2:3" ht="9.9499999999999993" customHeight="1" x14ac:dyDescent="0.2">
      <c r="B2536" s="28"/>
      <c r="C2536" s="28"/>
    </row>
    <row r="2537" spans="2:3" ht="9.9499999999999993" customHeight="1" x14ac:dyDescent="0.2">
      <c r="B2537" s="28"/>
      <c r="C2537" s="28"/>
    </row>
    <row r="2538" spans="2:3" ht="9.9499999999999993" customHeight="1" x14ac:dyDescent="0.2">
      <c r="B2538" s="28"/>
      <c r="C2538" s="28"/>
    </row>
    <row r="2539" spans="2:3" ht="9.9499999999999993" customHeight="1" x14ac:dyDescent="0.2">
      <c r="B2539" s="28"/>
      <c r="C2539" s="28"/>
    </row>
    <row r="2540" spans="2:3" ht="9.9499999999999993" customHeight="1" x14ac:dyDescent="0.2">
      <c r="B2540" s="28"/>
      <c r="C2540" s="28"/>
    </row>
    <row r="2541" spans="2:3" ht="9.9499999999999993" customHeight="1" x14ac:dyDescent="0.2">
      <c r="B2541" s="28"/>
      <c r="C2541" s="28"/>
    </row>
    <row r="2542" spans="2:3" ht="9.9499999999999993" customHeight="1" x14ac:dyDescent="0.2">
      <c r="B2542" s="28"/>
      <c r="C2542" s="28"/>
    </row>
    <row r="2543" spans="2:3" ht="9.9499999999999993" customHeight="1" x14ac:dyDescent="0.2">
      <c r="B2543" s="28"/>
      <c r="C2543" s="28"/>
    </row>
    <row r="2544" spans="2:3" ht="9.9499999999999993" customHeight="1" x14ac:dyDescent="0.2">
      <c r="B2544" s="28"/>
      <c r="C2544" s="28"/>
    </row>
    <row r="2545" spans="2:3" ht="9.9499999999999993" customHeight="1" x14ac:dyDescent="0.2">
      <c r="B2545" s="28"/>
      <c r="C2545" s="28"/>
    </row>
    <row r="2546" spans="2:3" ht="9.9499999999999993" customHeight="1" x14ac:dyDescent="0.2">
      <c r="B2546" s="28"/>
      <c r="C2546" s="28"/>
    </row>
    <row r="2547" spans="2:3" ht="9.9499999999999993" customHeight="1" x14ac:dyDescent="0.2">
      <c r="B2547" s="28"/>
      <c r="C2547" s="28"/>
    </row>
    <row r="2548" spans="2:3" ht="9.9499999999999993" customHeight="1" x14ac:dyDescent="0.2">
      <c r="B2548" s="28"/>
      <c r="C2548" s="28"/>
    </row>
    <row r="2549" spans="2:3" ht="9.9499999999999993" customHeight="1" x14ac:dyDescent="0.2">
      <c r="B2549" s="28"/>
      <c r="C2549" s="28"/>
    </row>
    <row r="2550" spans="2:3" ht="9.9499999999999993" customHeight="1" x14ac:dyDescent="0.2">
      <c r="B2550" s="28"/>
      <c r="C2550" s="28"/>
    </row>
    <row r="2551" spans="2:3" ht="9.9499999999999993" customHeight="1" x14ac:dyDescent="0.2">
      <c r="B2551" s="28"/>
      <c r="C2551" s="28"/>
    </row>
    <row r="2552" spans="2:3" ht="9.9499999999999993" customHeight="1" x14ac:dyDescent="0.2">
      <c r="B2552" s="28"/>
      <c r="C2552" s="28"/>
    </row>
    <row r="2553" spans="2:3" ht="9.9499999999999993" customHeight="1" x14ac:dyDescent="0.2">
      <c r="B2553" s="28"/>
      <c r="C2553" s="28"/>
    </row>
    <row r="2554" spans="2:3" ht="9.9499999999999993" customHeight="1" x14ac:dyDescent="0.2">
      <c r="B2554" s="28"/>
      <c r="C2554" s="28"/>
    </row>
    <row r="2555" spans="2:3" ht="9.9499999999999993" customHeight="1" x14ac:dyDescent="0.2">
      <c r="B2555" s="28"/>
      <c r="C2555" s="28"/>
    </row>
    <row r="2556" spans="2:3" ht="9.9499999999999993" customHeight="1" x14ac:dyDescent="0.2">
      <c r="B2556" s="28"/>
      <c r="C2556" s="28"/>
    </row>
    <row r="2557" spans="2:3" ht="9.9499999999999993" customHeight="1" x14ac:dyDescent="0.2">
      <c r="B2557" s="28"/>
      <c r="C2557" s="28"/>
    </row>
    <row r="2558" spans="2:3" ht="9.9499999999999993" customHeight="1" x14ac:dyDescent="0.2">
      <c r="B2558" s="28"/>
      <c r="C2558" s="28"/>
    </row>
    <row r="2559" spans="2:3" ht="9.9499999999999993" customHeight="1" x14ac:dyDescent="0.2">
      <c r="B2559" s="28"/>
      <c r="C2559" s="28"/>
    </row>
    <row r="2560" spans="2:3" ht="9.9499999999999993" customHeight="1" x14ac:dyDescent="0.2">
      <c r="B2560" s="28"/>
      <c r="C2560" s="28"/>
    </row>
    <row r="2561" spans="2:3" ht="9.9499999999999993" customHeight="1" x14ac:dyDescent="0.2">
      <c r="B2561" s="28"/>
      <c r="C2561" s="28"/>
    </row>
    <row r="2562" spans="2:3" ht="9.9499999999999993" customHeight="1" x14ac:dyDescent="0.2">
      <c r="B2562" s="28"/>
      <c r="C2562" s="28"/>
    </row>
    <row r="2563" spans="2:3" ht="9.9499999999999993" customHeight="1" x14ac:dyDescent="0.2">
      <c r="B2563" s="28"/>
      <c r="C2563" s="28"/>
    </row>
    <row r="2564" spans="2:3" ht="9.9499999999999993" customHeight="1" x14ac:dyDescent="0.2">
      <c r="B2564" s="28"/>
      <c r="C2564" s="28"/>
    </row>
    <row r="2565" spans="2:3" ht="9.9499999999999993" customHeight="1" x14ac:dyDescent="0.2">
      <c r="B2565" s="28"/>
      <c r="C2565" s="28"/>
    </row>
    <row r="2566" spans="2:3" ht="9.9499999999999993" customHeight="1" x14ac:dyDescent="0.2">
      <c r="B2566" s="28"/>
      <c r="C2566" s="28"/>
    </row>
    <row r="2567" spans="2:3" ht="9.9499999999999993" customHeight="1" x14ac:dyDescent="0.2">
      <c r="B2567" s="28"/>
      <c r="C2567" s="28"/>
    </row>
    <row r="2568" spans="2:3" ht="9.9499999999999993" customHeight="1" x14ac:dyDescent="0.2">
      <c r="B2568" s="28"/>
      <c r="C2568" s="28"/>
    </row>
    <row r="2569" spans="2:3" ht="9.9499999999999993" customHeight="1" x14ac:dyDescent="0.2">
      <c r="B2569" s="28"/>
      <c r="C2569" s="28"/>
    </row>
    <row r="2570" spans="2:3" ht="9.9499999999999993" customHeight="1" x14ac:dyDescent="0.2">
      <c r="B2570" s="28"/>
      <c r="C2570" s="28"/>
    </row>
    <row r="2571" spans="2:3" ht="9.9499999999999993" customHeight="1" x14ac:dyDescent="0.2">
      <c r="B2571" s="28"/>
      <c r="C2571" s="28"/>
    </row>
    <row r="2572" spans="2:3" ht="9.9499999999999993" customHeight="1" x14ac:dyDescent="0.2">
      <c r="B2572" s="28"/>
      <c r="C2572" s="28"/>
    </row>
    <row r="2573" spans="2:3" ht="9.9499999999999993" customHeight="1" x14ac:dyDescent="0.2">
      <c r="B2573" s="28"/>
      <c r="C2573" s="28"/>
    </row>
    <row r="2574" spans="2:3" ht="9.9499999999999993" customHeight="1" x14ac:dyDescent="0.2">
      <c r="B2574" s="28"/>
      <c r="C2574" s="28"/>
    </row>
    <row r="2575" spans="2:3" ht="9.9499999999999993" customHeight="1" x14ac:dyDescent="0.2">
      <c r="B2575" s="28"/>
      <c r="C2575" s="28"/>
    </row>
    <row r="2576" spans="2:3" ht="9.9499999999999993" customHeight="1" x14ac:dyDescent="0.2">
      <c r="B2576" s="28"/>
      <c r="C2576" s="28"/>
    </row>
    <row r="2577" spans="2:3" ht="9.9499999999999993" customHeight="1" x14ac:dyDescent="0.2">
      <c r="B2577" s="28"/>
      <c r="C2577" s="28"/>
    </row>
    <row r="2578" spans="2:3" ht="9.9499999999999993" customHeight="1" x14ac:dyDescent="0.2">
      <c r="B2578" s="28"/>
      <c r="C2578" s="28"/>
    </row>
    <row r="2579" spans="2:3" ht="9.9499999999999993" customHeight="1" x14ac:dyDescent="0.2">
      <c r="B2579" s="28"/>
      <c r="C2579" s="28"/>
    </row>
    <row r="2580" spans="2:3" ht="9.9499999999999993" customHeight="1" x14ac:dyDescent="0.2">
      <c r="B2580" s="28"/>
      <c r="C2580" s="28"/>
    </row>
    <row r="2581" spans="2:3" ht="9.9499999999999993" customHeight="1" x14ac:dyDescent="0.2">
      <c r="B2581" s="28"/>
      <c r="C2581" s="28"/>
    </row>
    <row r="2582" spans="2:3" ht="9.9499999999999993" customHeight="1" x14ac:dyDescent="0.2">
      <c r="B2582" s="28"/>
      <c r="C2582" s="28"/>
    </row>
    <row r="2583" spans="2:3" ht="9.9499999999999993" customHeight="1" x14ac:dyDescent="0.2">
      <c r="B2583" s="28"/>
      <c r="C2583" s="28"/>
    </row>
    <row r="2584" spans="2:3" ht="9.9499999999999993" customHeight="1" x14ac:dyDescent="0.2">
      <c r="B2584" s="28"/>
      <c r="C2584" s="28"/>
    </row>
    <row r="2585" spans="2:3" ht="9.9499999999999993" customHeight="1" x14ac:dyDescent="0.2">
      <c r="B2585" s="28"/>
      <c r="C2585" s="28"/>
    </row>
    <row r="2586" spans="2:3" ht="9.9499999999999993" customHeight="1" x14ac:dyDescent="0.2">
      <c r="B2586" s="28"/>
      <c r="C2586" s="28"/>
    </row>
    <row r="2587" spans="2:3" ht="9.9499999999999993" customHeight="1" x14ac:dyDescent="0.2">
      <c r="B2587" s="28"/>
      <c r="C2587" s="28"/>
    </row>
    <row r="2588" spans="2:3" ht="9.9499999999999993" customHeight="1" x14ac:dyDescent="0.2">
      <c r="B2588" s="28"/>
      <c r="C2588" s="28"/>
    </row>
    <row r="2589" spans="2:3" ht="9.9499999999999993" customHeight="1" x14ac:dyDescent="0.2">
      <c r="B2589" s="28"/>
      <c r="C2589" s="28"/>
    </row>
    <row r="2590" spans="2:3" ht="9.9499999999999993" customHeight="1" x14ac:dyDescent="0.2">
      <c r="B2590" s="28"/>
      <c r="C2590" s="28"/>
    </row>
    <row r="2591" spans="2:3" ht="9.9499999999999993" customHeight="1" x14ac:dyDescent="0.2">
      <c r="B2591" s="28"/>
      <c r="C2591" s="28"/>
    </row>
    <row r="2592" spans="2:3" ht="9.9499999999999993" customHeight="1" x14ac:dyDescent="0.2">
      <c r="B2592" s="28"/>
      <c r="C2592" s="28"/>
    </row>
    <row r="2593" spans="2:3" ht="9.9499999999999993" customHeight="1" x14ac:dyDescent="0.2">
      <c r="B2593" s="28"/>
      <c r="C2593" s="28"/>
    </row>
    <row r="2594" spans="2:3" ht="9.9499999999999993" customHeight="1" x14ac:dyDescent="0.2">
      <c r="B2594" s="28"/>
      <c r="C2594" s="28"/>
    </row>
    <row r="2595" spans="2:3" ht="9.9499999999999993" customHeight="1" x14ac:dyDescent="0.2">
      <c r="B2595" s="28"/>
      <c r="C2595" s="28"/>
    </row>
    <row r="2596" spans="2:3" ht="9.9499999999999993" customHeight="1" x14ac:dyDescent="0.2">
      <c r="B2596" s="28"/>
      <c r="C2596" s="28"/>
    </row>
    <row r="2597" spans="2:3" ht="9.9499999999999993" customHeight="1" x14ac:dyDescent="0.2">
      <c r="B2597" s="28"/>
      <c r="C2597" s="28"/>
    </row>
    <row r="2598" spans="2:3" ht="9.9499999999999993" customHeight="1" x14ac:dyDescent="0.2">
      <c r="B2598" s="28"/>
      <c r="C2598" s="28"/>
    </row>
    <row r="2599" spans="2:3" ht="9.9499999999999993" customHeight="1" x14ac:dyDescent="0.2">
      <c r="B2599" s="28"/>
      <c r="C2599" s="28"/>
    </row>
    <row r="2600" spans="2:3" ht="9.9499999999999993" customHeight="1" x14ac:dyDescent="0.2">
      <c r="B2600" s="28"/>
      <c r="C2600" s="28"/>
    </row>
    <row r="2601" spans="2:3" ht="9.9499999999999993" customHeight="1" x14ac:dyDescent="0.2">
      <c r="B2601" s="28"/>
      <c r="C2601" s="28"/>
    </row>
    <row r="2602" spans="2:3" ht="9.9499999999999993" customHeight="1" x14ac:dyDescent="0.2">
      <c r="B2602" s="28"/>
      <c r="C2602" s="28"/>
    </row>
    <row r="2603" spans="2:3" ht="9.9499999999999993" customHeight="1" x14ac:dyDescent="0.2">
      <c r="B2603" s="28"/>
      <c r="C2603" s="28"/>
    </row>
    <row r="2604" spans="2:3" ht="9.9499999999999993" customHeight="1" x14ac:dyDescent="0.2">
      <c r="B2604" s="28"/>
      <c r="C2604" s="28"/>
    </row>
    <row r="2605" spans="2:3" ht="9.9499999999999993" customHeight="1" x14ac:dyDescent="0.2">
      <c r="B2605" s="28"/>
      <c r="C2605" s="28"/>
    </row>
    <row r="2606" spans="2:3" ht="9.9499999999999993" customHeight="1" x14ac:dyDescent="0.2">
      <c r="B2606" s="28"/>
      <c r="C2606" s="28"/>
    </row>
    <row r="2607" spans="2:3" ht="9.9499999999999993" customHeight="1" x14ac:dyDescent="0.2">
      <c r="B2607" s="28"/>
      <c r="C2607" s="28"/>
    </row>
    <row r="2608" spans="2:3" ht="9.9499999999999993" customHeight="1" x14ac:dyDescent="0.2">
      <c r="B2608" s="28"/>
      <c r="C2608" s="28"/>
    </row>
    <row r="2609" spans="2:3" ht="9.9499999999999993" customHeight="1" x14ac:dyDescent="0.2">
      <c r="B2609" s="28"/>
      <c r="C2609" s="28"/>
    </row>
    <row r="2610" spans="2:3" ht="9.9499999999999993" customHeight="1" x14ac:dyDescent="0.2">
      <c r="B2610" s="28"/>
      <c r="C2610" s="28"/>
    </row>
    <row r="2611" spans="2:3" ht="9.9499999999999993" customHeight="1" x14ac:dyDescent="0.2">
      <c r="B2611" s="28"/>
      <c r="C2611" s="28"/>
    </row>
    <row r="2612" spans="2:3" ht="9.9499999999999993" customHeight="1" x14ac:dyDescent="0.2">
      <c r="B2612" s="28"/>
      <c r="C2612" s="28"/>
    </row>
    <row r="2613" spans="2:3" ht="9.9499999999999993" customHeight="1" x14ac:dyDescent="0.2">
      <c r="B2613" s="28"/>
      <c r="C2613" s="28"/>
    </row>
    <row r="2614" spans="2:3" ht="9.9499999999999993" customHeight="1" x14ac:dyDescent="0.2">
      <c r="B2614" s="28"/>
      <c r="C2614" s="28"/>
    </row>
    <row r="2615" spans="2:3" ht="9.9499999999999993" customHeight="1" x14ac:dyDescent="0.2">
      <c r="B2615" s="28"/>
      <c r="C2615" s="28"/>
    </row>
    <row r="2616" spans="2:3" ht="9.9499999999999993" customHeight="1" x14ac:dyDescent="0.2">
      <c r="B2616" s="28"/>
      <c r="C2616" s="28"/>
    </row>
    <row r="2617" spans="2:3" ht="9.9499999999999993" customHeight="1" x14ac:dyDescent="0.2">
      <c r="B2617" s="28"/>
      <c r="C2617" s="28"/>
    </row>
    <row r="2618" spans="2:3" ht="9.9499999999999993" customHeight="1" x14ac:dyDescent="0.2">
      <c r="B2618" s="28"/>
      <c r="C2618" s="28"/>
    </row>
    <row r="2619" spans="2:3" ht="9.9499999999999993" customHeight="1" x14ac:dyDescent="0.2">
      <c r="B2619" s="28"/>
      <c r="C2619" s="28"/>
    </row>
    <row r="2620" spans="2:3" ht="9.9499999999999993" customHeight="1" x14ac:dyDescent="0.2">
      <c r="B2620" s="28"/>
      <c r="C2620" s="28"/>
    </row>
    <row r="2621" spans="2:3" ht="9.9499999999999993" customHeight="1" x14ac:dyDescent="0.2">
      <c r="B2621" s="28"/>
      <c r="C2621" s="28"/>
    </row>
    <row r="2622" spans="2:3" ht="9.9499999999999993" customHeight="1" x14ac:dyDescent="0.2">
      <c r="B2622" s="28"/>
      <c r="C2622" s="28"/>
    </row>
    <row r="2623" spans="2:3" ht="9.9499999999999993" customHeight="1" x14ac:dyDescent="0.2">
      <c r="B2623" s="28"/>
      <c r="C2623" s="28"/>
    </row>
    <row r="2624" spans="2:3" ht="9.9499999999999993" customHeight="1" x14ac:dyDescent="0.2">
      <c r="B2624" s="28"/>
      <c r="C2624" s="28"/>
    </row>
    <row r="2625" spans="2:3" ht="9.9499999999999993" customHeight="1" x14ac:dyDescent="0.2">
      <c r="B2625" s="28"/>
      <c r="C2625" s="28"/>
    </row>
    <row r="2626" spans="2:3" ht="9.9499999999999993" customHeight="1" x14ac:dyDescent="0.2">
      <c r="B2626" s="28"/>
      <c r="C2626" s="28"/>
    </row>
    <row r="2627" spans="2:3" ht="9.9499999999999993" customHeight="1" x14ac:dyDescent="0.2">
      <c r="B2627" s="28"/>
      <c r="C2627" s="28"/>
    </row>
    <row r="2628" spans="2:3" ht="9.9499999999999993" customHeight="1" x14ac:dyDescent="0.2">
      <c r="B2628" s="28"/>
      <c r="C2628" s="28"/>
    </row>
    <row r="2629" spans="2:3" ht="9.9499999999999993" customHeight="1" x14ac:dyDescent="0.2">
      <c r="B2629" s="28"/>
      <c r="C2629" s="28"/>
    </row>
    <row r="2630" spans="2:3" ht="9.9499999999999993" customHeight="1" x14ac:dyDescent="0.2">
      <c r="B2630" s="28"/>
      <c r="C2630" s="28"/>
    </row>
    <row r="2631" spans="2:3" ht="9.9499999999999993" customHeight="1" x14ac:dyDescent="0.2">
      <c r="B2631" s="28"/>
      <c r="C2631" s="28"/>
    </row>
    <row r="2632" spans="2:3" ht="9.9499999999999993" customHeight="1" x14ac:dyDescent="0.2">
      <c r="B2632" s="28"/>
      <c r="C2632" s="28"/>
    </row>
    <row r="2633" spans="2:3" ht="9.9499999999999993" customHeight="1" x14ac:dyDescent="0.2">
      <c r="B2633" s="28"/>
      <c r="C2633" s="28"/>
    </row>
    <row r="2634" spans="2:3" ht="9.9499999999999993" customHeight="1" x14ac:dyDescent="0.2">
      <c r="B2634" s="28"/>
      <c r="C2634" s="28"/>
    </row>
    <row r="2635" spans="2:3" ht="9.9499999999999993" customHeight="1" x14ac:dyDescent="0.2">
      <c r="B2635" s="28"/>
      <c r="C2635" s="28"/>
    </row>
    <row r="2636" spans="2:3" ht="9.9499999999999993" customHeight="1" x14ac:dyDescent="0.2">
      <c r="B2636" s="28"/>
      <c r="C2636" s="28"/>
    </row>
    <row r="2637" spans="2:3" ht="9.9499999999999993" customHeight="1" x14ac:dyDescent="0.2">
      <c r="B2637" s="28"/>
      <c r="C2637" s="28"/>
    </row>
    <row r="2638" spans="2:3" ht="9.9499999999999993" customHeight="1" x14ac:dyDescent="0.2">
      <c r="B2638" s="28"/>
      <c r="C2638" s="28"/>
    </row>
    <row r="2639" spans="2:3" ht="9.9499999999999993" customHeight="1" x14ac:dyDescent="0.2">
      <c r="B2639" s="28"/>
      <c r="C2639" s="28"/>
    </row>
    <row r="2640" spans="2:3" ht="9.9499999999999993" customHeight="1" x14ac:dyDescent="0.2">
      <c r="B2640" s="28"/>
      <c r="C2640" s="28"/>
    </row>
    <row r="2641" spans="2:3" ht="9.9499999999999993" customHeight="1" x14ac:dyDescent="0.2">
      <c r="B2641" s="28"/>
      <c r="C2641" s="28"/>
    </row>
    <row r="2642" spans="2:3" ht="9.9499999999999993" customHeight="1" x14ac:dyDescent="0.2">
      <c r="B2642" s="28"/>
      <c r="C2642" s="28"/>
    </row>
    <row r="2643" spans="2:3" ht="9.9499999999999993" customHeight="1" x14ac:dyDescent="0.2">
      <c r="B2643" s="28"/>
      <c r="C2643" s="28"/>
    </row>
    <row r="2644" spans="2:3" ht="9.9499999999999993" customHeight="1" x14ac:dyDescent="0.2">
      <c r="B2644" s="28"/>
      <c r="C2644" s="28"/>
    </row>
    <row r="2645" spans="2:3" ht="9.9499999999999993" customHeight="1" x14ac:dyDescent="0.2">
      <c r="B2645" s="28"/>
      <c r="C2645" s="28"/>
    </row>
    <row r="2646" spans="2:3" ht="9.9499999999999993" customHeight="1" x14ac:dyDescent="0.2">
      <c r="B2646" s="28"/>
      <c r="C2646" s="28"/>
    </row>
    <row r="2647" spans="2:3" ht="9.9499999999999993" customHeight="1" x14ac:dyDescent="0.2">
      <c r="B2647" s="28"/>
      <c r="C2647" s="28"/>
    </row>
    <row r="2648" spans="2:3" ht="9.9499999999999993" customHeight="1" x14ac:dyDescent="0.2">
      <c r="B2648" s="28"/>
      <c r="C2648" s="28"/>
    </row>
    <row r="2649" spans="2:3" ht="9.9499999999999993" customHeight="1" x14ac:dyDescent="0.2">
      <c r="B2649" s="28"/>
      <c r="C2649" s="28"/>
    </row>
    <row r="2650" spans="2:3" ht="9.9499999999999993" customHeight="1" x14ac:dyDescent="0.2">
      <c r="B2650" s="28"/>
      <c r="C2650" s="28"/>
    </row>
    <row r="2651" spans="2:3" ht="9.9499999999999993" customHeight="1" x14ac:dyDescent="0.2">
      <c r="B2651" s="28"/>
      <c r="C2651" s="28"/>
    </row>
    <row r="2652" spans="2:3" ht="9.9499999999999993" customHeight="1" x14ac:dyDescent="0.2">
      <c r="B2652" s="28"/>
      <c r="C2652" s="28"/>
    </row>
    <row r="2653" spans="2:3" ht="9.9499999999999993" customHeight="1" x14ac:dyDescent="0.2">
      <c r="B2653" s="28"/>
      <c r="C2653" s="28"/>
    </row>
    <row r="2654" spans="2:3" ht="9.9499999999999993" customHeight="1" x14ac:dyDescent="0.2">
      <c r="B2654" s="28"/>
      <c r="C2654" s="28"/>
    </row>
    <row r="2655" spans="2:3" ht="9.9499999999999993" customHeight="1" x14ac:dyDescent="0.2">
      <c r="B2655" s="28"/>
      <c r="C2655" s="28"/>
    </row>
    <row r="2656" spans="2:3" ht="9.9499999999999993" customHeight="1" x14ac:dyDescent="0.2">
      <c r="B2656" s="28"/>
      <c r="C2656" s="28"/>
    </row>
    <row r="2657" spans="2:3" ht="9.9499999999999993" customHeight="1" x14ac:dyDescent="0.2">
      <c r="B2657" s="28"/>
      <c r="C2657" s="28"/>
    </row>
    <row r="2658" spans="2:3" ht="9.9499999999999993" customHeight="1" x14ac:dyDescent="0.2">
      <c r="B2658" s="28"/>
      <c r="C2658" s="28"/>
    </row>
    <row r="2659" spans="2:3" ht="9.9499999999999993" customHeight="1" x14ac:dyDescent="0.2">
      <c r="B2659" s="28"/>
      <c r="C2659" s="28"/>
    </row>
    <row r="2660" spans="2:3" ht="9.9499999999999993" customHeight="1" x14ac:dyDescent="0.2">
      <c r="B2660" s="28"/>
      <c r="C2660" s="28"/>
    </row>
    <row r="2661" spans="2:3" ht="9.9499999999999993" customHeight="1" x14ac:dyDescent="0.2">
      <c r="B2661" s="28"/>
      <c r="C2661" s="28"/>
    </row>
    <row r="2662" spans="2:3" ht="9.9499999999999993" customHeight="1" x14ac:dyDescent="0.2">
      <c r="B2662" s="28"/>
      <c r="C2662" s="28"/>
    </row>
    <row r="2663" spans="2:3" ht="9.9499999999999993" customHeight="1" x14ac:dyDescent="0.2">
      <c r="B2663" s="28"/>
      <c r="C2663" s="28"/>
    </row>
    <row r="2664" spans="2:3" ht="9.9499999999999993" customHeight="1" x14ac:dyDescent="0.2">
      <c r="B2664" s="28"/>
      <c r="C2664" s="28"/>
    </row>
    <row r="2665" spans="2:3" ht="9.9499999999999993" customHeight="1" x14ac:dyDescent="0.2">
      <c r="B2665" s="28"/>
      <c r="C2665" s="28"/>
    </row>
    <row r="2666" spans="2:3" ht="9.9499999999999993" customHeight="1" x14ac:dyDescent="0.2">
      <c r="B2666" s="28"/>
      <c r="C2666" s="28"/>
    </row>
    <row r="2667" spans="2:3" ht="9.9499999999999993" customHeight="1" x14ac:dyDescent="0.2">
      <c r="B2667" s="28"/>
      <c r="C2667" s="28"/>
    </row>
    <row r="2668" spans="2:3" ht="9.9499999999999993" customHeight="1" x14ac:dyDescent="0.2">
      <c r="B2668" s="28"/>
      <c r="C2668" s="28"/>
    </row>
    <row r="2669" spans="2:3" ht="9.9499999999999993" customHeight="1" x14ac:dyDescent="0.2">
      <c r="B2669" s="28"/>
      <c r="C2669" s="28"/>
    </row>
    <row r="2670" spans="2:3" ht="9.9499999999999993" customHeight="1" x14ac:dyDescent="0.2">
      <c r="B2670" s="28"/>
      <c r="C2670" s="28"/>
    </row>
    <row r="2671" spans="2:3" ht="9.9499999999999993" customHeight="1" x14ac:dyDescent="0.2">
      <c r="B2671" s="28"/>
      <c r="C2671" s="28"/>
    </row>
    <row r="2672" spans="2:3" ht="9.9499999999999993" customHeight="1" x14ac:dyDescent="0.2">
      <c r="B2672" s="28"/>
      <c r="C2672" s="28"/>
    </row>
    <row r="2673" spans="2:3" ht="9.9499999999999993" customHeight="1" x14ac:dyDescent="0.2">
      <c r="B2673" s="28"/>
      <c r="C2673" s="28"/>
    </row>
    <row r="2674" spans="2:3" ht="9.9499999999999993" customHeight="1" x14ac:dyDescent="0.2">
      <c r="B2674" s="28"/>
      <c r="C2674" s="28"/>
    </row>
    <row r="2675" spans="2:3" ht="9.9499999999999993" customHeight="1" x14ac:dyDescent="0.2">
      <c r="B2675" s="28"/>
      <c r="C2675" s="28"/>
    </row>
    <row r="2676" spans="2:3" ht="9.9499999999999993" customHeight="1" x14ac:dyDescent="0.2">
      <c r="B2676" s="28"/>
      <c r="C2676" s="28"/>
    </row>
    <row r="2677" spans="2:3" ht="9.9499999999999993" customHeight="1" x14ac:dyDescent="0.2">
      <c r="B2677" s="28"/>
      <c r="C2677" s="28"/>
    </row>
    <row r="2678" spans="2:3" ht="9.9499999999999993" customHeight="1" x14ac:dyDescent="0.2">
      <c r="B2678" s="28"/>
      <c r="C2678" s="28"/>
    </row>
    <row r="2679" spans="2:3" ht="9.9499999999999993" customHeight="1" x14ac:dyDescent="0.2">
      <c r="B2679" s="28"/>
      <c r="C2679" s="28"/>
    </row>
    <row r="2680" spans="2:3" ht="9.9499999999999993" customHeight="1" x14ac:dyDescent="0.2">
      <c r="B2680" s="28"/>
      <c r="C2680" s="28"/>
    </row>
    <row r="2681" spans="2:3" ht="9.9499999999999993" customHeight="1" x14ac:dyDescent="0.2">
      <c r="B2681" s="28"/>
      <c r="C2681" s="28"/>
    </row>
    <row r="2682" spans="2:3" ht="9.9499999999999993" customHeight="1" x14ac:dyDescent="0.2">
      <c r="B2682" s="28"/>
      <c r="C2682" s="28"/>
    </row>
    <row r="2683" spans="2:3" ht="9.9499999999999993" customHeight="1" x14ac:dyDescent="0.2">
      <c r="B2683" s="28"/>
      <c r="C2683" s="28"/>
    </row>
    <row r="2684" spans="2:3" ht="9.9499999999999993" customHeight="1" x14ac:dyDescent="0.2">
      <c r="B2684" s="28"/>
      <c r="C2684" s="28"/>
    </row>
    <row r="2685" spans="2:3" ht="9.9499999999999993" customHeight="1" x14ac:dyDescent="0.2">
      <c r="B2685" s="28"/>
      <c r="C2685" s="28"/>
    </row>
    <row r="2686" spans="2:3" ht="9.9499999999999993" customHeight="1" x14ac:dyDescent="0.2">
      <c r="B2686" s="28"/>
      <c r="C2686" s="28"/>
    </row>
    <row r="2687" spans="2:3" ht="9.9499999999999993" customHeight="1" x14ac:dyDescent="0.2">
      <c r="B2687" s="28"/>
      <c r="C2687" s="28"/>
    </row>
    <row r="2688" spans="2:3" ht="9.9499999999999993" customHeight="1" x14ac:dyDescent="0.2">
      <c r="B2688" s="28"/>
      <c r="C2688" s="28"/>
    </row>
    <row r="2689" spans="2:3" ht="9.9499999999999993" customHeight="1" x14ac:dyDescent="0.2">
      <c r="B2689" s="28"/>
      <c r="C2689" s="28"/>
    </row>
    <row r="2690" spans="2:3" ht="9.9499999999999993" customHeight="1" x14ac:dyDescent="0.2">
      <c r="B2690" s="28"/>
      <c r="C2690" s="28"/>
    </row>
    <row r="2691" spans="2:3" ht="9.9499999999999993" customHeight="1" x14ac:dyDescent="0.2">
      <c r="B2691" s="28"/>
      <c r="C2691" s="28"/>
    </row>
    <row r="2692" spans="2:3" ht="9.9499999999999993" customHeight="1" x14ac:dyDescent="0.2">
      <c r="B2692" s="28"/>
      <c r="C2692" s="28"/>
    </row>
    <row r="2693" spans="2:3" ht="9.9499999999999993" customHeight="1" x14ac:dyDescent="0.2">
      <c r="B2693" s="28"/>
      <c r="C2693" s="28"/>
    </row>
    <row r="2694" spans="2:3" ht="9.9499999999999993" customHeight="1" x14ac:dyDescent="0.2">
      <c r="B2694" s="28"/>
      <c r="C2694" s="28"/>
    </row>
    <row r="2695" spans="2:3" ht="9.9499999999999993" customHeight="1" x14ac:dyDescent="0.2">
      <c r="B2695" s="28"/>
      <c r="C2695" s="28"/>
    </row>
    <row r="2696" spans="2:3" ht="9.9499999999999993" customHeight="1" x14ac:dyDescent="0.2">
      <c r="B2696" s="28"/>
      <c r="C2696" s="28"/>
    </row>
    <row r="2697" spans="2:3" ht="9.9499999999999993" customHeight="1" x14ac:dyDescent="0.2">
      <c r="B2697" s="28"/>
      <c r="C2697" s="28"/>
    </row>
    <row r="2698" spans="2:3" ht="9.9499999999999993" customHeight="1" x14ac:dyDescent="0.2">
      <c r="B2698" s="28"/>
      <c r="C2698" s="28"/>
    </row>
    <row r="2699" spans="2:3" ht="9.9499999999999993" customHeight="1" x14ac:dyDescent="0.2">
      <c r="B2699" s="28"/>
      <c r="C2699" s="28"/>
    </row>
    <row r="2700" spans="2:3" ht="9.9499999999999993" customHeight="1" x14ac:dyDescent="0.2">
      <c r="B2700" s="28"/>
      <c r="C2700" s="28"/>
    </row>
    <row r="2701" spans="2:3" ht="9.9499999999999993" customHeight="1" x14ac:dyDescent="0.2">
      <c r="B2701" s="28"/>
      <c r="C2701" s="28"/>
    </row>
    <row r="2702" spans="2:3" ht="9.9499999999999993" customHeight="1" x14ac:dyDescent="0.2">
      <c r="B2702" s="28"/>
      <c r="C2702" s="28"/>
    </row>
    <row r="2703" spans="2:3" ht="9.9499999999999993" customHeight="1" x14ac:dyDescent="0.2">
      <c r="B2703" s="28"/>
      <c r="C2703" s="28"/>
    </row>
    <row r="2704" spans="2:3" ht="9.9499999999999993" customHeight="1" x14ac:dyDescent="0.2">
      <c r="B2704" s="28"/>
      <c r="C2704" s="28"/>
    </row>
    <row r="2705" spans="2:3" ht="9.9499999999999993" customHeight="1" x14ac:dyDescent="0.2">
      <c r="B2705" s="28"/>
      <c r="C2705" s="28"/>
    </row>
    <row r="2706" spans="2:3" ht="9.9499999999999993" customHeight="1" x14ac:dyDescent="0.2">
      <c r="B2706" s="28"/>
      <c r="C2706" s="28"/>
    </row>
    <row r="2707" spans="2:3" ht="9.9499999999999993" customHeight="1" x14ac:dyDescent="0.2">
      <c r="B2707" s="28"/>
      <c r="C2707" s="28"/>
    </row>
    <row r="2708" spans="2:3" ht="9.9499999999999993" customHeight="1" x14ac:dyDescent="0.2">
      <c r="B2708" s="28"/>
      <c r="C2708" s="28"/>
    </row>
    <row r="2709" spans="2:3" ht="9.9499999999999993" customHeight="1" x14ac:dyDescent="0.2">
      <c r="B2709" s="28"/>
      <c r="C2709" s="28"/>
    </row>
    <row r="2710" spans="2:3" ht="9.9499999999999993" customHeight="1" x14ac:dyDescent="0.2">
      <c r="B2710" s="28"/>
      <c r="C2710" s="28"/>
    </row>
    <row r="2711" spans="2:3" ht="9.9499999999999993" customHeight="1" x14ac:dyDescent="0.2">
      <c r="B2711" s="28"/>
      <c r="C2711" s="28"/>
    </row>
    <row r="2712" spans="2:3" ht="9.9499999999999993" customHeight="1" x14ac:dyDescent="0.2">
      <c r="B2712" s="28"/>
      <c r="C2712" s="28"/>
    </row>
    <row r="2713" spans="2:3" ht="9.9499999999999993" customHeight="1" x14ac:dyDescent="0.2">
      <c r="B2713" s="28"/>
      <c r="C2713" s="28"/>
    </row>
    <row r="2714" spans="2:3" ht="9.9499999999999993" customHeight="1" x14ac:dyDescent="0.2">
      <c r="B2714" s="28"/>
      <c r="C2714" s="28"/>
    </row>
    <row r="2715" spans="2:3" ht="9.9499999999999993" customHeight="1" x14ac:dyDescent="0.2">
      <c r="B2715" s="28"/>
      <c r="C2715" s="28"/>
    </row>
    <row r="2716" spans="2:3" ht="9.9499999999999993" customHeight="1" x14ac:dyDescent="0.2">
      <c r="B2716" s="28"/>
      <c r="C2716" s="28"/>
    </row>
    <row r="2717" spans="2:3" ht="9.9499999999999993" customHeight="1" x14ac:dyDescent="0.2">
      <c r="B2717" s="28"/>
      <c r="C2717" s="28"/>
    </row>
    <row r="2718" spans="2:3" ht="9.9499999999999993" customHeight="1" x14ac:dyDescent="0.2">
      <c r="B2718" s="28"/>
      <c r="C2718" s="28"/>
    </row>
    <row r="2719" spans="2:3" ht="9.9499999999999993" customHeight="1" x14ac:dyDescent="0.2">
      <c r="B2719" s="28"/>
      <c r="C2719" s="28"/>
    </row>
    <row r="2720" spans="2:3" ht="9.9499999999999993" customHeight="1" x14ac:dyDescent="0.2">
      <c r="B2720" s="28"/>
      <c r="C2720" s="28"/>
    </row>
    <row r="2721" spans="2:3" ht="9.9499999999999993" customHeight="1" x14ac:dyDescent="0.2">
      <c r="B2721" s="28"/>
      <c r="C2721" s="28"/>
    </row>
    <row r="2722" spans="2:3" ht="9.9499999999999993" customHeight="1" x14ac:dyDescent="0.2">
      <c r="B2722" s="28"/>
      <c r="C2722" s="28"/>
    </row>
    <row r="2723" spans="2:3" ht="9.9499999999999993" customHeight="1" x14ac:dyDescent="0.2">
      <c r="B2723" s="28"/>
      <c r="C2723" s="28"/>
    </row>
    <row r="2724" spans="2:3" ht="9.9499999999999993" customHeight="1" x14ac:dyDescent="0.2">
      <c r="B2724" s="28"/>
      <c r="C2724" s="28"/>
    </row>
    <row r="2725" spans="2:3" ht="9.9499999999999993" customHeight="1" x14ac:dyDescent="0.2">
      <c r="B2725" s="28"/>
      <c r="C2725" s="28"/>
    </row>
    <row r="2726" spans="2:3" ht="9.9499999999999993" customHeight="1" x14ac:dyDescent="0.2">
      <c r="B2726" s="28"/>
      <c r="C2726" s="28"/>
    </row>
    <row r="2727" spans="2:3" ht="9.9499999999999993" customHeight="1" x14ac:dyDescent="0.2">
      <c r="B2727" s="28"/>
      <c r="C2727" s="28"/>
    </row>
    <row r="2728" spans="2:3" ht="9.9499999999999993" customHeight="1" x14ac:dyDescent="0.2">
      <c r="B2728" s="28"/>
      <c r="C2728" s="28"/>
    </row>
    <row r="2729" spans="2:3" ht="9.9499999999999993" customHeight="1" x14ac:dyDescent="0.2">
      <c r="B2729" s="28"/>
      <c r="C2729" s="28"/>
    </row>
    <row r="2730" spans="2:3" ht="9.9499999999999993" customHeight="1" x14ac:dyDescent="0.2">
      <c r="B2730" s="28"/>
      <c r="C2730" s="28"/>
    </row>
    <row r="2731" spans="2:3" ht="9.9499999999999993" customHeight="1" x14ac:dyDescent="0.2">
      <c r="B2731" s="28"/>
      <c r="C2731" s="28"/>
    </row>
    <row r="2732" spans="2:3" ht="9.9499999999999993" customHeight="1" x14ac:dyDescent="0.2">
      <c r="B2732" s="28"/>
      <c r="C2732" s="28"/>
    </row>
    <row r="2733" spans="2:3" ht="9.9499999999999993" customHeight="1" x14ac:dyDescent="0.2">
      <c r="B2733" s="28"/>
      <c r="C2733" s="28"/>
    </row>
    <row r="2734" spans="2:3" ht="9.9499999999999993" customHeight="1" x14ac:dyDescent="0.2">
      <c r="B2734" s="28"/>
      <c r="C2734" s="28"/>
    </row>
    <row r="2735" spans="2:3" ht="9.9499999999999993" customHeight="1" x14ac:dyDescent="0.2">
      <c r="B2735" s="28"/>
      <c r="C2735" s="28"/>
    </row>
    <row r="2736" spans="2:3" ht="9.9499999999999993" customHeight="1" x14ac:dyDescent="0.2">
      <c r="B2736" s="28"/>
      <c r="C2736" s="28"/>
    </row>
    <row r="2737" spans="2:3" ht="9.9499999999999993" customHeight="1" x14ac:dyDescent="0.2">
      <c r="B2737" s="28"/>
      <c r="C2737" s="28"/>
    </row>
    <row r="2738" spans="2:3" ht="9.9499999999999993" customHeight="1" x14ac:dyDescent="0.2">
      <c r="B2738" s="28"/>
      <c r="C2738" s="28"/>
    </row>
    <row r="2739" spans="2:3" ht="9.9499999999999993" customHeight="1" x14ac:dyDescent="0.2">
      <c r="B2739" s="28"/>
      <c r="C2739" s="28"/>
    </row>
    <row r="2740" spans="2:3" ht="9.9499999999999993" customHeight="1" x14ac:dyDescent="0.2">
      <c r="B2740" s="28"/>
      <c r="C2740" s="28"/>
    </row>
    <row r="2741" spans="2:3" ht="9.9499999999999993" customHeight="1" x14ac:dyDescent="0.2">
      <c r="B2741" s="28"/>
      <c r="C2741" s="28"/>
    </row>
    <row r="2742" spans="2:3" ht="9.9499999999999993" customHeight="1" x14ac:dyDescent="0.2">
      <c r="B2742" s="28"/>
      <c r="C2742" s="28"/>
    </row>
    <row r="2743" spans="2:3" ht="9.9499999999999993" customHeight="1" x14ac:dyDescent="0.2">
      <c r="B2743" s="28"/>
      <c r="C2743" s="28"/>
    </row>
    <row r="2744" spans="2:3" ht="9.9499999999999993" customHeight="1" x14ac:dyDescent="0.2">
      <c r="B2744" s="28"/>
      <c r="C2744" s="28"/>
    </row>
    <row r="2745" spans="2:3" ht="9.9499999999999993" customHeight="1" x14ac:dyDescent="0.2">
      <c r="B2745" s="28"/>
      <c r="C2745" s="28"/>
    </row>
    <row r="2746" spans="2:3" ht="9.9499999999999993" customHeight="1" x14ac:dyDescent="0.2">
      <c r="B2746" s="28"/>
      <c r="C2746" s="28"/>
    </row>
    <row r="2747" spans="2:3" ht="9.9499999999999993" customHeight="1" x14ac:dyDescent="0.2">
      <c r="B2747" s="28"/>
      <c r="C2747" s="28"/>
    </row>
    <row r="2748" spans="2:3" ht="9.9499999999999993" customHeight="1" x14ac:dyDescent="0.2">
      <c r="B2748" s="28"/>
      <c r="C2748" s="28"/>
    </row>
    <row r="2749" spans="2:3" ht="9.9499999999999993" customHeight="1" x14ac:dyDescent="0.2">
      <c r="B2749" s="28"/>
      <c r="C2749" s="28"/>
    </row>
    <row r="2750" spans="2:3" ht="9.9499999999999993" customHeight="1" x14ac:dyDescent="0.2">
      <c r="B2750" s="28"/>
      <c r="C2750" s="28"/>
    </row>
    <row r="2751" spans="2:3" ht="9.9499999999999993" customHeight="1" x14ac:dyDescent="0.2">
      <c r="B2751" s="28"/>
      <c r="C2751" s="28"/>
    </row>
    <row r="2752" spans="2:3" ht="9.9499999999999993" customHeight="1" x14ac:dyDescent="0.2">
      <c r="B2752" s="28"/>
      <c r="C2752" s="28"/>
    </row>
    <row r="2753" spans="2:3" ht="9.9499999999999993" customHeight="1" x14ac:dyDescent="0.2">
      <c r="B2753" s="28"/>
      <c r="C2753" s="28"/>
    </row>
    <row r="2754" spans="2:3" ht="9.9499999999999993" customHeight="1" x14ac:dyDescent="0.2">
      <c r="B2754" s="28"/>
      <c r="C2754" s="28"/>
    </row>
    <row r="2755" spans="2:3" ht="9.9499999999999993" customHeight="1" x14ac:dyDescent="0.2">
      <c r="B2755" s="28"/>
      <c r="C2755" s="28"/>
    </row>
    <row r="2756" spans="2:3" ht="9.9499999999999993" customHeight="1" x14ac:dyDescent="0.2">
      <c r="B2756" s="28"/>
      <c r="C2756" s="28"/>
    </row>
    <row r="2757" spans="2:3" ht="9.9499999999999993" customHeight="1" x14ac:dyDescent="0.2">
      <c r="B2757" s="28"/>
      <c r="C2757" s="28"/>
    </row>
    <row r="2758" spans="2:3" ht="9.9499999999999993" customHeight="1" x14ac:dyDescent="0.2">
      <c r="B2758" s="28"/>
      <c r="C2758" s="28"/>
    </row>
    <row r="2759" spans="2:3" ht="9.9499999999999993" customHeight="1" x14ac:dyDescent="0.2">
      <c r="B2759" s="28"/>
      <c r="C2759" s="28"/>
    </row>
    <row r="2760" spans="2:3" ht="9.9499999999999993" customHeight="1" x14ac:dyDescent="0.2">
      <c r="B2760" s="28"/>
      <c r="C2760" s="28"/>
    </row>
    <row r="2761" spans="2:3" ht="9.9499999999999993" customHeight="1" x14ac:dyDescent="0.2">
      <c r="B2761" s="28"/>
      <c r="C2761" s="28"/>
    </row>
    <row r="2762" spans="2:3" ht="9.9499999999999993" customHeight="1" x14ac:dyDescent="0.2">
      <c r="B2762" s="28"/>
      <c r="C2762" s="28"/>
    </row>
    <row r="2763" spans="2:3" ht="9.9499999999999993" customHeight="1" x14ac:dyDescent="0.2">
      <c r="B2763" s="28"/>
      <c r="C2763" s="28"/>
    </row>
    <row r="2764" spans="2:3" ht="9.9499999999999993" customHeight="1" x14ac:dyDescent="0.2">
      <c r="B2764" s="28"/>
      <c r="C2764" s="28"/>
    </row>
    <row r="2765" spans="2:3" ht="9.9499999999999993" customHeight="1" x14ac:dyDescent="0.2">
      <c r="B2765" s="28"/>
      <c r="C2765" s="28"/>
    </row>
    <row r="2766" spans="2:3" ht="9.9499999999999993" customHeight="1" x14ac:dyDescent="0.2">
      <c r="B2766" s="28"/>
      <c r="C2766" s="28"/>
    </row>
    <row r="2767" spans="2:3" ht="9.9499999999999993" customHeight="1" x14ac:dyDescent="0.2">
      <c r="B2767" s="28"/>
      <c r="C2767" s="28"/>
    </row>
    <row r="2768" spans="2:3" ht="9.9499999999999993" customHeight="1" x14ac:dyDescent="0.2">
      <c r="B2768" s="28"/>
      <c r="C2768" s="28"/>
    </row>
    <row r="2769" spans="2:3" ht="9.9499999999999993" customHeight="1" x14ac:dyDescent="0.2">
      <c r="B2769" s="28"/>
      <c r="C2769" s="28"/>
    </row>
    <row r="2770" spans="2:3" ht="9.9499999999999993" customHeight="1" x14ac:dyDescent="0.2">
      <c r="B2770" s="28"/>
      <c r="C2770" s="28"/>
    </row>
    <row r="2771" spans="2:3" ht="9.9499999999999993" customHeight="1" x14ac:dyDescent="0.2">
      <c r="B2771" s="28"/>
      <c r="C2771" s="28"/>
    </row>
    <row r="2772" spans="2:3" ht="9.9499999999999993" customHeight="1" x14ac:dyDescent="0.2">
      <c r="B2772" s="28"/>
      <c r="C2772" s="28"/>
    </row>
    <row r="2773" spans="2:3" ht="9.9499999999999993" customHeight="1" x14ac:dyDescent="0.2">
      <c r="B2773" s="28"/>
      <c r="C2773" s="28"/>
    </row>
    <row r="2774" spans="2:3" ht="9.9499999999999993" customHeight="1" x14ac:dyDescent="0.2">
      <c r="B2774" s="28"/>
      <c r="C2774" s="28"/>
    </row>
    <row r="2775" spans="2:3" ht="9.9499999999999993" customHeight="1" x14ac:dyDescent="0.2">
      <c r="B2775" s="28"/>
      <c r="C2775" s="28"/>
    </row>
    <row r="2776" spans="2:3" ht="9.9499999999999993" customHeight="1" x14ac:dyDescent="0.2">
      <c r="B2776" s="28"/>
      <c r="C2776" s="28"/>
    </row>
    <row r="2777" spans="2:3" ht="9.9499999999999993" customHeight="1" x14ac:dyDescent="0.2">
      <c r="B2777" s="28"/>
      <c r="C2777" s="28"/>
    </row>
    <row r="2778" spans="2:3" ht="9.9499999999999993" customHeight="1" x14ac:dyDescent="0.2">
      <c r="B2778" s="28"/>
      <c r="C2778" s="28"/>
    </row>
    <row r="2779" spans="2:3" ht="9.9499999999999993" customHeight="1" x14ac:dyDescent="0.2">
      <c r="B2779" s="28"/>
      <c r="C2779" s="28"/>
    </row>
    <row r="2780" spans="2:3" ht="9.9499999999999993" customHeight="1" x14ac:dyDescent="0.2">
      <c r="B2780" s="28"/>
      <c r="C2780" s="28"/>
    </row>
    <row r="2781" spans="2:3" ht="9.9499999999999993" customHeight="1" x14ac:dyDescent="0.2">
      <c r="B2781" s="28"/>
      <c r="C2781" s="28"/>
    </row>
    <row r="2782" spans="2:3" ht="9.9499999999999993" customHeight="1" x14ac:dyDescent="0.2">
      <c r="B2782" s="28"/>
      <c r="C2782" s="28"/>
    </row>
    <row r="2783" spans="2:3" ht="9.9499999999999993" customHeight="1" x14ac:dyDescent="0.2">
      <c r="B2783" s="28"/>
      <c r="C2783" s="28"/>
    </row>
    <row r="2784" spans="2:3" ht="9.9499999999999993" customHeight="1" x14ac:dyDescent="0.2">
      <c r="B2784" s="28"/>
      <c r="C2784" s="28"/>
    </row>
    <row r="2785" spans="2:3" ht="9.9499999999999993" customHeight="1" x14ac:dyDescent="0.2">
      <c r="B2785" s="28"/>
      <c r="C2785" s="28"/>
    </row>
    <row r="2786" spans="2:3" ht="9.9499999999999993" customHeight="1" x14ac:dyDescent="0.2">
      <c r="B2786" s="28"/>
      <c r="C2786" s="28"/>
    </row>
    <row r="2787" spans="2:3" ht="9.9499999999999993" customHeight="1" x14ac:dyDescent="0.2">
      <c r="B2787" s="28"/>
      <c r="C2787" s="28"/>
    </row>
    <row r="2788" spans="2:3" ht="9.9499999999999993" customHeight="1" x14ac:dyDescent="0.2">
      <c r="B2788" s="28"/>
      <c r="C2788" s="28"/>
    </row>
    <row r="2789" spans="2:3" ht="9.9499999999999993" customHeight="1" x14ac:dyDescent="0.2">
      <c r="B2789" s="28"/>
      <c r="C2789" s="28"/>
    </row>
    <row r="2790" spans="2:3" ht="9.9499999999999993" customHeight="1" x14ac:dyDescent="0.2">
      <c r="B2790" s="28"/>
      <c r="C2790" s="28"/>
    </row>
    <row r="2791" spans="2:3" ht="9.9499999999999993" customHeight="1" x14ac:dyDescent="0.2">
      <c r="B2791" s="28"/>
      <c r="C2791" s="28"/>
    </row>
    <row r="2792" spans="2:3" ht="9.9499999999999993" customHeight="1" x14ac:dyDescent="0.2">
      <c r="B2792" s="28"/>
      <c r="C2792" s="28"/>
    </row>
    <row r="2793" spans="2:3" ht="9.9499999999999993" customHeight="1" x14ac:dyDescent="0.2">
      <c r="B2793" s="28"/>
      <c r="C2793" s="28"/>
    </row>
    <row r="2794" spans="2:3" ht="9.9499999999999993" customHeight="1" x14ac:dyDescent="0.2">
      <c r="B2794" s="28"/>
      <c r="C2794" s="28"/>
    </row>
    <row r="2795" spans="2:3" ht="9.9499999999999993" customHeight="1" x14ac:dyDescent="0.2">
      <c r="B2795" s="28"/>
      <c r="C2795" s="28"/>
    </row>
    <row r="2796" spans="2:3" ht="9.9499999999999993" customHeight="1" x14ac:dyDescent="0.2">
      <c r="B2796" s="28"/>
      <c r="C2796" s="28"/>
    </row>
    <row r="2797" spans="2:3" ht="9.9499999999999993" customHeight="1" x14ac:dyDescent="0.2">
      <c r="B2797" s="28"/>
      <c r="C2797" s="28"/>
    </row>
    <row r="2798" spans="2:3" ht="9.9499999999999993" customHeight="1" x14ac:dyDescent="0.2">
      <c r="B2798" s="28"/>
      <c r="C2798" s="28"/>
    </row>
    <row r="2799" spans="2:3" ht="9.9499999999999993" customHeight="1" x14ac:dyDescent="0.2">
      <c r="B2799" s="28"/>
      <c r="C2799" s="28"/>
    </row>
    <row r="2800" spans="2:3" ht="9.9499999999999993" customHeight="1" x14ac:dyDescent="0.2">
      <c r="B2800" s="28"/>
      <c r="C2800" s="28"/>
    </row>
    <row r="2801" spans="2:3" ht="9.9499999999999993" customHeight="1" x14ac:dyDescent="0.2">
      <c r="B2801" s="28"/>
      <c r="C2801" s="28"/>
    </row>
    <row r="2802" spans="2:3" ht="9.9499999999999993" customHeight="1" x14ac:dyDescent="0.2">
      <c r="B2802" s="28"/>
      <c r="C2802" s="28"/>
    </row>
    <row r="2803" spans="2:3" ht="9.9499999999999993" customHeight="1" x14ac:dyDescent="0.2">
      <c r="B2803" s="28"/>
      <c r="C2803" s="28"/>
    </row>
    <row r="2804" spans="2:3" ht="9.9499999999999993" customHeight="1" x14ac:dyDescent="0.2">
      <c r="B2804" s="28"/>
      <c r="C2804" s="28"/>
    </row>
    <row r="2805" spans="2:3" ht="9.9499999999999993" customHeight="1" x14ac:dyDescent="0.2">
      <c r="B2805" s="28"/>
      <c r="C2805" s="28"/>
    </row>
    <row r="2806" spans="2:3" ht="9.9499999999999993" customHeight="1" x14ac:dyDescent="0.2">
      <c r="B2806" s="28"/>
      <c r="C2806" s="28"/>
    </row>
    <row r="2807" spans="2:3" ht="9.9499999999999993" customHeight="1" x14ac:dyDescent="0.2">
      <c r="B2807" s="28"/>
      <c r="C2807" s="28"/>
    </row>
    <row r="2808" spans="2:3" ht="9.9499999999999993" customHeight="1" x14ac:dyDescent="0.2">
      <c r="B2808" s="28"/>
      <c r="C2808" s="28"/>
    </row>
    <row r="2809" spans="2:3" ht="9.9499999999999993" customHeight="1" x14ac:dyDescent="0.2">
      <c r="B2809" s="28"/>
      <c r="C2809" s="28"/>
    </row>
    <row r="2810" spans="2:3" ht="9.9499999999999993" customHeight="1" x14ac:dyDescent="0.2">
      <c r="B2810" s="28"/>
      <c r="C2810" s="28"/>
    </row>
    <row r="2811" spans="2:3" ht="9.9499999999999993" customHeight="1" x14ac:dyDescent="0.2">
      <c r="B2811" s="28"/>
      <c r="C2811" s="28"/>
    </row>
    <row r="2812" spans="2:3" ht="9.9499999999999993" customHeight="1" x14ac:dyDescent="0.2">
      <c r="B2812" s="28"/>
      <c r="C2812" s="28"/>
    </row>
    <row r="2813" spans="2:3" ht="9.9499999999999993" customHeight="1" x14ac:dyDescent="0.2">
      <c r="B2813" s="28"/>
      <c r="C2813" s="28"/>
    </row>
    <row r="2814" spans="2:3" ht="9.9499999999999993" customHeight="1" x14ac:dyDescent="0.2">
      <c r="B2814" s="28"/>
      <c r="C2814" s="28"/>
    </row>
    <row r="2815" spans="2:3" ht="9.9499999999999993" customHeight="1" x14ac:dyDescent="0.2">
      <c r="B2815" s="28"/>
      <c r="C2815" s="28"/>
    </row>
    <row r="2816" spans="2:3" ht="9.9499999999999993" customHeight="1" x14ac:dyDescent="0.2">
      <c r="B2816" s="28"/>
      <c r="C2816" s="28"/>
    </row>
    <row r="2817" spans="2:3" ht="9.9499999999999993" customHeight="1" x14ac:dyDescent="0.2">
      <c r="B2817" s="28"/>
      <c r="C2817" s="28"/>
    </row>
    <row r="2818" spans="2:3" ht="9.9499999999999993" customHeight="1" x14ac:dyDescent="0.2">
      <c r="B2818" s="28"/>
      <c r="C2818" s="28"/>
    </row>
    <row r="2819" spans="2:3" ht="9.9499999999999993" customHeight="1" x14ac:dyDescent="0.2">
      <c r="B2819" s="28"/>
      <c r="C2819" s="28"/>
    </row>
    <row r="2820" spans="2:3" ht="9.9499999999999993" customHeight="1" x14ac:dyDescent="0.2">
      <c r="B2820" s="28"/>
      <c r="C2820" s="28"/>
    </row>
    <row r="2821" spans="2:3" ht="9.9499999999999993" customHeight="1" x14ac:dyDescent="0.2">
      <c r="B2821" s="28"/>
      <c r="C2821" s="28"/>
    </row>
    <row r="2822" spans="2:3" ht="9.9499999999999993" customHeight="1" x14ac:dyDescent="0.2">
      <c r="B2822" s="28"/>
      <c r="C2822" s="28"/>
    </row>
    <row r="2823" spans="2:3" ht="9.9499999999999993" customHeight="1" x14ac:dyDescent="0.2">
      <c r="B2823" s="28"/>
      <c r="C2823" s="28"/>
    </row>
    <row r="2824" spans="2:3" ht="9.9499999999999993" customHeight="1" x14ac:dyDescent="0.2">
      <c r="B2824" s="28"/>
      <c r="C2824" s="28"/>
    </row>
    <row r="2825" spans="2:3" ht="9.9499999999999993" customHeight="1" x14ac:dyDescent="0.2">
      <c r="B2825" s="28"/>
      <c r="C2825" s="28"/>
    </row>
    <row r="2826" spans="2:3" ht="9.9499999999999993" customHeight="1" x14ac:dyDescent="0.2">
      <c r="B2826" s="28"/>
      <c r="C2826" s="28"/>
    </row>
    <row r="2827" spans="2:3" ht="9.9499999999999993" customHeight="1" x14ac:dyDescent="0.2">
      <c r="B2827" s="28"/>
      <c r="C2827" s="28"/>
    </row>
    <row r="2828" spans="2:3" ht="9.9499999999999993" customHeight="1" x14ac:dyDescent="0.2">
      <c r="B2828" s="28"/>
      <c r="C2828" s="28"/>
    </row>
    <row r="2829" spans="2:3" ht="9.9499999999999993" customHeight="1" x14ac:dyDescent="0.2">
      <c r="B2829" s="28"/>
      <c r="C2829" s="28"/>
    </row>
    <row r="2830" spans="2:3" ht="9.9499999999999993" customHeight="1" x14ac:dyDescent="0.2">
      <c r="B2830" s="28"/>
      <c r="C2830" s="28"/>
    </row>
    <row r="2831" spans="2:3" ht="9.9499999999999993" customHeight="1" x14ac:dyDescent="0.2">
      <c r="B2831" s="28"/>
      <c r="C2831" s="28"/>
    </row>
    <row r="2832" spans="2:3" ht="9.9499999999999993" customHeight="1" x14ac:dyDescent="0.2">
      <c r="B2832" s="28"/>
      <c r="C2832" s="28"/>
    </row>
    <row r="2833" spans="2:3" ht="9.9499999999999993" customHeight="1" x14ac:dyDescent="0.2">
      <c r="B2833" s="28"/>
      <c r="C2833" s="28"/>
    </row>
    <row r="2834" spans="2:3" ht="9.9499999999999993" customHeight="1" x14ac:dyDescent="0.2">
      <c r="B2834" s="28"/>
      <c r="C2834" s="28"/>
    </row>
    <row r="2835" spans="2:3" ht="9.9499999999999993" customHeight="1" x14ac:dyDescent="0.2">
      <c r="B2835" s="28"/>
      <c r="C2835" s="28"/>
    </row>
    <row r="2836" spans="2:3" ht="9.9499999999999993" customHeight="1" x14ac:dyDescent="0.2">
      <c r="B2836" s="28"/>
      <c r="C2836" s="28"/>
    </row>
    <row r="2837" spans="2:3" ht="9.9499999999999993" customHeight="1" x14ac:dyDescent="0.2">
      <c r="B2837" s="28"/>
      <c r="C2837" s="28"/>
    </row>
    <row r="2838" spans="2:3" ht="9.9499999999999993" customHeight="1" x14ac:dyDescent="0.2">
      <c r="B2838" s="28"/>
      <c r="C2838" s="28"/>
    </row>
    <row r="2839" spans="2:3" ht="9.9499999999999993" customHeight="1" x14ac:dyDescent="0.2">
      <c r="B2839" s="28"/>
      <c r="C2839" s="28"/>
    </row>
    <row r="2840" spans="2:3" ht="9.9499999999999993" customHeight="1" x14ac:dyDescent="0.2">
      <c r="B2840" s="28"/>
      <c r="C2840" s="28"/>
    </row>
    <row r="2841" spans="2:3" ht="9.9499999999999993" customHeight="1" x14ac:dyDescent="0.2">
      <c r="B2841" s="28"/>
      <c r="C2841" s="28"/>
    </row>
    <row r="2842" spans="2:3" ht="9.9499999999999993" customHeight="1" x14ac:dyDescent="0.2">
      <c r="B2842" s="28"/>
      <c r="C2842" s="28"/>
    </row>
    <row r="2843" spans="2:3" ht="9.9499999999999993" customHeight="1" x14ac:dyDescent="0.2">
      <c r="B2843" s="28"/>
      <c r="C2843" s="28"/>
    </row>
    <row r="2844" spans="2:3" ht="9.9499999999999993" customHeight="1" x14ac:dyDescent="0.2">
      <c r="B2844" s="28"/>
      <c r="C2844" s="28"/>
    </row>
    <row r="2845" spans="2:3" ht="9.9499999999999993" customHeight="1" x14ac:dyDescent="0.2">
      <c r="B2845" s="28"/>
      <c r="C2845" s="28"/>
    </row>
    <row r="2846" spans="2:3" ht="9.9499999999999993" customHeight="1" x14ac:dyDescent="0.2">
      <c r="B2846" s="28"/>
      <c r="C2846" s="28"/>
    </row>
    <row r="2847" spans="2:3" ht="9.9499999999999993" customHeight="1" x14ac:dyDescent="0.2">
      <c r="B2847" s="28"/>
      <c r="C2847" s="28"/>
    </row>
    <row r="2848" spans="2:3" ht="9.9499999999999993" customHeight="1" x14ac:dyDescent="0.2">
      <c r="B2848" s="28"/>
      <c r="C2848" s="28"/>
    </row>
    <row r="2849" spans="2:3" ht="9.9499999999999993" customHeight="1" x14ac:dyDescent="0.2">
      <c r="B2849" s="28"/>
      <c r="C2849" s="28"/>
    </row>
    <row r="2850" spans="2:3" ht="9.9499999999999993" customHeight="1" x14ac:dyDescent="0.2">
      <c r="B2850" s="28"/>
      <c r="C2850" s="28"/>
    </row>
    <row r="2851" spans="2:3" ht="9.9499999999999993" customHeight="1" x14ac:dyDescent="0.2">
      <c r="B2851" s="28"/>
      <c r="C2851" s="28"/>
    </row>
    <row r="2852" spans="2:3" ht="9.9499999999999993" customHeight="1" x14ac:dyDescent="0.2">
      <c r="B2852" s="28"/>
      <c r="C2852" s="28"/>
    </row>
    <row r="2853" spans="2:3" ht="9.9499999999999993" customHeight="1" x14ac:dyDescent="0.2">
      <c r="B2853" s="28"/>
      <c r="C2853" s="28"/>
    </row>
    <row r="2854" spans="2:3" ht="9.9499999999999993" customHeight="1" x14ac:dyDescent="0.2">
      <c r="B2854" s="28"/>
      <c r="C2854" s="28"/>
    </row>
    <row r="2855" spans="2:3" ht="9.9499999999999993" customHeight="1" x14ac:dyDescent="0.2">
      <c r="B2855" s="28"/>
      <c r="C2855" s="28"/>
    </row>
    <row r="2856" spans="2:3" ht="9.9499999999999993" customHeight="1" x14ac:dyDescent="0.2">
      <c r="B2856" s="28"/>
      <c r="C2856" s="28"/>
    </row>
    <row r="2857" spans="2:3" ht="9.9499999999999993" customHeight="1" x14ac:dyDescent="0.2">
      <c r="B2857" s="28"/>
      <c r="C2857" s="28"/>
    </row>
    <row r="2858" spans="2:3" ht="9.9499999999999993" customHeight="1" x14ac:dyDescent="0.2">
      <c r="B2858" s="28"/>
      <c r="C2858" s="28"/>
    </row>
    <row r="2859" spans="2:3" ht="9.9499999999999993" customHeight="1" x14ac:dyDescent="0.2">
      <c r="B2859" s="28"/>
      <c r="C2859" s="28"/>
    </row>
    <row r="2860" spans="2:3" ht="9.9499999999999993" customHeight="1" x14ac:dyDescent="0.2">
      <c r="B2860" s="28"/>
      <c r="C2860" s="28"/>
    </row>
    <row r="2861" spans="2:3" ht="9.9499999999999993" customHeight="1" x14ac:dyDescent="0.2">
      <c r="B2861" s="28"/>
      <c r="C2861" s="28"/>
    </row>
    <row r="2862" spans="2:3" ht="9.9499999999999993" customHeight="1" x14ac:dyDescent="0.2">
      <c r="B2862" s="28"/>
      <c r="C2862" s="28"/>
    </row>
    <row r="2863" spans="2:3" ht="9.9499999999999993" customHeight="1" x14ac:dyDescent="0.2">
      <c r="B2863" s="28"/>
      <c r="C2863" s="28"/>
    </row>
    <row r="2864" spans="2:3" ht="9.9499999999999993" customHeight="1" x14ac:dyDescent="0.2">
      <c r="B2864" s="28"/>
      <c r="C2864" s="28"/>
    </row>
    <row r="2865" spans="2:3" ht="9.9499999999999993" customHeight="1" x14ac:dyDescent="0.2">
      <c r="B2865" s="28"/>
      <c r="C2865" s="28"/>
    </row>
    <row r="2866" spans="2:3" ht="9.9499999999999993" customHeight="1" x14ac:dyDescent="0.2">
      <c r="B2866" s="28"/>
      <c r="C2866" s="28"/>
    </row>
    <row r="2867" spans="2:3" ht="9.9499999999999993" customHeight="1" x14ac:dyDescent="0.2">
      <c r="B2867" s="28"/>
      <c r="C2867" s="28"/>
    </row>
    <row r="2868" spans="2:3" ht="9.9499999999999993" customHeight="1" x14ac:dyDescent="0.2">
      <c r="B2868" s="28"/>
      <c r="C2868" s="28"/>
    </row>
    <row r="2869" spans="2:3" ht="9.9499999999999993" customHeight="1" x14ac:dyDescent="0.2">
      <c r="B2869" s="28"/>
      <c r="C2869" s="28"/>
    </row>
    <row r="2870" spans="2:3" ht="9.9499999999999993" customHeight="1" x14ac:dyDescent="0.2">
      <c r="B2870" s="28"/>
      <c r="C2870" s="28"/>
    </row>
    <row r="2871" spans="2:3" ht="9.9499999999999993" customHeight="1" x14ac:dyDescent="0.2">
      <c r="B2871" s="28"/>
      <c r="C2871" s="28"/>
    </row>
    <row r="2872" spans="2:3" ht="9.9499999999999993" customHeight="1" x14ac:dyDescent="0.2">
      <c r="B2872" s="28"/>
      <c r="C2872" s="28"/>
    </row>
    <row r="2873" spans="2:3" ht="9.9499999999999993" customHeight="1" x14ac:dyDescent="0.2">
      <c r="B2873" s="28"/>
      <c r="C2873" s="28"/>
    </row>
    <row r="2874" spans="2:3" ht="9.9499999999999993" customHeight="1" x14ac:dyDescent="0.2">
      <c r="B2874" s="28"/>
      <c r="C2874" s="28"/>
    </row>
    <row r="2875" spans="2:3" ht="9.9499999999999993" customHeight="1" x14ac:dyDescent="0.2">
      <c r="B2875" s="28"/>
      <c r="C2875" s="28"/>
    </row>
    <row r="2876" spans="2:3" ht="9.9499999999999993" customHeight="1" x14ac:dyDescent="0.2">
      <c r="B2876" s="28"/>
      <c r="C2876" s="28"/>
    </row>
    <row r="2877" spans="2:3" ht="9.9499999999999993" customHeight="1" x14ac:dyDescent="0.2">
      <c r="B2877" s="28"/>
      <c r="C2877" s="28"/>
    </row>
    <row r="2878" spans="2:3" ht="9.9499999999999993" customHeight="1" x14ac:dyDescent="0.2">
      <c r="B2878" s="28"/>
      <c r="C2878" s="28"/>
    </row>
    <row r="2879" spans="2:3" ht="9.9499999999999993" customHeight="1" x14ac:dyDescent="0.2">
      <c r="B2879" s="28"/>
      <c r="C2879" s="28"/>
    </row>
    <row r="2880" spans="2:3" ht="9.9499999999999993" customHeight="1" x14ac:dyDescent="0.2">
      <c r="B2880" s="28"/>
      <c r="C2880" s="28"/>
    </row>
    <row r="2881" spans="2:3" ht="9.9499999999999993" customHeight="1" x14ac:dyDescent="0.2">
      <c r="B2881" s="28"/>
      <c r="C2881" s="28"/>
    </row>
    <row r="2882" spans="2:3" ht="9.9499999999999993" customHeight="1" x14ac:dyDescent="0.2">
      <c r="B2882" s="28"/>
      <c r="C2882" s="28"/>
    </row>
    <row r="2883" spans="2:3" ht="9.9499999999999993" customHeight="1" x14ac:dyDescent="0.2">
      <c r="B2883" s="28"/>
      <c r="C2883" s="28"/>
    </row>
    <row r="2884" spans="2:3" ht="9.9499999999999993" customHeight="1" x14ac:dyDescent="0.2">
      <c r="B2884" s="28"/>
      <c r="C2884" s="28"/>
    </row>
    <row r="2885" spans="2:3" ht="9.9499999999999993" customHeight="1" x14ac:dyDescent="0.2">
      <c r="B2885" s="28"/>
      <c r="C2885" s="28"/>
    </row>
    <row r="2886" spans="2:3" ht="9.9499999999999993" customHeight="1" x14ac:dyDescent="0.2">
      <c r="B2886" s="28"/>
      <c r="C2886" s="28"/>
    </row>
    <row r="2887" spans="2:3" ht="9.9499999999999993" customHeight="1" x14ac:dyDescent="0.2">
      <c r="B2887" s="28"/>
      <c r="C2887" s="28"/>
    </row>
    <row r="2888" spans="2:3" ht="9.9499999999999993" customHeight="1" x14ac:dyDescent="0.2">
      <c r="B2888" s="28"/>
      <c r="C2888" s="28"/>
    </row>
    <row r="2889" spans="2:3" ht="9.9499999999999993" customHeight="1" x14ac:dyDescent="0.2">
      <c r="B2889" s="28"/>
      <c r="C2889" s="28"/>
    </row>
    <row r="2890" spans="2:3" ht="9.9499999999999993" customHeight="1" x14ac:dyDescent="0.2">
      <c r="B2890" s="28"/>
      <c r="C2890" s="28"/>
    </row>
    <row r="2891" spans="2:3" ht="9.9499999999999993" customHeight="1" x14ac:dyDescent="0.2">
      <c r="B2891" s="28"/>
      <c r="C2891" s="28"/>
    </row>
    <row r="2892" spans="2:3" ht="9.9499999999999993" customHeight="1" x14ac:dyDescent="0.2">
      <c r="B2892" s="28"/>
      <c r="C2892" s="28"/>
    </row>
    <row r="2893" spans="2:3" ht="9.9499999999999993" customHeight="1" x14ac:dyDescent="0.2">
      <c r="B2893" s="28"/>
      <c r="C2893" s="28"/>
    </row>
    <row r="2894" spans="2:3" ht="9.9499999999999993" customHeight="1" x14ac:dyDescent="0.2">
      <c r="B2894" s="28"/>
      <c r="C2894" s="28"/>
    </row>
    <row r="2895" spans="2:3" ht="9.9499999999999993" customHeight="1" x14ac:dyDescent="0.2">
      <c r="B2895" s="28"/>
      <c r="C2895" s="28"/>
    </row>
    <row r="2896" spans="2:3" ht="9.9499999999999993" customHeight="1" x14ac:dyDescent="0.2">
      <c r="B2896" s="28"/>
      <c r="C2896" s="28"/>
    </row>
    <row r="2897" spans="2:3" ht="9.9499999999999993" customHeight="1" x14ac:dyDescent="0.2">
      <c r="B2897" s="28"/>
      <c r="C2897" s="28"/>
    </row>
    <row r="2898" spans="2:3" ht="9.9499999999999993" customHeight="1" x14ac:dyDescent="0.2">
      <c r="B2898" s="28"/>
      <c r="C2898" s="28"/>
    </row>
    <row r="2899" spans="2:3" ht="9.9499999999999993" customHeight="1" x14ac:dyDescent="0.2">
      <c r="B2899" s="28"/>
      <c r="C2899" s="28"/>
    </row>
    <row r="2900" spans="2:3" ht="9.9499999999999993" customHeight="1" x14ac:dyDescent="0.2">
      <c r="B2900" s="28"/>
      <c r="C2900" s="28"/>
    </row>
    <row r="2901" spans="2:3" ht="9.9499999999999993" customHeight="1" x14ac:dyDescent="0.2">
      <c r="B2901" s="28"/>
      <c r="C2901" s="28"/>
    </row>
    <row r="2902" spans="2:3" ht="9.9499999999999993" customHeight="1" x14ac:dyDescent="0.2">
      <c r="B2902" s="28"/>
      <c r="C2902" s="28"/>
    </row>
    <row r="2903" spans="2:3" ht="9.9499999999999993" customHeight="1" x14ac:dyDescent="0.2">
      <c r="B2903" s="28"/>
      <c r="C2903" s="28"/>
    </row>
    <row r="2904" spans="2:3" ht="9.9499999999999993" customHeight="1" x14ac:dyDescent="0.2">
      <c r="B2904" s="28"/>
      <c r="C2904" s="28"/>
    </row>
    <row r="2905" spans="2:3" ht="9.9499999999999993" customHeight="1" x14ac:dyDescent="0.2">
      <c r="B2905" s="28"/>
      <c r="C2905" s="28"/>
    </row>
    <row r="2906" spans="2:3" ht="9.9499999999999993" customHeight="1" x14ac:dyDescent="0.2">
      <c r="B2906" s="28"/>
      <c r="C2906" s="28"/>
    </row>
    <row r="2907" spans="2:3" ht="9.9499999999999993" customHeight="1" x14ac:dyDescent="0.2">
      <c r="B2907" s="28"/>
      <c r="C2907" s="28"/>
    </row>
    <row r="2908" spans="2:3" ht="9.9499999999999993" customHeight="1" x14ac:dyDescent="0.2">
      <c r="B2908" s="28"/>
      <c r="C2908" s="28"/>
    </row>
    <row r="2909" spans="2:3" ht="9.9499999999999993" customHeight="1" x14ac:dyDescent="0.2">
      <c r="B2909" s="28"/>
      <c r="C2909" s="28"/>
    </row>
    <row r="2910" spans="2:3" ht="9.9499999999999993" customHeight="1" x14ac:dyDescent="0.2">
      <c r="B2910" s="28"/>
      <c r="C2910" s="28"/>
    </row>
    <row r="2911" spans="2:3" ht="9.9499999999999993" customHeight="1" x14ac:dyDescent="0.2">
      <c r="B2911" s="28"/>
      <c r="C2911" s="28"/>
    </row>
    <row r="2912" spans="2:3" ht="9.9499999999999993" customHeight="1" x14ac:dyDescent="0.2">
      <c r="B2912" s="28"/>
      <c r="C2912" s="28"/>
    </row>
    <row r="2913" spans="2:3" ht="9.9499999999999993" customHeight="1" x14ac:dyDescent="0.2">
      <c r="B2913" s="28"/>
      <c r="C2913" s="28"/>
    </row>
    <row r="2914" spans="2:3" ht="9.9499999999999993" customHeight="1" x14ac:dyDescent="0.2">
      <c r="B2914" s="28"/>
      <c r="C2914" s="28"/>
    </row>
    <row r="2915" spans="2:3" ht="9.9499999999999993" customHeight="1" x14ac:dyDescent="0.2">
      <c r="B2915" s="28"/>
      <c r="C2915" s="28"/>
    </row>
    <row r="2916" spans="2:3" ht="9.9499999999999993" customHeight="1" x14ac:dyDescent="0.2">
      <c r="B2916" s="28"/>
      <c r="C2916" s="28"/>
    </row>
    <row r="2917" spans="2:3" ht="9.9499999999999993" customHeight="1" x14ac:dyDescent="0.2">
      <c r="B2917" s="28"/>
      <c r="C2917" s="28"/>
    </row>
    <row r="2918" spans="2:3" ht="9.9499999999999993" customHeight="1" x14ac:dyDescent="0.2">
      <c r="B2918" s="28"/>
      <c r="C2918" s="28"/>
    </row>
    <row r="2919" spans="2:3" ht="9.9499999999999993" customHeight="1" x14ac:dyDescent="0.2">
      <c r="B2919" s="28"/>
      <c r="C2919" s="28"/>
    </row>
    <row r="2920" spans="2:3" ht="9.9499999999999993" customHeight="1" x14ac:dyDescent="0.2">
      <c r="B2920" s="28"/>
      <c r="C2920" s="28"/>
    </row>
    <row r="2921" spans="2:3" ht="9.9499999999999993" customHeight="1" x14ac:dyDescent="0.2">
      <c r="B2921" s="28"/>
      <c r="C2921" s="28"/>
    </row>
    <row r="2922" spans="2:3" ht="9.9499999999999993" customHeight="1" x14ac:dyDescent="0.2">
      <c r="B2922" s="28"/>
      <c r="C2922" s="28"/>
    </row>
    <row r="2923" spans="2:3" ht="9.9499999999999993" customHeight="1" x14ac:dyDescent="0.2">
      <c r="B2923" s="28"/>
      <c r="C2923" s="28"/>
    </row>
    <row r="2924" spans="2:3" ht="9.9499999999999993" customHeight="1" x14ac:dyDescent="0.2">
      <c r="B2924" s="28"/>
      <c r="C2924" s="28"/>
    </row>
    <row r="2925" spans="2:3" ht="9.9499999999999993" customHeight="1" x14ac:dyDescent="0.2">
      <c r="B2925" s="28"/>
      <c r="C2925" s="28"/>
    </row>
    <row r="2926" spans="2:3" ht="9.9499999999999993" customHeight="1" x14ac:dyDescent="0.2">
      <c r="B2926" s="28"/>
      <c r="C2926" s="28"/>
    </row>
    <row r="2927" spans="2:3" ht="9.9499999999999993" customHeight="1" x14ac:dyDescent="0.2">
      <c r="B2927" s="28"/>
      <c r="C2927" s="28"/>
    </row>
    <row r="2928" spans="2:3" ht="9.9499999999999993" customHeight="1" x14ac:dyDescent="0.2">
      <c r="B2928" s="28"/>
      <c r="C2928" s="28"/>
    </row>
    <row r="2929" spans="2:3" ht="9.9499999999999993" customHeight="1" x14ac:dyDescent="0.2">
      <c r="B2929" s="28"/>
      <c r="C2929" s="28"/>
    </row>
    <row r="2930" spans="2:3" ht="9.9499999999999993" customHeight="1" x14ac:dyDescent="0.2">
      <c r="B2930" s="28"/>
      <c r="C2930" s="28"/>
    </row>
    <row r="2931" spans="2:3" ht="9.9499999999999993" customHeight="1" x14ac:dyDescent="0.2">
      <c r="B2931" s="28"/>
      <c r="C2931" s="28"/>
    </row>
    <row r="2932" spans="2:3" ht="9.9499999999999993" customHeight="1" x14ac:dyDescent="0.2">
      <c r="B2932" s="28"/>
      <c r="C2932" s="28"/>
    </row>
    <row r="2933" spans="2:3" ht="9.9499999999999993" customHeight="1" x14ac:dyDescent="0.2">
      <c r="B2933" s="28"/>
      <c r="C2933" s="28"/>
    </row>
    <row r="2934" spans="2:3" ht="9.9499999999999993" customHeight="1" x14ac:dyDescent="0.2">
      <c r="B2934" s="28"/>
      <c r="C2934" s="28"/>
    </row>
    <row r="2935" spans="2:3" ht="9.9499999999999993" customHeight="1" x14ac:dyDescent="0.2">
      <c r="B2935" s="28"/>
      <c r="C2935" s="28"/>
    </row>
    <row r="2936" spans="2:3" ht="9.9499999999999993" customHeight="1" x14ac:dyDescent="0.2">
      <c r="B2936" s="28"/>
      <c r="C2936" s="28"/>
    </row>
    <row r="2937" spans="2:3" ht="9.9499999999999993" customHeight="1" x14ac:dyDescent="0.2">
      <c r="B2937" s="28"/>
      <c r="C2937" s="28"/>
    </row>
    <row r="2938" spans="2:3" ht="9.9499999999999993" customHeight="1" x14ac:dyDescent="0.2">
      <c r="B2938" s="28"/>
      <c r="C2938" s="28"/>
    </row>
    <row r="2939" spans="2:3" ht="9.9499999999999993" customHeight="1" x14ac:dyDescent="0.2">
      <c r="B2939" s="28"/>
      <c r="C2939" s="28"/>
    </row>
    <row r="2940" spans="2:3" ht="9.9499999999999993" customHeight="1" x14ac:dyDescent="0.2">
      <c r="B2940" s="28"/>
      <c r="C2940" s="28"/>
    </row>
    <row r="2941" spans="2:3" ht="9.9499999999999993" customHeight="1" x14ac:dyDescent="0.2">
      <c r="B2941" s="28"/>
      <c r="C2941" s="28"/>
    </row>
    <row r="2942" spans="2:3" ht="9.9499999999999993" customHeight="1" x14ac:dyDescent="0.2">
      <c r="B2942" s="28"/>
      <c r="C2942" s="28"/>
    </row>
    <row r="2943" spans="2:3" ht="9.9499999999999993" customHeight="1" x14ac:dyDescent="0.2">
      <c r="B2943" s="28"/>
      <c r="C2943" s="28"/>
    </row>
    <row r="2944" spans="2:3" ht="9.9499999999999993" customHeight="1" x14ac:dyDescent="0.2">
      <c r="B2944" s="28"/>
      <c r="C2944" s="28"/>
    </row>
    <row r="2945" spans="2:3" ht="9.9499999999999993" customHeight="1" x14ac:dyDescent="0.2">
      <c r="B2945" s="28"/>
      <c r="C2945" s="28"/>
    </row>
    <row r="2946" spans="2:3" ht="9.9499999999999993" customHeight="1" x14ac:dyDescent="0.2">
      <c r="B2946" s="28"/>
      <c r="C2946" s="28"/>
    </row>
    <row r="2947" spans="2:3" ht="9.9499999999999993" customHeight="1" x14ac:dyDescent="0.2">
      <c r="B2947" s="28"/>
      <c r="C2947" s="28"/>
    </row>
    <row r="2948" spans="2:3" ht="9.9499999999999993" customHeight="1" x14ac:dyDescent="0.2">
      <c r="B2948" s="28"/>
      <c r="C2948" s="28"/>
    </row>
    <row r="2949" spans="2:3" ht="9.9499999999999993" customHeight="1" x14ac:dyDescent="0.2">
      <c r="B2949" s="28"/>
      <c r="C2949" s="28"/>
    </row>
    <row r="2950" spans="2:3" ht="9.9499999999999993" customHeight="1" x14ac:dyDescent="0.2">
      <c r="B2950" s="28"/>
      <c r="C2950" s="28"/>
    </row>
    <row r="2951" spans="2:3" ht="9.9499999999999993" customHeight="1" x14ac:dyDescent="0.2">
      <c r="B2951" s="28"/>
      <c r="C2951" s="28"/>
    </row>
    <row r="2952" spans="2:3" ht="9.9499999999999993" customHeight="1" x14ac:dyDescent="0.2">
      <c r="B2952" s="28"/>
      <c r="C2952" s="28"/>
    </row>
    <row r="2953" spans="2:3" ht="9.9499999999999993" customHeight="1" x14ac:dyDescent="0.2">
      <c r="B2953" s="28"/>
      <c r="C2953" s="28"/>
    </row>
    <row r="2954" spans="2:3" ht="9.9499999999999993" customHeight="1" x14ac:dyDescent="0.2">
      <c r="B2954" s="28"/>
      <c r="C2954" s="28"/>
    </row>
    <row r="2955" spans="2:3" ht="9.9499999999999993" customHeight="1" x14ac:dyDescent="0.2">
      <c r="B2955" s="28"/>
      <c r="C2955" s="28"/>
    </row>
    <row r="2956" spans="2:3" ht="9.9499999999999993" customHeight="1" x14ac:dyDescent="0.2">
      <c r="B2956" s="28"/>
      <c r="C2956" s="28"/>
    </row>
    <row r="2957" spans="2:3" ht="9.9499999999999993" customHeight="1" x14ac:dyDescent="0.2">
      <c r="B2957" s="28"/>
      <c r="C2957" s="28"/>
    </row>
    <row r="2958" spans="2:3" ht="9.9499999999999993" customHeight="1" x14ac:dyDescent="0.2">
      <c r="B2958" s="28"/>
      <c r="C2958" s="28"/>
    </row>
    <row r="2959" spans="2:3" ht="9.9499999999999993" customHeight="1" x14ac:dyDescent="0.2">
      <c r="B2959" s="28"/>
      <c r="C2959" s="28"/>
    </row>
    <row r="2960" spans="2:3" ht="9.9499999999999993" customHeight="1" x14ac:dyDescent="0.2">
      <c r="B2960" s="28"/>
      <c r="C2960" s="28"/>
    </row>
    <row r="2961" spans="2:3" ht="9.9499999999999993" customHeight="1" x14ac:dyDescent="0.2">
      <c r="B2961" s="28"/>
      <c r="C2961" s="28"/>
    </row>
    <row r="2962" spans="2:3" ht="9.9499999999999993" customHeight="1" x14ac:dyDescent="0.2">
      <c r="B2962" s="28"/>
      <c r="C2962" s="28"/>
    </row>
    <row r="2963" spans="2:3" ht="9.9499999999999993" customHeight="1" x14ac:dyDescent="0.2">
      <c r="B2963" s="28"/>
      <c r="C2963" s="28"/>
    </row>
    <row r="2964" spans="2:3" ht="9.9499999999999993" customHeight="1" x14ac:dyDescent="0.2">
      <c r="B2964" s="28"/>
      <c r="C2964" s="28"/>
    </row>
    <row r="2965" spans="2:3" ht="9.9499999999999993" customHeight="1" x14ac:dyDescent="0.2">
      <c r="B2965" s="28"/>
      <c r="C2965" s="28"/>
    </row>
    <row r="2966" spans="2:3" ht="9.9499999999999993" customHeight="1" x14ac:dyDescent="0.2">
      <c r="B2966" s="28"/>
      <c r="C2966" s="28"/>
    </row>
    <row r="2967" spans="2:3" ht="9.9499999999999993" customHeight="1" x14ac:dyDescent="0.2">
      <c r="B2967" s="28"/>
      <c r="C2967" s="28"/>
    </row>
    <row r="2968" spans="2:3" ht="9.9499999999999993" customHeight="1" x14ac:dyDescent="0.2">
      <c r="B2968" s="28"/>
      <c r="C2968" s="28"/>
    </row>
    <row r="2969" spans="2:3" ht="9.9499999999999993" customHeight="1" x14ac:dyDescent="0.2">
      <c r="B2969" s="28"/>
      <c r="C2969" s="28"/>
    </row>
    <row r="2970" spans="2:3" ht="9.9499999999999993" customHeight="1" x14ac:dyDescent="0.2">
      <c r="B2970" s="28"/>
      <c r="C2970" s="28"/>
    </row>
    <row r="2971" spans="2:3" ht="9.9499999999999993" customHeight="1" x14ac:dyDescent="0.2">
      <c r="B2971" s="28"/>
      <c r="C2971" s="28"/>
    </row>
    <row r="2972" spans="2:3" ht="9.9499999999999993" customHeight="1" x14ac:dyDescent="0.2">
      <c r="B2972" s="28"/>
      <c r="C2972" s="28"/>
    </row>
    <row r="2973" spans="2:3" ht="9.9499999999999993" customHeight="1" x14ac:dyDescent="0.2">
      <c r="B2973" s="28"/>
      <c r="C2973" s="28"/>
    </row>
    <row r="2974" spans="2:3" ht="9.9499999999999993" customHeight="1" x14ac:dyDescent="0.2">
      <c r="B2974" s="28"/>
      <c r="C2974" s="28"/>
    </row>
    <row r="2975" spans="2:3" ht="9.9499999999999993" customHeight="1" x14ac:dyDescent="0.2">
      <c r="B2975" s="28"/>
      <c r="C2975" s="28"/>
    </row>
    <row r="2976" spans="2:3" ht="9.9499999999999993" customHeight="1" x14ac:dyDescent="0.2">
      <c r="B2976" s="28"/>
      <c r="C2976" s="28"/>
    </row>
    <row r="2977" spans="2:3" ht="9.9499999999999993" customHeight="1" x14ac:dyDescent="0.2">
      <c r="B2977" s="28"/>
      <c r="C2977" s="28"/>
    </row>
    <row r="2978" spans="2:3" ht="9.9499999999999993" customHeight="1" x14ac:dyDescent="0.2">
      <c r="B2978" s="28"/>
      <c r="C2978" s="28"/>
    </row>
    <row r="2979" spans="2:3" ht="9.9499999999999993" customHeight="1" x14ac:dyDescent="0.2">
      <c r="B2979" s="28"/>
      <c r="C2979" s="28"/>
    </row>
    <row r="2980" spans="2:3" ht="9.9499999999999993" customHeight="1" x14ac:dyDescent="0.2">
      <c r="B2980" s="28"/>
      <c r="C2980" s="28"/>
    </row>
    <row r="2981" spans="2:3" ht="9.9499999999999993" customHeight="1" x14ac:dyDescent="0.2">
      <c r="B2981" s="28"/>
      <c r="C2981" s="28"/>
    </row>
    <row r="2982" spans="2:3" ht="9.9499999999999993" customHeight="1" x14ac:dyDescent="0.2">
      <c r="B2982" s="28"/>
      <c r="C2982" s="28"/>
    </row>
    <row r="2983" spans="2:3" ht="9.9499999999999993" customHeight="1" x14ac:dyDescent="0.2">
      <c r="B2983" s="28"/>
      <c r="C2983" s="28"/>
    </row>
    <row r="2984" spans="2:3" ht="9.9499999999999993" customHeight="1" x14ac:dyDescent="0.2">
      <c r="B2984" s="28"/>
      <c r="C2984" s="28"/>
    </row>
    <row r="2985" spans="2:3" ht="9.9499999999999993" customHeight="1" x14ac:dyDescent="0.2">
      <c r="B2985" s="28"/>
      <c r="C2985" s="28"/>
    </row>
    <row r="2986" spans="2:3" ht="9.9499999999999993" customHeight="1" x14ac:dyDescent="0.2">
      <c r="B2986" s="28"/>
      <c r="C2986" s="28"/>
    </row>
    <row r="2987" spans="2:3" ht="9.9499999999999993" customHeight="1" x14ac:dyDescent="0.2">
      <c r="B2987" s="28"/>
      <c r="C2987" s="28"/>
    </row>
    <row r="2988" spans="2:3" ht="9.9499999999999993" customHeight="1" x14ac:dyDescent="0.2">
      <c r="B2988" s="28"/>
      <c r="C2988" s="28"/>
    </row>
    <row r="2989" spans="2:3" ht="9.9499999999999993" customHeight="1" x14ac:dyDescent="0.2">
      <c r="B2989" s="28"/>
      <c r="C2989" s="28"/>
    </row>
    <row r="2990" spans="2:3" ht="9.9499999999999993" customHeight="1" x14ac:dyDescent="0.2">
      <c r="B2990" s="28"/>
      <c r="C2990" s="28"/>
    </row>
    <row r="2991" spans="2:3" ht="9.9499999999999993" customHeight="1" x14ac:dyDescent="0.2">
      <c r="B2991" s="28"/>
      <c r="C2991" s="28"/>
    </row>
    <row r="2992" spans="2:3" ht="9.9499999999999993" customHeight="1" x14ac:dyDescent="0.2">
      <c r="B2992" s="28"/>
      <c r="C2992" s="28"/>
    </row>
    <row r="2993" spans="2:3" ht="9.9499999999999993" customHeight="1" x14ac:dyDescent="0.2">
      <c r="B2993" s="28"/>
      <c r="C2993" s="28"/>
    </row>
    <row r="2994" spans="2:3" ht="9.9499999999999993" customHeight="1" x14ac:dyDescent="0.2">
      <c r="B2994" s="28"/>
      <c r="C2994" s="28"/>
    </row>
    <row r="2995" spans="2:3" ht="9.9499999999999993" customHeight="1" x14ac:dyDescent="0.2">
      <c r="B2995" s="28"/>
      <c r="C2995" s="28"/>
    </row>
    <row r="2996" spans="2:3" ht="9.9499999999999993" customHeight="1" x14ac:dyDescent="0.2">
      <c r="B2996" s="28"/>
      <c r="C2996" s="28"/>
    </row>
    <row r="2997" spans="2:3" ht="9.9499999999999993" customHeight="1" x14ac:dyDescent="0.2">
      <c r="B2997" s="28"/>
      <c r="C2997" s="28"/>
    </row>
    <row r="2998" spans="2:3" ht="9.9499999999999993" customHeight="1" x14ac:dyDescent="0.2">
      <c r="B2998" s="28"/>
      <c r="C2998" s="28"/>
    </row>
    <row r="2999" spans="2:3" ht="9.9499999999999993" customHeight="1" x14ac:dyDescent="0.2">
      <c r="B2999" s="28"/>
      <c r="C2999" s="28"/>
    </row>
    <row r="3000" spans="2:3" ht="9.9499999999999993" customHeight="1" x14ac:dyDescent="0.2">
      <c r="B3000" s="28"/>
      <c r="C3000" s="28"/>
    </row>
    <row r="3001" spans="2:3" ht="9.9499999999999993" customHeight="1" x14ac:dyDescent="0.2">
      <c r="B3001" s="28"/>
      <c r="C3001" s="28"/>
    </row>
    <row r="3002" spans="2:3" ht="9.9499999999999993" customHeight="1" x14ac:dyDescent="0.2">
      <c r="B3002" s="28"/>
      <c r="C3002" s="28"/>
    </row>
    <row r="3003" spans="2:3" ht="9.9499999999999993" customHeight="1" x14ac:dyDescent="0.2">
      <c r="B3003" s="28"/>
      <c r="C3003" s="28"/>
    </row>
    <row r="3004" spans="2:3" ht="9.9499999999999993" customHeight="1" x14ac:dyDescent="0.2">
      <c r="B3004" s="28"/>
      <c r="C3004" s="28"/>
    </row>
    <row r="3005" spans="2:3" ht="9.9499999999999993" customHeight="1" x14ac:dyDescent="0.2">
      <c r="B3005" s="28"/>
      <c r="C3005" s="28"/>
    </row>
    <row r="3006" spans="2:3" ht="9.9499999999999993" customHeight="1" x14ac:dyDescent="0.2">
      <c r="B3006" s="28"/>
      <c r="C3006" s="28"/>
    </row>
    <row r="3007" spans="2:3" ht="9.9499999999999993" customHeight="1" x14ac:dyDescent="0.2">
      <c r="B3007" s="28"/>
      <c r="C3007" s="28"/>
    </row>
    <row r="3008" spans="2:3" ht="9.9499999999999993" customHeight="1" x14ac:dyDescent="0.2">
      <c r="B3008" s="28"/>
      <c r="C3008" s="28"/>
    </row>
    <row r="3009" spans="2:3" ht="9.9499999999999993" customHeight="1" x14ac:dyDescent="0.2">
      <c r="B3009" s="28"/>
      <c r="C3009" s="28"/>
    </row>
    <row r="3010" spans="2:3" ht="9.9499999999999993" customHeight="1" x14ac:dyDescent="0.2">
      <c r="B3010" s="28"/>
      <c r="C3010" s="28"/>
    </row>
    <row r="3011" spans="2:3" ht="9.9499999999999993" customHeight="1" x14ac:dyDescent="0.2">
      <c r="B3011" s="28"/>
      <c r="C3011" s="28"/>
    </row>
    <row r="3012" spans="2:3" ht="9.9499999999999993" customHeight="1" x14ac:dyDescent="0.2">
      <c r="B3012" s="28"/>
      <c r="C3012" s="28"/>
    </row>
    <row r="3013" spans="2:3" ht="9.9499999999999993" customHeight="1" x14ac:dyDescent="0.2">
      <c r="B3013" s="28"/>
      <c r="C3013" s="28"/>
    </row>
    <row r="3014" spans="2:3" ht="9.9499999999999993" customHeight="1" x14ac:dyDescent="0.2">
      <c r="B3014" s="28"/>
      <c r="C3014" s="28"/>
    </row>
    <row r="3015" spans="2:3" ht="9.9499999999999993" customHeight="1" x14ac:dyDescent="0.2">
      <c r="B3015" s="28"/>
      <c r="C3015" s="28"/>
    </row>
    <row r="3016" spans="2:3" ht="9.9499999999999993" customHeight="1" x14ac:dyDescent="0.2">
      <c r="B3016" s="28"/>
      <c r="C3016" s="28"/>
    </row>
    <row r="3017" spans="2:3" ht="9.9499999999999993" customHeight="1" x14ac:dyDescent="0.2">
      <c r="B3017" s="28"/>
      <c r="C3017" s="28"/>
    </row>
    <row r="3018" spans="2:3" ht="9.9499999999999993" customHeight="1" x14ac:dyDescent="0.2">
      <c r="B3018" s="28"/>
      <c r="C3018" s="28"/>
    </row>
    <row r="3019" spans="2:3" ht="9.9499999999999993" customHeight="1" x14ac:dyDescent="0.2">
      <c r="B3019" s="28"/>
      <c r="C3019" s="28"/>
    </row>
    <row r="3020" spans="2:3" ht="9.9499999999999993" customHeight="1" x14ac:dyDescent="0.2">
      <c r="B3020" s="28"/>
      <c r="C3020" s="28"/>
    </row>
    <row r="3021" spans="2:3" ht="9.9499999999999993" customHeight="1" x14ac:dyDescent="0.2">
      <c r="B3021" s="28"/>
      <c r="C3021" s="28"/>
    </row>
    <row r="3022" spans="2:3" ht="9.9499999999999993" customHeight="1" x14ac:dyDescent="0.2">
      <c r="B3022" s="28"/>
      <c r="C3022" s="28"/>
    </row>
    <row r="3023" spans="2:3" ht="9.9499999999999993" customHeight="1" x14ac:dyDescent="0.2">
      <c r="B3023" s="28"/>
      <c r="C3023" s="28"/>
    </row>
    <row r="3024" spans="2:3" ht="9.9499999999999993" customHeight="1" x14ac:dyDescent="0.2">
      <c r="B3024" s="28"/>
      <c r="C3024" s="28"/>
    </row>
    <row r="3025" spans="2:3" ht="9.9499999999999993" customHeight="1" x14ac:dyDescent="0.2">
      <c r="B3025" s="28"/>
      <c r="C3025" s="28"/>
    </row>
    <row r="3026" spans="2:3" ht="9.9499999999999993" customHeight="1" x14ac:dyDescent="0.2">
      <c r="B3026" s="28"/>
      <c r="C3026" s="28"/>
    </row>
    <row r="3027" spans="2:3" ht="9.9499999999999993" customHeight="1" x14ac:dyDescent="0.2">
      <c r="B3027" s="28"/>
      <c r="C3027" s="28"/>
    </row>
    <row r="3028" spans="2:3" ht="9.9499999999999993" customHeight="1" x14ac:dyDescent="0.2">
      <c r="B3028" s="28"/>
      <c r="C3028" s="28"/>
    </row>
    <row r="3029" spans="2:3" ht="9.9499999999999993" customHeight="1" x14ac:dyDescent="0.2">
      <c r="B3029" s="28"/>
      <c r="C3029" s="28"/>
    </row>
    <row r="3030" spans="2:3" ht="9.9499999999999993" customHeight="1" x14ac:dyDescent="0.2">
      <c r="B3030" s="28"/>
      <c r="C3030" s="28"/>
    </row>
    <row r="3031" spans="2:3" ht="9.9499999999999993" customHeight="1" x14ac:dyDescent="0.2">
      <c r="B3031" s="28"/>
      <c r="C3031" s="28"/>
    </row>
    <row r="3032" spans="2:3" ht="9.9499999999999993" customHeight="1" x14ac:dyDescent="0.2">
      <c r="B3032" s="28"/>
      <c r="C3032" s="28"/>
    </row>
    <row r="3033" spans="2:3" ht="9.9499999999999993" customHeight="1" x14ac:dyDescent="0.2">
      <c r="B3033" s="28"/>
      <c r="C3033" s="28"/>
    </row>
    <row r="3034" spans="2:3" ht="9.9499999999999993" customHeight="1" x14ac:dyDescent="0.2">
      <c r="B3034" s="28"/>
      <c r="C3034" s="28"/>
    </row>
    <row r="3035" spans="2:3" ht="9.9499999999999993" customHeight="1" x14ac:dyDescent="0.2">
      <c r="B3035" s="28"/>
      <c r="C3035" s="28"/>
    </row>
    <row r="3036" spans="2:3" ht="9.9499999999999993" customHeight="1" x14ac:dyDescent="0.2">
      <c r="B3036" s="28"/>
      <c r="C3036" s="28"/>
    </row>
    <row r="3037" spans="2:3" ht="9.9499999999999993" customHeight="1" x14ac:dyDescent="0.2">
      <c r="B3037" s="28"/>
      <c r="C3037" s="28"/>
    </row>
    <row r="3038" spans="2:3" ht="9.9499999999999993" customHeight="1" x14ac:dyDescent="0.2">
      <c r="B3038" s="28"/>
      <c r="C3038" s="28"/>
    </row>
    <row r="3039" spans="2:3" ht="9.9499999999999993" customHeight="1" x14ac:dyDescent="0.2">
      <c r="B3039" s="28"/>
      <c r="C3039" s="28"/>
    </row>
    <row r="3040" spans="2:3" ht="9.9499999999999993" customHeight="1" x14ac:dyDescent="0.2">
      <c r="B3040" s="28"/>
      <c r="C3040" s="28"/>
    </row>
    <row r="3041" spans="2:3" ht="9.9499999999999993" customHeight="1" x14ac:dyDescent="0.2">
      <c r="B3041" s="28"/>
      <c r="C3041" s="28"/>
    </row>
    <row r="3042" spans="2:3" ht="9.9499999999999993" customHeight="1" x14ac:dyDescent="0.2">
      <c r="B3042" s="28"/>
      <c r="C3042" s="28"/>
    </row>
    <row r="3043" spans="2:3" ht="9.9499999999999993" customHeight="1" x14ac:dyDescent="0.2">
      <c r="B3043" s="28"/>
      <c r="C3043" s="28"/>
    </row>
    <row r="3044" spans="2:3" ht="9.9499999999999993" customHeight="1" x14ac:dyDescent="0.2">
      <c r="B3044" s="28"/>
      <c r="C3044" s="28"/>
    </row>
    <row r="3045" spans="2:3" ht="9.9499999999999993" customHeight="1" x14ac:dyDescent="0.2">
      <c r="B3045" s="28"/>
      <c r="C3045" s="28"/>
    </row>
    <row r="3046" spans="2:3" ht="9.9499999999999993" customHeight="1" x14ac:dyDescent="0.2">
      <c r="B3046" s="28"/>
      <c r="C3046" s="28"/>
    </row>
    <row r="3047" spans="2:3" ht="9.9499999999999993" customHeight="1" x14ac:dyDescent="0.2">
      <c r="B3047" s="28"/>
      <c r="C3047" s="28"/>
    </row>
    <row r="3048" spans="2:3" ht="9.9499999999999993" customHeight="1" x14ac:dyDescent="0.2">
      <c r="B3048" s="28"/>
      <c r="C3048" s="28"/>
    </row>
    <row r="3049" spans="2:3" ht="9.9499999999999993" customHeight="1" x14ac:dyDescent="0.2">
      <c r="B3049" s="28"/>
      <c r="C3049" s="28"/>
    </row>
    <row r="3050" spans="2:3" ht="9.9499999999999993" customHeight="1" x14ac:dyDescent="0.2">
      <c r="B3050" s="28"/>
      <c r="C3050" s="28"/>
    </row>
    <row r="3051" spans="2:3" ht="9.9499999999999993" customHeight="1" x14ac:dyDescent="0.2">
      <c r="B3051" s="28"/>
      <c r="C3051" s="28"/>
    </row>
    <row r="3052" spans="2:3" ht="9.9499999999999993" customHeight="1" x14ac:dyDescent="0.2">
      <c r="B3052" s="28"/>
      <c r="C3052" s="28"/>
    </row>
    <row r="3053" spans="2:3" ht="9.9499999999999993" customHeight="1" x14ac:dyDescent="0.2">
      <c r="B3053" s="28"/>
      <c r="C3053" s="28"/>
    </row>
    <row r="3054" spans="2:3" ht="9.9499999999999993" customHeight="1" x14ac:dyDescent="0.2">
      <c r="B3054" s="28"/>
      <c r="C3054" s="28"/>
    </row>
    <row r="3055" spans="2:3" ht="9.9499999999999993" customHeight="1" x14ac:dyDescent="0.2">
      <c r="B3055" s="28"/>
      <c r="C3055" s="28"/>
    </row>
    <row r="3056" spans="2:3" ht="9.9499999999999993" customHeight="1" x14ac:dyDescent="0.2">
      <c r="B3056" s="28"/>
      <c r="C3056" s="28"/>
    </row>
    <row r="3057" spans="2:3" ht="9.9499999999999993" customHeight="1" x14ac:dyDescent="0.2">
      <c r="B3057" s="28"/>
      <c r="C3057" s="28"/>
    </row>
    <row r="3058" spans="2:3" ht="9.9499999999999993" customHeight="1" x14ac:dyDescent="0.2">
      <c r="B3058" s="28"/>
      <c r="C3058" s="28"/>
    </row>
    <row r="3059" spans="2:3" ht="9.9499999999999993" customHeight="1" x14ac:dyDescent="0.2">
      <c r="B3059" s="28"/>
      <c r="C3059" s="28"/>
    </row>
    <row r="3060" spans="2:3" ht="9.9499999999999993" customHeight="1" x14ac:dyDescent="0.2">
      <c r="B3060" s="28"/>
      <c r="C3060" s="28"/>
    </row>
    <row r="3061" spans="2:3" ht="9.9499999999999993" customHeight="1" x14ac:dyDescent="0.2">
      <c r="B3061" s="28"/>
      <c r="C3061" s="28"/>
    </row>
    <row r="3062" spans="2:3" ht="9.9499999999999993" customHeight="1" x14ac:dyDescent="0.2">
      <c r="B3062" s="28"/>
      <c r="C3062" s="28"/>
    </row>
    <row r="3063" spans="2:3" ht="9.9499999999999993" customHeight="1" x14ac:dyDescent="0.2">
      <c r="B3063" s="28"/>
      <c r="C3063" s="28"/>
    </row>
    <row r="3064" spans="2:3" ht="9.9499999999999993" customHeight="1" x14ac:dyDescent="0.2">
      <c r="B3064" s="28"/>
      <c r="C3064" s="28"/>
    </row>
    <row r="3065" spans="2:3" ht="9.9499999999999993" customHeight="1" x14ac:dyDescent="0.2">
      <c r="B3065" s="28"/>
      <c r="C3065" s="28"/>
    </row>
    <row r="3066" spans="2:3" ht="9.9499999999999993" customHeight="1" x14ac:dyDescent="0.2">
      <c r="B3066" s="28"/>
      <c r="C3066" s="28"/>
    </row>
    <row r="3067" spans="2:3" ht="9.9499999999999993" customHeight="1" x14ac:dyDescent="0.2">
      <c r="B3067" s="28"/>
      <c r="C3067" s="28"/>
    </row>
    <row r="3068" spans="2:3" ht="9.9499999999999993" customHeight="1" x14ac:dyDescent="0.2">
      <c r="B3068" s="28"/>
      <c r="C3068" s="28"/>
    </row>
    <row r="3069" spans="2:3" ht="9.9499999999999993" customHeight="1" x14ac:dyDescent="0.2">
      <c r="B3069" s="28"/>
      <c r="C3069" s="28"/>
    </row>
    <row r="3070" spans="2:3" ht="9.9499999999999993" customHeight="1" x14ac:dyDescent="0.2">
      <c r="B3070" s="28"/>
      <c r="C3070" s="28"/>
    </row>
    <row r="3071" spans="2:3" ht="9.9499999999999993" customHeight="1" x14ac:dyDescent="0.2">
      <c r="B3071" s="28"/>
      <c r="C3071" s="28"/>
    </row>
    <row r="3072" spans="2:3" ht="9.9499999999999993" customHeight="1" x14ac:dyDescent="0.2">
      <c r="B3072" s="28"/>
      <c r="C3072" s="28"/>
    </row>
    <row r="3073" spans="2:3" ht="9.9499999999999993" customHeight="1" x14ac:dyDescent="0.2">
      <c r="B3073" s="28"/>
      <c r="C3073" s="28"/>
    </row>
    <row r="3074" spans="2:3" ht="9.9499999999999993" customHeight="1" x14ac:dyDescent="0.2">
      <c r="B3074" s="28"/>
      <c r="C3074" s="28"/>
    </row>
    <row r="3075" spans="2:3" ht="9.9499999999999993" customHeight="1" x14ac:dyDescent="0.2">
      <c r="B3075" s="28"/>
      <c r="C3075" s="28"/>
    </row>
    <row r="3076" spans="2:3" ht="9.9499999999999993" customHeight="1" x14ac:dyDescent="0.2">
      <c r="B3076" s="28"/>
      <c r="C3076" s="28"/>
    </row>
    <row r="3077" spans="2:3" ht="9.9499999999999993" customHeight="1" x14ac:dyDescent="0.2">
      <c r="B3077" s="28"/>
      <c r="C3077" s="28"/>
    </row>
    <row r="3078" spans="2:3" ht="9.9499999999999993" customHeight="1" x14ac:dyDescent="0.2">
      <c r="B3078" s="28"/>
      <c r="C3078" s="28"/>
    </row>
    <row r="3079" spans="2:3" ht="9.9499999999999993" customHeight="1" x14ac:dyDescent="0.2">
      <c r="B3079" s="28"/>
      <c r="C3079" s="28"/>
    </row>
    <row r="3080" spans="2:3" ht="9.9499999999999993" customHeight="1" x14ac:dyDescent="0.2">
      <c r="B3080" s="28"/>
      <c r="C3080" s="28"/>
    </row>
    <row r="3081" spans="2:3" ht="9.9499999999999993" customHeight="1" x14ac:dyDescent="0.2">
      <c r="B3081" s="28"/>
      <c r="C3081" s="28"/>
    </row>
    <row r="3082" spans="2:3" ht="9.9499999999999993" customHeight="1" x14ac:dyDescent="0.2">
      <c r="B3082" s="28"/>
      <c r="C3082" s="28"/>
    </row>
    <row r="3083" spans="2:3" ht="9.9499999999999993" customHeight="1" x14ac:dyDescent="0.2">
      <c r="B3083" s="28"/>
      <c r="C3083" s="28"/>
    </row>
    <row r="3084" spans="2:3" ht="9.9499999999999993" customHeight="1" x14ac:dyDescent="0.2">
      <c r="B3084" s="28"/>
      <c r="C3084" s="28"/>
    </row>
    <row r="3085" spans="2:3" ht="9.9499999999999993" customHeight="1" x14ac:dyDescent="0.2">
      <c r="B3085" s="28"/>
      <c r="C3085" s="28"/>
    </row>
    <row r="3086" spans="2:3" ht="9.9499999999999993" customHeight="1" x14ac:dyDescent="0.2">
      <c r="B3086" s="28"/>
      <c r="C3086" s="28"/>
    </row>
    <row r="3087" spans="2:3" ht="9.9499999999999993" customHeight="1" x14ac:dyDescent="0.2">
      <c r="B3087" s="28"/>
      <c r="C3087" s="28"/>
    </row>
    <row r="3088" spans="2:3" ht="9.9499999999999993" customHeight="1" x14ac:dyDescent="0.2">
      <c r="B3088" s="28"/>
      <c r="C3088" s="28"/>
    </row>
    <row r="3089" spans="2:3" ht="9.9499999999999993" customHeight="1" x14ac:dyDescent="0.2">
      <c r="B3089" s="28"/>
      <c r="C3089" s="28"/>
    </row>
    <row r="3090" spans="2:3" ht="9.9499999999999993" customHeight="1" x14ac:dyDescent="0.2">
      <c r="B3090" s="28"/>
      <c r="C3090" s="28"/>
    </row>
    <row r="3091" spans="2:3" ht="9.9499999999999993" customHeight="1" x14ac:dyDescent="0.2">
      <c r="B3091" s="28"/>
      <c r="C3091" s="28"/>
    </row>
    <row r="3092" spans="2:3" ht="9.9499999999999993" customHeight="1" x14ac:dyDescent="0.2">
      <c r="B3092" s="28"/>
      <c r="C3092" s="28"/>
    </row>
    <row r="3093" spans="2:3" ht="9.9499999999999993" customHeight="1" x14ac:dyDescent="0.2">
      <c r="B3093" s="28"/>
      <c r="C3093" s="28"/>
    </row>
    <row r="3094" spans="2:3" ht="9.9499999999999993" customHeight="1" x14ac:dyDescent="0.2">
      <c r="B3094" s="28"/>
      <c r="C3094" s="28"/>
    </row>
    <row r="3095" spans="2:3" ht="9.9499999999999993" customHeight="1" x14ac:dyDescent="0.2">
      <c r="B3095" s="28"/>
      <c r="C3095" s="28"/>
    </row>
    <row r="3096" spans="2:3" ht="9.9499999999999993" customHeight="1" x14ac:dyDescent="0.2">
      <c r="B3096" s="28"/>
      <c r="C3096" s="28"/>
    </row>
    <row r="3097" spans="2:3" ht="9.9499999999999993" customHeight="1" x14ac:dyDescent="0.2">
      <c r="B3097" s="28"/>
      <c r="C3097" s="28"/>
    </row>
    <row r="3098" spans="2:3" ht="9.9499999999999993" customHeight="1" x14ac:dyDescent="0.2">
      <c r="B3098" s="28"/>
      <c r="C3098" s="28"/>
    </row>
    <row r="3099" spans="2:3" ht="9.9499999999999993" customHeight="1" x14ac:dyDescent="0.2">
      <c r="B3099" s="28"/>
      <c r="C3099" s="28"/>
    </row>
    <row r="3100" spans="2:3" ht="9.9499999999999993" customHeight="1" x14ac:dyDescent="0.2">
      <c r="B3100" s="28"/>
      <c r="C3100" s="28"/>
    </row>
    <row r="3101" spans="2:3" ht="9.9499999999999993" customHeight="1" x14ac:dyDescent="0.2">
      <c r="B3101" s="28"/>
      <c r="C3101" s="28"/>
    </row>
    <row r="3102" spans="2:3" ht="9.9499999999999993" customHeight="1" x14ac:dyDescent="0.2">
      <c r="B3102" s="28"/>
      <c r="C3102" s="28"/>
    </row>
    <row r="3103" spans="2:3" ht="9.9499999999999993" customHeight="1" x14ac:dyDescent="0.2">
      <c r="B3103" s="28"/>
      <c r="C3103" s="28"/>
    </row>
    <row r="3104" spans="2:3" ht="9.9499999999999993" customHeight="1" x14ac:dyDescent="0.2">
      <c r="B3104" s="28"/>
      <c r="C3104" s="28"/>
    </row>
    <row r="3105" spans="2:3" ht="9.9499999999999993" customHeight="1" x14ac:dyDescent="0.2">
      <c r="B3105" s="28"/>
      <c r="C3105" s="28"/>
    </row>
    <row r="3106" spans="2:3" ht="9.9499999999999993" customHeight="1" x14ac:dyDescent="0.2">
      <c r="B3106" s="28"/>
      <c r="C3106" s="28"/>
    </row>
    <row r="3107" spans="2:3" ht="9.9499999999999993" customHeight="1" x14ac:dyDescent="0.2">
      <c r="B3107" s="28"/>
      <c r="C3107" s="28"/>
    </row>
    <row r="3108" spans="2:3" ht="9.9499999999999993" customHeight="1" x14ac:dyDescent="0.2">
      <c r="B3108" s="28"/>
      <c r="C3108" s="28"/>
    </row>
    <row r="3109" spans="2:3" ht="9.9499999999999993" customHeight="1" x14ac:dyDescent="0.2">
      <c r="B3109" s="28"/>
      <c r="C3109" s="28"/>
    </row>
    <row r="3110" spans="2:3" ht="9.9499999999999993" customHeight="1" x14ac:dyDescent="0.2">
      <c r="B3110" s="28"/>
      <c r="C3110" s="28"/>
    </row>
    <row r="3111" spans="2:3" ht="9.9499999999999993" customHeight="1" x14ac:dyDescent="0.2">
      <c r="B3111" s="28"/>
      <c r="C3111" s="28"/>
    </row>
    <row r="3112" spans="2:3" ht="9.9499999999999993" customHeight="1" x14ac:dyDescent="0.2">
      <c r="B3112" s="28"/>
      <c r="C3112" s="28"/>
    </row>
    <row r="3113" spans="2:3" ht="9.9499999999999993" customHeight="1" x14ac:dyDescent="0.2">
      <c r="B3113" s="28"/>
      <c r="C3113" s="28"/>
    </row>
    <row r="3114" spans="2:3" ht="9.9499999999999993" customHeight="1" x14ac:dyDescent="0.2">
      <c r="B3114" s="28"/>
      <c r="C3114" s="28"/>
    </row>
    <row r="3115" spans="2:3" ht="9.9499999999999993" customHeight="1" x14ac:dyDescent="0.2">
      <c r="B3115" s="28"/>
      <c r="C3115" s="28"/>
    </row>
    <row r="3116" spans="2:3" ht="9.9499999999999993" customHeight="1" x14ac:dyDescent="0.2">
      <c r="B3116" s="28"/>
      <c r="C3116" s="28"/>
    </row>
    <row r="3117" spans="2:3" ht="9.9499999999999993" customHeight="1" x14ac:dyDescent="0.2">
      <c r="B3117" s="28"/>
      <c r="C3117" s="28"/>
    </row>
    <row r="3118" spans="2:3" ht="9.9499999999999993" customHeight="1" x14ac:dyDescent="0.2">
      <c r="B3118" s="28"/>
      <c r="C3118" s="28"/>
    </row>
    <row r="3119" spans="2:3" ht="9.9499999999999993" customHeight="1" x14ac:dyDescent="0.2">
      <c r="B3119" s="28"/>
      <c r="C3119" s="28"/>
    </row>
    <row r="3120" spans="2:3" ht="9.9499999999999993" customHeight="1" x14ac:dyDescent="0.2">
      <c r="B3120" s="28"/>
      <c r="C3120" s="28"/>
    </row>
    <row r="3121" spans="2:3" ht="9.9499999999999993" customHeight="1" x14ac:dyDescent="0.2">
      <c r="B3121" s="28"/>
      <c r="C3121" s="28"/>
    </row>
    <row r="3122" spans="2:3" ht="9.9499999999999993" customHeight="1" x14ac:dyDescent="0.2">
      <c r="B3122" s="28"/>
      <c r="C3122" s="28"/>
    </row>
    <row r="3123" spans="2:3" ht="9.9499999999999993" customHeight="1" x14ac:dyDescent="0.2">
      <c r="B3123" s="28"/>
      <c r="C3123" s="28"/>
    </row>
    <row r="3124" spans="2:3" ht="9.9499999999999993" customHeight="1" x14ac:dyDescent="0.2">
      <c r="B3124" s="28"/>
      <c r="C3124" s="28"/>
    </row>
    <row r="3125" spans="2:3" ht="9.9499999999999993" customHeight="1" x14ac:dyDescent="0.2">
      <c r="B3125" s="28"/>
      <c r="C3125" s="28"/>
    </row>
    <row r="3126" spans="2:3" ht="9.9499999999999993" customHeight="1" x14ac:dyDescent="0.2">
      <c r="B3126" s="28"/>
      <c r="C3126" s="28"/>
    </row>
    <row r="3127" spans="2:3" ht="9.9499999999999993" customHeight="1" x14ac:dyDescent="0.2">
      <c r="B3127" s="28"/>
      <c r="C3127" s="28"/>
    </row>
    <row r="3128" spans="2:3" ht="9.9499999999999993" customHeight="1" x14ac:dyDescent="0.2">
      <c r="B3128" s="28"/>
      <c r="C3128" s="28"/>
    </row>
    <row r="3129" spans="2:3" ht="9.9499999999999993" customHeight="1" x14ac:dyDescent="0.2">
      <c r="B3129" s="28"/>
      <c r="C3129" s="28"/>
    </row>
    <row r="3130" spans="2:3" ht="9.9499999999999993" customHeight="1" x14ac:dyDescent="0.2">
      <c r="B3130" s="28"/>
      <c r="C3130" s="28"/>
    </row>
    <row r="3131" spans="2:3" ht="9.9499999999999993" customHeight="1" x14ac:dyDescent="0.2">
      <c r="B3131" s="28"/>
      <c r="C3131" s="28"/>
    </row>
    <row r="3132" spans="2:3" ht="9.9499999999999993" customHeight="1" x14ac:dyDescent="0.2">
      <c r="B3132" s="28"/>
      <c r="C3132" s="28"/>
    </row>
    <row r="3133" spans="2:3" ht="9.9499999999999993" customHeight="1" x14ac:dyDescent="0.2">
      <c r="B3133" s="28"/>
      <c r="C3133" s="28"/>
    </row>
    <row r="3134" spans="2:3" ht="9.9499999999999993" customHeight="1" x14ac:dyDescent="0.2">
      <c r="B3134" s="28"/>
      <c r="C3134" s="28"/>
    </row>
    <row r="3135" spans="2:3" ht="9.9499999999999993" customHeight="1" x14ac:dyDescent="0.2">
      <c r="B3135" s="28"/>
      <c r="C3135" s="28"/>
    </row>
    <row r="3136" spans="2:3" ht="9.9499999999999993" customHeight="1" x14ac:dyDescent="0.2">
      <c r="B3136" s="28"/>
      <c r="C3136" s="28"/>
    </row>
    <row r="3137" spans="2:3" ht="9.9499999999999993" customHeight="1" x14ac:dyDescent="0.2">
      <c r="B3137" s="28"/>
      <c r="C3137" s="28"/>
    </row>
    <row r="3138" spans="2:3" ht="9.9499999999999993" customHeight="1" x14ac:dyDescent="0.2">
      <c r="B3138" s="28"/>
      <c r="C3138" s="28"/>
    </row>
    <row r="3139" spans="2:3" ht="9.9499999999999993" customHeight="1" x14ac:dyDescent="0.2">
      <c r="B3139" s="28"/>
      <c r="C3139" s="28"/>
    </row>
    <row r="3140" spans="2:3" ht="9.9499999999999993" customHeight="1" x14ac:dyDescent="0.2">
      <c r="B3140" s="28"/>
      <c r="C3140" s="28"/>
    </row>
    <row r="3141" spans="2:3" ht="9.9499999999999993" customHeight="1" x14ac:dyDescent="0.2">
      <c r="B3141" s="28"/>
      <c r="C3141" s="28"/>
    </row>
    <row r="3142" spans="2:3" ht="9.9499999999999993" customHeight="1" x14ac:dyDescent="0.2">
      <c r="B3142" s="28"/>
      <c r="C3142" s="28"/>
    </row>
    <row r="3143" spans="2:3" ht="9.9499999999999993" customHeight="1" x14ac:dyDescent="0.2">
      <c r="B3143" s="28"/>
      <c r="C3143" s="28"/>
    </row>
    <row r="3144" spans="2:3" ht="9.9499999999999993" customHeight="1" x14ac:dyDescent="0.2">
      <c r="B3144" s="28"/>
      <c r="C3144" s="28"/>
    </row>
    <row r="3145" spans="2:3" ht="9.9499999999999993" customHeight="1" x14ac:dyDescent="0.2">
      <c r="B3145" s="28"/>
      <c r="C3145" s="28"/>
    </row>
    <row r="3146" spans="2:3" ht="9.9499999999999993" customHeight="1" x14ac:dyDescent="0.2">
      <c r="B3146" s="28"/>
      <c r="C3146" s="28"/>
    </row>
    <row r="3147" spans="2:3" ht="9.9499999999999993" customHeight="1" x14ac:dyDescent="0.2">
      <c r="B3147" s="28"/>
      <c r="C3147" s="28"/>
    </row>
    <row r="3148" spans="2:3" ht="9.9499999999999993" customHeight="1" x14ac:dyDescent="0.2">
      <c r="B3148" s="28"/>
      <c r="C3148" s="28"/>
    </row>
    <row r="3149" spans="2:3" ht="9.9499999999999993" customHeight="1" x14ac:dyDescent="0.2">
      <c r="B3149" s="28"/>
      <c r="C3149" s="28"/>
    </row>
    <row r="3150" spans="2:3" ht="9.9499999999999993" customHeight="1" x14ac:dyDescent="0.2">
      <c r="B3150" s="28"/>
      <c r="C3150" s="28"/>
    </row>
    <row r="3151" spans="2:3" ht="9.9499999999999993" customHeight="1" x14ac:dyDescent="0.2">
      <c r="B3151" s="28"/>
      <c r="C3151" s="28"/>
    </row>
    <row r="3152" spans="2:3" ht="9.9499999999999993" customHeight="1" x14ac:dyDescent="0.2">
      <c r="B3152" s="28"/>
      <c r="C3152" s="28"/>
    </row>
    <row r="3153" spans="2:3" ht="9.9499999999999993" customHeight="1" x14ac:dyDescent="0.2">
      <c r="B3153" s="28"/>
      <c r="C3153" s="28"/>
    </row>
    <row r="3154" spans="2:3" ht="9.9499999999999993" customHeight="1" x14ac:dyDescent="0.2">
      <c r="B3154" s="28"/>
      <c r="C3154" s="28"/>
    </row>
    <row r="3155" spans="2:3" ht="9.9499999999999993" customHeight="1" x14ac:dyDescent="0.2">
      <c r="B3155" s="28"/>
      <c r="C3155" s="28"/>
    </row>
    <row r="3156" spans="2:3" ht="9.9499999999999993" customHeight="1" x14ac:dyDescent="0.2">
      <c r="B3156" s="28"/>
      <c r="C3156" s="28"/>
    </row>
    <row r="3157" spans="2:3" ht="9.9499999999999993" customHeight="1" x14ac:dyDescent="0.2">
      <c r="B3157" s="28"/>
      <c r="C3157" s="28"/>
    </row>
    <row r="3158" spans="2:3" ht="9.9499999999999993" customHeight="1" x14ac:dyDescent="0.2">
      <c r="B3158" s="28"/>
      <c r="C3158" s="28"/>
    </row>
    <row r="3159" spans="2:3" ht="9.9499999999999993" customHeight="1" x14ac:dyDescent="0.2">
      <c r="B3159" s="28"/>
      <c r="C3159" s="28"/>
    </row>
    <row r="3160" spans="2:3" ht="9.9499999999999993" customHeight="1" x14ac:dyDescent="0.2">
      <c r="B3160" s="28"/>
      <c r="C3160" s="28"/>
    </row>
    <row r="3161" spans="2:3" ht="9.9499999999999993" customHeight="1" x14ac:dyDescent="0.2">
      <c r="B3161" s="28"/>
      <c r="C3161" s="28"/>
    </row>
    <row r="3162" spans="2:3" ht="9.9499999999999993" customHeight="1" x14ac:dyDescent="0.2">
      <c r="B3162" s="28"/>
      <c r="C3162" s="28"/>
    </row>
    <row r="3163" spans="2:3" ht="9.9499999999999993" customHeight="1" x14ac:dyDescent="0.2">
      <c r="B3163" s="28"/>
      <c r="C3163" s="28"/>
    </row>
    <row r="3164" spans="2:3" ht="9.9499999999999993" customHeight="1" x14ac:dyDescent="0.2">
      <c r="B3164" s="28"/>
      <c r="C3164" s="28"/>
    </row>
    <row r="3165" spans="2:3" ht="9.9499999999999993" customHeight="1" x14ac:dyDescent="0.2">
      <c r="B3165" s="28"/>
      <c r="C3165" s="28"/>
    </row>
    <row r="3166" spans="2:3" ht="9.9499999999999993" customHeight="1" x14ac:dyDescent="0.2">
      <c r="B3166" s="28"/>
      <c r="C3166" s="28"/>
    </row>
    <row r="3167" spans="2:3" ht="9.9499999999999993" customHeight="1" x14ac:dyDescent="0.2">
      <c r="B3167" s="28"/>
      <c r="C3167" s="28"/>
    </row>
    <row r="3168" spans="2:3" ht="9.9499999999999993" customHeight="1" x14ac:dyDescent="0.2">
      <c r="B3168" s="28"/>
      <c r="C3168" s="28"/>
    </row>
    <row r="3169" spans="2:3" ht="9.9499999999999993" customHeight="1" x14ac:dyDescent="0.2">
      <c r="B3169" s="28"/>
      <c r="C3169" s="28"/>
    </row>
    <row r="3170" spans="2:3" ht="9.9499999999999993" customHeight="1" x14ac:dyDescent="0.2">
      <c r="B3170" s="28"/>
      <c r="C3170" s="28"/>
    </row>
    <row r="3171" spans="2:3" ht="9.9499999999999993" customHeight="1" x14ac:dyDescent="0.2">
      <c r="B3171" s="28"/>
      <c r="C3171" s="28"/>
    </row>
    <row r="3172" spans="2:3" ht="9.9499999999999993" customHeight="1" x14ac:dyDescent="0.2">
      <c r="B3172" s="28"/>
      <c r="C3172" s="28"/>
    </row>
    <row r="3173" spans="2:3" ht="9.9499999999999993" customHeight="1" x14ac:dyDescent="0.2">
      <c r="B3173" s="28"/>
      <c r="C3173" s="28"/>
    </row>
    <row r="3174" spans="2:3" ht="9.9499999999999993" customHeight="1" x14ac:dyDescent="0.2">
      <c r="B3174" s="28"/>
      <c r="C3174" s="28"/>
    </row>
    <row r="3175" spans="2:3" ht="9.9499999999999993" customHeight="1" x14ac:dyDescent="0.2">
      <c r="B3175" s="28"/>
      <c r="C3175" s="28"/>
    </row>
    <row r="3176" spans="2:3" ht="9.9499999999999993" customHeight="1" x14ac:dyDescent="0.2">
      <c r="B3176" s="28"/>
      <c r="C3176" s="28"/>
    </row>
    <row r="3177" spans="2:3" ht="9.9499999999999993" customHeight="1" x14ac:dyDescent="0.2">
      <c r="B3177" s="28"/>
      <c r="C3177" s="28"/>
    </row>
    <row r="3178" spans="2:3" ht="9.9499999999999993" customHeight="1" x14ac:dyDescent="0.2">
      <c r="B3178" s="28"/>
      <c r="C3178" s="28"/>
    </row>
    <row r="3179" spans="2:3" ht="9.9499999999999993" customHeight="1" x14ac:dyDescent="0.2">
      <c r="B3179" s="28"/>
      <c r="C3179" s="28"/>
    </row>
    <row r="3180" spans="2:3" ht="9.9499999999999993" customHeight="1" x14ac:dyDescent="0.2">
      <c r="B3180" s="28"/>
      <c r="C3180" s="28"/>
    </row>
    <row r="3181" spans="2:3" ht="9.9499999999999993" customHeight="1" x14ac:dyDescent="0.2">
      <c r="B3181" s="28"/>
      <c r="C3181" s="28"/>
    </row>
    <row r="3182" spans="2:3" ht="9.9499999999999993" customHeight="1" x14ac:dyDescent="0.2">
      <c r="B3182" s="28"/>
      <c r="C3182" s="28"/>
    </row>
    <row r="3183" spans="2:3" ht="9.9499999999999993" customHeight="1" x14ac:dyDescent="0.2">
      <c r="B3183" s="28"/>
      <c r="C3183" s="28"/>
    </row>
    <row r="3184" spans="2:3" ht="9.9499999999999993" customHeight="1" x14ac:dyDescent="0.2">
      <c r="B3184" s="28"/>
      <c r="C3184" s="28"/>
    </row>
    <row r="3185" spans="2:3" ht="9.9499999999999993" customHeight="1" x14ac:dyDescent="0.2">
      <c r="B3185" s="28"/>
      <c r="C3185" s="28"/>
    </row>
    <row r="3186" spans="2:3" ht="9.9499999999999993" customHeight="1" x14ac:dyDescent="0.2">
      <c r="B3186" s="28"/>
      <c r="C3186" s="28"/>
    </row>
    <row r="3187" spans="2:3" ht="9.9499999999999993" customHeight="1" x14ac:dyDescent="0.2">
      <c r="B3187" s="28"/>
      <c r="C3187" s="28"/>
    </row>
    <row r="3188" spans="2:3" ht="9.9499999999999993" customHeight="1" x14ac:dyDescent="0.2">
      <c r="B3188" s="28"/>
      <c r="C3188" s="28"/>
    </row>
    <row r="3189" spans="2:3" ht="9.9499999999999993" customHeight="1" x14ac:dyDescent="0.2">
      <c r="B3189" s="28"/>
      <c r="C3189" s="28"/>
    </row>
    <row r="3190" spans="2:3" ht="9.9499999999999993" customHeight="1" x14ac:dyDescent="0.2">
      <c r="B3190" s="28"/>
      <c r="C3190" s="28"/>
    </row>
    <row r="3191" spans="2:3" ht="9.9499999999999993" customHeight="1" x14ac:dyDescent="0.2">
      <c r="B3191" s="28"/>
      <c r="C3191" s="28"/>
    </row>
    <row r="3192" spans="2:3" ht="9.9499999999999993" customHeight="1" x14ac:dyDescent="0.2">
      <c r="B3192" s="28"/>
      <c r="C3192" s="28"/>
    </row>
    <row r="3193" spans="2:3" ht="9.9499999999999993" customHeight="1" x14ac:dyDescent="0.2">
      <c r="B3193" s="28"/>
      <c r="C3193" s="28"/>
    </row>
    <row r="3194" spans="2:3" ht="9.9499999999999993" customHeight="1" x14ac:dyDescent="0.2">
      <c r="B3194" s="28"/>
      <c r="C3194" s="28"/>
    </row>
    <row r="3195" spans="2:3" ht="9.9499999999999993" customHeight="1" x14ac:dyDescent="0.2">
      <c r="B3195" s="28"/>
      <c r="C3195" s="28"/>
    </row>
    <row r="3196" spans="2:3" ht="9.9499999999999993" customHeight="1" x14ac:dyDescent="0.2">
      <c r="B3196" s="28"/>
      <c r="C3196" s="28"/>
    </row>
    <row r="3197" spans="2:3" ht="9.9499999999999993" customHeight="1" x14ac:dyDescent="0.2">
      <c r="B3197" s="28"/>
      <c r="C3197" s="28"/>
    </row>
    <row r="3198" spans="2:3" ht="9.9499999999999993" customHeight="1" x14ac:dyDescent="0.2">
      <c r="B3198" s="28"/>
      <c r="C3198" s="28"/>
    </row>
    <row r="3199" spans="2:3" ht="9.9499999999999993" customHeight="1" x14ac:dyDescent="0.2">
      <c r="B3199" s="28"/>
      <c r="C3199" s="28"/>
    </row>
    <row r="3200" spans="2:3" ht="9.9499999999999993" customHeight="1" x14ac:dyDescent="0.2">
      <c r="B3200" s="28"/>
      <c r="C3200" s="28"/>
    </row>
    <row r="3201" spans="2:3" ht="9.9499999999999993" customHeight="1" x14ac:dyDescent="0.2">
      <c r="B3201" s="28"/>
      <c r="C3201" s="28"/>
    </row>
    <row r="3202" spans="2:3" ht="9.9499999999999993" customHeight="1" x14ac:dyDescent="0.2">
      <c r="B3202" s="28"/>
      <c r="C3202" s="28"/>
    </row>
    <row r="3203" spans="2:3" ht="9.9499999999999993" customHeight="1" x14ac:dyDescent="0.2">
      <c r="B3203" s="28"/>
      <c r="C3203" s="28"/>
    </row>
    <row r="3204" spans="2:3" ht="9.9499999999999993" customHeight="1" x14ac:dyDescent="0.2">
      <c r="B3204" s="28"/>
      <c r="C3204" s="28"/>
    </row>
    <row r="3205" spans="2:3" ht="9.9499999999999993" customHeight="1" x14ac:dyDescent="0.2">
      <c r="B3205" s="28"/>
      <c r="C3205" s="28"/>
    </row>
    <row r="3206" spans="2:3" ht="9.9499999999999993" customHeight="1" x14ac:dyDescent="0.2">
      <c r="B3206" s="28"/>
      <c r="C3206" s="28"/>
    </row>
    <row r="3207" spans="2:3" ht="9.9499999999999993" customHeight="1" x14ac:dyDescent="0.2">
      <c r="B3207" s="28"/>
      <c r="C3207" s="28"/>
    </row>
    <row r="3208" spans="2:3" ht="9.9499999999999993" customHeight="1" x14ac:dyDescent="0.2">
      <c r="B3208" s="28"/>
      <c r="C3208" s="28"/>
    </row>
    <row r="3209" spans="2:3" ht="9.9499999999999993" customHeight="1" x14ac:dyDescent="0.2">
      <c r="B3209" s="28"/>
      <c r="C3209" s="28"/>
    </row>
    <row r="3210" spans="2:3" ht="9.9499999999999993" customHeight="1" x14ac:dyDescent="0.2">
      <c r="B3210" s="28"/>
      <c r="C3210" s="28"/>
    </row>
    <row r="3211" spans="2:3" ht="9.9499999999999993" customHeight="1" x14ac:dyDescent="0.2">
      <c r="B3211" s="28"/>
      <c r="C3211" s="28"/>
    </row>
    <row r="3212" spans="2:3" ht="9.9499999999999993" customHeight="1" x14ac:dyDescent="0.2">
      <c r="B3212" s="28"/>
      <c r="C3212" s="28"/>
    </row>
    <row r="3213" spans="2:3" ht="9.9499999999999993" customHeight="1" x14ac:dyDescent="0.2">
      <c r="B3213" s="28"/>
      <c r="C3213" s="28"/>
    </row>
    <row r="3214" spans="2:3" ht="9.9499999999999993" customHeight="1" x14ac:dyDescent="0.2">
      <c r="B3214" s="28"/>
      <c r="C3214" s="28"/>
    </row>
    <row r="3215" spans="2:3" ht="9.9499999999999993" customHeight="1" x14ac:dyDescent="0.2">
      <c r="B3215" s="28"/>
      <c r="C3215" s="28"/>
    </row>
    <row r="3216" spans="2:3" ht="9.9499999999999993" customHeight="1" x14ac:dyDescent="0.2">
      <c r="B3216" s="28"/>
      <c r="C3216" s="28"/>
    </row>
    <row r="3217" spans="2:3" ht="9.9499999999999993" customHeight="1" x14ac:dyDescent="0.2">
      <c r="B3217" s="28"/>
      <c r="C3217" s="28"/>
    </row>
    <row r="3218" spans="2:3" ht="9.9499999999999993" customHeight="1" x14ac:dyDescent="0.2">
      <c r="B3218" s="28"/>
      <c r="C3218" s="28"/>
    </row>
    <row r="3219" spans="2:3" ht="9.9499999999999993" customHeight="1" x14ac:dyDescent="0.2">
      <c r="B3219" s="28"/>
      <c r="C3219" s="28"/>
    </row>
    <row r="3220" spans="2:3" ht="9.9499999999999993" customHeight="1" x14ac:dyDescent="0.2">
      <c r="B3220" s="28"/>
      <c r="C3220" s="28"/>
    </row>
    <row r="3221" spans="2:3" ht="9.9499999999999993" customHeight="1" x14ac:dyDescent="0.2">
      <c r="B3221" s="28"/>
      <c r="C3221" s="28"/>
    </row>
    <row r="3222" spans="2:3" ht="9.9499999999999993" customHeight="1" x14ac:dyDescent="0.2">
      <c r="B3222" s="28"/>
      <c r="C3222" s="28"/>
    </row>
    <row r="3223" spans="2:3" ht="9.9499999999999993" customHeight="1" x14ac:dyDescent="0.2">
      <c r="B3223" s="28"/>
      <c r="C3223" s="28"/>
    </row>
    <row r="3224" spans="2:3" ht="9.9499999999999993" customHeight="1" x14ac:dyDescent="0.2">
      <c r="B3224" s="28"/>
      <c r="C3224" s="28"/>
    </row>
    <row r="3225" spans="2:3" ht="9.9499999999999993" customHeight="1" x14ac:dyDescent="0.2">
      <c r="B3225" s="28"/>
      <c r="C3225" s="28"/>
    </row>
    <row r="3226" spans="2:3" ht="9.9499999999999993" customHeight="1" x14ac:dyDescent="0.2">
      <c r="B3226" s="28"/>
      <c r="C3226" s="28"/>
    </row>
    <row r="3227" spans="2:3" ht="9.9499999999999993" customHeight="1" x14ac:dyDescent="0.2">
      <c r="B3227" s="28"/>
      <c r="C3227" s="28"/>
    </row>
    <row r="3228" spans="2:3" ht="9.9499999999999993" customHeight="1" x14ac:dyDescent="0.2">
      <c r="B3228" s="28"/>
      <c r="C3228" s="28"/>
    </row>
    <row r="3229" spans="2:3" ht="9.9499999999999993" customHeight="1" x14ac:dyDescent="0.2">
      <c r="B3229" s="28"/>
      <c r="C3229" s="28"/>
    </row>
    <row r="3230" spans="2:3" ht="9.9499999999999993" customHeight="1" x14ac:dyDescent="0.2">
      <c r="B3230" s="28"/>
      <c r="C3230" s="28"/>
    </row>
    <row r="3231" spans="2:3" ht="9.9499999999999993" customHeight="1" x14ac:dyDescent="0.2">
      <c r="B3231" s="28"/>
      <c r="C3231" s="28"/>
    </row>
    <row r="3232" spans="2:3" ht="9.9499999999999993" customHeight="1" x14ac:dyDescent="0.2">
      <c r="B3232" s="28"/>
      <c r="C3232" s="28"/>
    </row>
    <row r="3233" spans="2:3" ht="9.9499999999999993" customHeight="1" x14ac:dyDescent="0.2">
      <c r="B3233" s="28"/>
      <c r="C3233" s="28"/>
    </row>
    <row r="3234" spans="2:3" ht="9.9499999999999993" customHeight="1" x14ac:dyDescent="0.2">
      <c r="B3234" s="28"/>
      <c r="C3234" s="28"/>
    </row>
    <row r="3235" spans="2:3" ht="9.9499999999999993" customHeight="1" x14ac:dyDescent="0.2">
      <c r="B3235" s="28"/>
      <c r="C3235" s="28"/>
    </row>
    <row r="3236" spans="2:3" ht="9.9499999999999993" customHeight="1" x14ac:dyDescent="0.2">
      <c r="B3236" s="28"/>
      <c r="C3236" s="28"/>
    </row>
    <row r="3237" spans="2:3" ht="9.9499999999999993" customHeight="1" x14ac:dyDescent="0.2">
      <c r="B3237" s="28"/>
      <c r="C3237" s="28"/>
    </row>
    <row r="3238" spans="2:3" ht="9.9499999999999993" customHeight="1" x14ac:dyDescent="0.2">
      <c r="B3238" s="28"/>
      <c r="C3238" s="28"/>
    </row>
    <row r="3239" spans="2:3" ht="9.9499999999999993" customHeight="1" x14ac:dyDescent="0.2">
      <c r="B3239" s="28"/>
      <c r="C3239" s="28"/>
    </row>
    <row r="3240" spans="2:3" ht="9.9499999999999993" customHeight="1" x14ac:dyDescent="0.2">
      <c r="B3240" s="28"/>
      <c r="C3240" s="28"/>
    </row>
    <row r="3241" spans="2:3" ht="9.9499999999999993" customHeight="1" x14ac:dyDescent="0.2">
      <c r="B3241" s="28"/>
      <c r="C3241" s="28"/>
    </row>
    <row r="3242" spans="2:3" ht="9.9499999999999993" customHeight="1" x14ac:dyDescent="0.2">
      <c r="B3242" s="28"/>
      <c r="C3242" s="28"/>
    </row>
    <row r="3243" spans="2:3" ht="9.9499999999999993" customHeight="1" x14ac:dyDescent="0.2">
      <c r="B3243" s="28"/>
      <c r="C3243" s="28"/>
    </row>
    <row r="3244" spans="2:3" ht="9.9499999999999993" customHeight="1" x14ac:dyDescent="0.2">
      <c r="B3244" s="28"/>
      <c r="C3244" s="28"/>
    </row>
    <row r="3245" spans="2:3" ht="9.9499999999999993" customHeight="1" x14ac:dyDescent="0.2">
      <c r="B3245" s="28"/>
      <c r="C3245" s="28"/>
    </row>
    <row r="3246" spans="2:3" ht="9.9499999999999993" customHeight="1" x14ac:dyDescent="0.2">
      <c r="B3246" s="28"/>
      <c r="C3246" s="28"/>
    </row>
    <row r="3247" spans="2:3" ht="9.9499999999999993" customHeight="1" x14ac:dyDescent="0.2">
      <c r="B3247" s="28"/>
      <c r="C3247" s="28"/>
    </row>
    <row r="3248" spans="2:3" ht="9.9499999999999993" customHeight="1" x14ac:dyDescent="0.2">
      <c r="B3248" s="28"/>
      <c r="C3248" s="28"/>
    </row>
    <row r="3249" spans="2:3" ht="9.9499999999999993" customHeight="1" x14ac:dyDescent="0.2">
      <c r="B3249" s="28"/>
      <c r="C3249" s="28"/>
    </row>
    <row r="3250" spans="2:3" ht="9.9499999999999993" customHeight="1" x14ac:dyDescent="0.2">
      <c r="B3250" s="28"/>
      <c r="C3250" s="28"/>
    </row>
    <row r="3251" spans="2:3" ht="9.9499999999999993" customHeight="1" x14ac:dyDescent="0.2">
      <c r="B3251" s="28"/>
      <c r="C3251" s="28"/>
    </row>
    <row r="3252" spans="2:3" ht="9.9499999999999993" customHeight="1" x14ac:dyDescent="0.2">
      <c r="B3252" s="28"/>
      <c r="C3252" s="28"/>
    </row>
    <row r="3253" spans="2:3" ht="9.9499999999999993" customHeight="1" x14ac:dyDescent="0.2">
      <c r="B3253" s="28"/>
      <c r="C3253" s="28"/>
    </row>
    <row r="3254" spans="2:3" ht="9.9499999999999993" customHeight="1" x14ac:dyDescent="0.2">
      <c r="B3254" s="28"/>
      <c r="C3254" s="28"/>
    </row>
    <row r="3255" spans="2:3" ht="9.9499999999999993" customHeight="1" x14ac:dyDescent="0.2">
      <c r="B3255" s="28"/>
      <c r="C3255" s="28"/>
    </row>
    <row r="3256" spans="2:3" ht="9.9499999999999993" customHeight="1" x14ac:dyDescent="0.2">
      <c r="B3256" s="28"/>
      <c r="C3256" s="28"/>
    </row>
    <row r="3257" spans="2:3" ht="9.9499999999999993" customHeight="1" x14ac:dyDescent="0.2">
      <c r="B3257" s="28"/>
      <c r="C3257" s="28"/>
    </row>
    <row r="3258" spans="2:3" ht="9.9499999999999993" customHeight="1" x14ac:dyDescent="0.2">
      <c r="B3258" s="28"/>
      <c r="C3258" s="28"/>
    </row>
    <row r="3259" spans="2:3" ht="9.9499999999999993" customHeight="1" x14ac:dyDescent="0.2">
      <c r="B3259" s="28"/>
      <c r="C3259" s="28"/>
    </row>
    <row r="3260" spans="2:3" ht="9.9499999999999993" customHeight="1" x14ac:dyDescent="0.2">
      <c r="B3260" s="28"/>
      <c r="C3260" s="28"/>
    </row>
    <row r="3261" spans="2:3" ht="9.9499999999999993" customHeight="1" x14ac:dyDescent="0.2">
      <c r="B3261" s="28"/>
      <c r="C3261" s="28"/>
    </row>
    <row r="3262" spans="2:3" ht="9.9499999999999993" customHeight="1" x14ac:dyDescent="0.2">
      <c r="B3262" s="28"/>
      <c r="C3262" s="28"/>
    </row>
    <row r="3263" spans="2:3" ht="9.9499999999999993" customHeight="1" x14ac:dyDescent="0.2">
      <c r="B3263" s="28"/>
      <c r="C3263" s="28"/>
    </row>
    <row r="3264" spans="2:3" ht="9.9499999999999993" customHeight="1" x14ac:dyDescent="0.2">
      <c r="B3264" s="28"/>
      <c r="C3264" s="28"/>
    </row>
    <row r="3265" spans="2:3" ht="9.9499999999999993" customHeight="1" x14ac:dyDescent="0.2">
      <c r="B3265" s="28"/>
      <c r="C3265" s="28"/>
    </row>
    <row r="3266" spans="2:3" ht="9.9499999999999993" customHeight="1" x14ac:dyDescent="0.2">
      <c r="B3266" s="28"/>
      <c r="C3266" s="28"/>
    </row>
    <row r="3267" spans="2:3" ht="9.9499999999999993" customHeight="1" x14ac:dyDescent="0.2">
      <c r="B3267" s="28"/>
      <c r="C3267" s="28"/>
    </row>
    <row r="3268" spans="2:3" ht="9.9499999999999993" customHeight="1" x14ac:dyDescent="0.2">
      <c r="B3268" s="28"/>
      <c r="C3268" s="28"/>
    </row>
    <row r="3269" spans="2:3" ht="9.9499999999999993" customHeight="1" x14ac:dyDescent="0.2">
      <c r="B3269" s="28"/>
      <c r="C3269" s="28"/>
    </row>
    <row r="3270" spans="2:3" ht="9.9499999999999993" customHeight="1" x14ac:dyDescent="0.2">
      <c r="B3270" s="28"/>
      <c r="C3270" s="28"/>
    </row>
    <row r="3271" spans="2:3" ht="9.9499999999999993" customHeight="1" x14ac:dyDescent="0.2">
      <c r="B3271" s="28"/>
      <c r="C3271" s="28"/>
    </row>
    <row r="3272" spans="2:3" ht="9.9499999999999993" customHeight="1" x14ac:dyDescent="0.2">
      <c r="B3272" s="28"/>
      <c r="C3272" s="28"/>
    </row>
    <row r="3273" spans="2:3" ht="9.9499999999999993" customHeight="1" x14ac:dyDescent="0.2">
      <c r="B3273" s="28"/>
      <c r="C3273" s="28"/>
    </row>
    <row r="3274" spans="2:3" ht="9.9499999999999993" customHeight="1" x14ac:dyDescent="0.2">
      <c r="B3274" s="28"/>
      <c r="C3274" s="28"/>
    </row>
    <row r="3275" spans="2:3" ht="9.9499999999999993" customHeight="1" x14ac:dyDescent="0.2">
      <c r="B3275" s="28"/>
      <c r="C3275" s="28"/>
    </row>
    <row r="3276" spans="2:3" ht="9.9499999999999993" customHeight="1" x14ac:dyDescent="0.2">
      <c r="B3276" s="28"/>
      <c r="C3276" s="28"/>
    </row>
    <row r="3277" spans="2:3" ht="9.9499999999999993" customHeight="1" x14ac:dyDescent="0.2">
      <c r="B3277" s="28"/>
      <c r="C3277" s="28"/>
    </row>
    <row r="3278" spans="2:3" ht="9.9499999999999993" customHeight="1" x14ac:dyDescent="0.2">
      <c r="B3278" s="28"/>
      <c r="C3278" s="28"/>
    </row>
    <row r="3279" spans="2:3" ht="9.9499999999999993" customHeight="1" x14ac:dyDescent="0.2">
      <c r="B3279" s="28"/>
      <c r="C3279" s="28"/>
    </row>
    <row r="3280" spans="2:3" ht="9.9499999999999993" customHeight="1" x14ac:dyDescent="0.2">
      <c r="B3280" s="28"/>
      <c r="C3280" s="28"/>
    </row>
    <row r="3281" spans="2:3" ht="9.9499999999999993" customHeight="1" x14ac:dyDescent="0.2">
      <c r="B3281" s="28"/>
      <c r="C3281" s="28"/>
    </row>
    <row r="3282" spans="2:3" ht="9.9499999999999993" customHeight="1" x14ac:dyDescent="0.2">
      <c r="B3282" s="28"/>
      <c r="C3282" s="28"/>
    </row>
    <row r="3283" spans="2:3" ht="9.9499999999999993" customHeight="1" x14ac:dyDescent="0.2">
      <c r="B3283" s="28"/>
      <c r="C3283" s="28"/>
    </row>
    <row r="3284" spans="2:3" ht="9.9499999999999993" customHeight="1" x14ac:dyDescent="0.2">
      <c r="B3284" s="28"/>
      <c r="C3284" s="28"/>
    </row>
    <row r="3285" spans="2:3" ht="9.9499999999999993" customHeight="1" x14ac:dyDescent="0.2">
      <c r="B3285" s="28"/>
      <c r="C3285" s="28"/>
    </row>
    <row r="3286" spans="2:3" ht="9.9499999999999993" customHeight="1" x14ac:dyDescent="0.2">
      <c r="B3286" s="28"/>
      <c r="C3286" s="28"/>
    </row>
    <row r="3287" spans="2:3" ht="9.9499999999999993" customHeight="1" x14ac:dyDescent="0.2">
      <c r="B3287" s="28"/>
      <c r="C3287" s="28"/>
    </row>
    <row r="3288" spans="2:3" ht="9.9499999999999993" customHeight="1" x14ac:dyDescent="0.2">
      <c r="B3288" s="28"/>
      <c r="C3288" s="28"/>
    </row>
    <row r="3289" spans="2:3" ht="9.9499999999999993" customHeight="1" x14ac:dyDescent="0.2">
      <c r="B3289" s="28"/>
      <c r="C3289" s="28"/>
    </row>
    <row r="3290" spans="2:3" ht="9.9499999999999993" customHeight="1" x14ac:dyDescent="0.2">
      <c r="B3290" s="28"/>
      <c r="C3290" s="28"/>
    </row>
    <row r="3291" spans="2:3" ht="9.9499999999999993" customHeight="1" x14ac:dyDescent="0.2">
      <c r="B3291" s="28"/>
      <c r="C3291" s="28"/>
    </row>
    <row r="3292" spans="2:3" ht="9.9499999999999993" customHeight="1" x14ac:dyDescent="0.2">
      <c r="B3292" s="28"/>
      <c r="C3292" s="28"/>
    </row>
    <row r="3293" spans="2:3" ht="9.9499999999999993" customHeight="1" x14ac:dyDescent="0.2">
      <c r="B3293" s="28"/>
      <c r="C3293" s="28"/>
    </row>
    <row r="3294" spans="2:3" ht="9.9499999999999993" customHeight="1" x14ac:dyDescent="0.2">
      <c r="B3294" s="28"/>
      <c r="C3294" s="28"/>
    </row>
    <row r="3295" spans="2:3" ht="9.9499999999999993" customHeight="1" x14ac:dyDescent="0.2">
      <c r="B3295" s="28"/>
      <c r="C3295" s="28"/>
    </row>
    <row r="3296" spans="2:3" ht="9.9499999999999993" customHeight="1" x14ac:dyDescent="0.2">
      <c r="B3296" s="28"/>
      <c r="C3296" s="28"/>
    </row>
    <row r="3297" spans="2:3" ht="9.9499999999999993" customHeight="1" x14ac:dyDescent="0.2">
      <c r="B3297" s="28"/>
      <c r="C3297" s="28"/>
    </row>
    <row r="3298" spans="2:3" ht="9.9499999999999993" customHeight="1" x14ac:dyDescent="0.2">
      <c r="B3298" s="28"/>
      <c r="C3298" s="28"/>
    </row>
    <row r="3299" spans="2:3" ht="9.9499999999999993" customHeight="1" x14ac:dyDescent="0.2">
      <c r="B3299" s="28"/>
      <c r="C3299" s="28"/>
    </row>
    <row r="3300" spans="2:3" ht="9.9499999999999993" customHeight="1" x14ac:dyDescent="0.2">
      <c r="B3300" s="28"/>
      <c r="C3300" s="28"/>
    </row>
    <row r="3301" spans="2:3" ht="9.9499999999999993" customHeight="1" x14ac:dyDescent="0.2">
      <c r="B3301" s="28"/>
      <c r="C3301" s="28"/>
    </row>
    <row r="3302" spans="2:3" ht="9.9499999999999993" customHeight="1" x14ac:dyDescent="0.2">
      <c r="B3302" s="28"/>
      <c r="C3302" s="28"/>
    </row>
    <row r="3303" spans="2:3" ht="9.9499999999999993" customHeight="1" x14ac:dyDescent="0.2">
      <c r="B3303" s="28"/>
      <c r="C3303" s="28"/>
    </row>
    <row r="3304" spans="2:3" ht="9.9499999999999993" customHeight="1" x14ac:dyDescent="0.2">
      <c r="B3304" s="28"/>
      <c r="C3304" s="28"/>
    </row>
    <row r="3305" spans="2:3" ht="9.9499999999999993" customHeight="1" x14ac:dyDescent="0.2">
      <c r="B3305" s="28"/>
      <c r="C3305" s="28"/>
    </row>
    <row r="3306" spans="2:3" ht="9.9499999999999993" customHeight="1" x14ac:dyDescent="0.2">
      <c r="B3306" s="28"/>
      <c r="C3306" s="28"/>
    </row>
    <row r="3307" spans="2:3" ht="9.9499999999999993" customHeight="1" x14ac:dyDescent="0.2">
      <c r="B3307" s="28"/>
      <c r="C3307" s="28"/>
    </row>
    <row r="3308" spans="2:3" ht="9.9499999999999993" customHeight="1" x14ac:dyDescent="0.2">
      <c r="B3308" s="28"/>
      <c r="C3308" s="28"/>
    </row>
    <row r="3309" spans="2:3" ht="9.9499999999999993" customHeight="1" x14ac:dyDescent="0.2">
      <c r="B3309" s="28"/>
      <c r="C3309" s="28"/>
    </row>
    <row r="3310" spans="2:3" ht="9.9499999999999993" customHeight="1" x14ac:dyDescent="0.2">
      <c r="B3310" s="28"/>
      <c r="C3310" s="28"/>
    </row>
    <row r="3311" spans="2:3" ht="9.9499999999999993" customHeight="1" x14ac:dyDescent="0.2">
      <c r="B3311" s="28"/>
      <c r="C3311" s="28"/>
    </row>
    <row r="3312" spans="2:3" ht="9.9499999999999993" customHeight="1" x14ac:dyDescent="0.2">
      <c r="B3312" s="28"/>
      <c r="C3312" s="28"/>
    </row>
    <row r="3313" spans="2:3" ht="9.9499999999999993" customHeight="1" x14ac:dyDescent="0.2">
      <c r="B3313" s="28"/>
      <c r="C3313" s="28"/>
    </row>
    <row r="3314" spans="2:3" ht="9.9499999999999993" customHeight="1" x14ac:dyDescent="0.2">
      <c r="B3314" s="28"/>
      <c r="C3314" s="28"/>
    </row>
    <row r="3315" spans="2:3" ht="9.9499999999999993" customHeight="1" x14ac:dyDescent="0.2">
      <c r="B3315" s="28"/>
      <c r="C3315" s="28"/>
    </row>
    <row r="3316" spans="2:3" ht="9.9499999999999993" customHeight="1" x14ac:dyDescent="0.2">
      <c r="B3316" s="28"/>
      <c r="C3316" s="28"/>
    </row>
    <row r="3317" spans="2:3" ht="9.9499999999999993" customHeight="1" x14ac:dyDescent="0.2">
      <c r="B3317" s="28"/>
      <c r="C3317" s="28"/>
    </row>
    <row r="3318" spans="2:3" ht="9.9499999999999993" customHeight="1" x14ac:dyDescent="0.2">
      <c r="B3318" s="28"/>
      <c r="C3318" s="28"/>
    </row>
    <row r="3319" spans="2:3" ht="9.9499999999999993" customHeight="1" x14ac:dyDescent="0.2">
      <c r="B3319" s="28"/>
      <c r="C3319" s="28"/>
    </row>
    <row r="3320" spans="2:3" ht="9.9499999999999993" customHeight="1" x14ac:dyDescent="0.2">
      <c r="B3320" s="28"/>
      <c r="C3320" s="28"/>
    </row>
    <row r="3321" spans="2:3" ht="9.9499999999999993" customHeight="1" x14ac:dyDescent="0.2">
      <c r="B3321" s="28"/>
      <c r="C3321" s="28"/>
    </row>
    <row r="3322" spans="2:3" ht="9.9499999999999993" customHeight="1" x14ac:dyDescent="0.2">
      <c r="B3322" s="28"/>
      <c r="C3322" s="28"/>
    </row>
    <row r="3323" spans="2:3" ht="9.9499999999999993" customHeight="1" x14ac:dyDescent="0.2">
      <c r="B3323" s="28"/>
      <c r="C3323" s="28"/>
    </row>
    <row r="3324" spans="2:3" ht="9.9499999999999993" customHeight="1" x14ac:dyDescent="0.2">
      <c r="B3324" s="28"/>
      <c r="C3324" s="28"/>
    </row>
    <row r="3325" spans="2:3" ht="9.9499999999999993" customHeight="1" x14ac:dyDescent="0.2">
      <c r="B3325" s="28"/>
      <c r="C3325" s="28"/>
    </row>
    <row r="3326" spans="2:3" ht="9.9499999999999993" customHeight="1" x14ac:dyDescent="0.2">
      <c r="B3326" s="28"/>
      <c r="C3326" s="28"/>
    </row>
    <row r="3327" spans="2:3" ht="9.9499999999999993" customHeight="1" x14ac:dyDescent="0.2">
      <c r="B3327" s="28"/>
      <c r="C3327" s="28"/>
    </row>
    <row r="3328" spans="2:3" ht="9.9499999999999993" customHeight="1" x14ac:dyDescent="0.2">
      <c r="B3328" s="28"/>
      <c r="C3328" s="28"/>
    </row>
    <row r="3329" spans="2:3" ht="9.9499999999999993" customHeight="1" x14ac:dyDescent="0.2">
      <c r="B3329" s="28"/>
      <c r="C3329" s="28"/>
    </row>
    <row r="3330" spans="2:3" ht="9.9499999999999993" customHeight="1" x14ac:dyDescent="0.2">
      <c r="B3330" s="28"/>
      <c r="C3330" s="28"/>
    </row>
    <row r="3331" spans="2:3" ht="9.9499999999999993" customHeight="1" x14ac:dyDescent="0.2">
      <c r="B3331" s="28"/>
      <c r="C3331" s="28"/>
    </row>
    <row r="3332" spans="2:3" ht="9.9499999999999993" customHeight="1" x14ac:dyDescent="0.2">
      <c r="B3332" s="28"/>
      <c r="C3332" s="28"/>
    </row>
    <row r="3333" spans="2:3" ht="9.9499999999999993" customHeight="1" x14ac:dyDescent="0.2">
      <c r="B3333" s="28"/>
      <c r="C3333" s="28"/>
    </row>
    <row r="3334" spans="2:3" ht="9.9499999999999993" customHeight="1" x14ac:dyDescent="0.2">
      <c r="B3334" s="28"/>
      <c r="C3334" s="28"/>
    </row>
    <row r="3335" spans="2:3" ht="9.9499999999999993" customHeight="1" x14ac:dyDescent="0.2">
      <c r="B3335" s="28"/>
      <c r="C3335" s="28"/>
    </row>
    <row r="3336" spans="2:3" ht="9.9499999999999993" customHeight="1" x14ac:dyDescent="0.2">
      <c r="B3336" s="28"/>
      <c r="C3336" s="28"/>
    </row>
    <row r="3337" spans="2:3" ht="9.9499999999999993" customHeight="1" x14ac:dyDescent="0.2">
      <c r="B3337" s="28"/>
      <c r="C3337" s="28"/>
    </row>
    <row r="3338" spans="2:3" ht="9.9499999999999993" customHeight="1" x14ac:dyDescent="0.2">
      <c r="B3338" s="28"/>
      <c r="C3338" s="28"/>
    </row>
    <row r="3339" spans="2:3" ht="9.9499999999999993" customHeight="1" x14ac:dyDescent="0.2">
      <c r="B3339" s="28"/>
      <c r="C3339" s="28"/>
    </row>
    <row r="3340" spans="2:3" ht="9.9499999999999993" customHeight="1" x14ac:dyDescent="0.2">
      <c r="B3340" s="28"/>
      <c r="C3340" s="28"/>
    </row>
    <row r="3341" spans="2:3" ht="9.9499999999999993" customHeight="1" x14ac:dyDescent="0.2">
      <c r="B3341" s="28"/>
      <c r="C3341" s="28"/>
    </row>
    <row r="3342" spans="2:3" ht="9.9499999999999993" customHeight="1" x14ac:dyDescent="0.2">
      <c r="B3342" s="28"/>
      <c r="C3342" s="28"/>
    </row>
    <row r="3343" spans="2:3" ht="9.9499999999999993" customHeight="1" x14ac:dyDescent="0.2">
      <c r="B3343" s="28"/>
      <c r="C3343" s="28"/>
    </row>
    <row r="3344" spans="2:3" ht="9.9499999999999993" customHeight="1" x14ac:dyDescent="0.2">
      <c r="B3344" s="28"/>
      <c r="C3344" s="28"/>
    </row>
    <row r="3345" spans="2:3" ht="9.9499999999999993" customHeight="1" x14ac:dyDescent="0.2">
      <c r="B3345" s="28"/>
      <c r="C3345" s="28"/>
    </row>
    <row r="3346" spans="2:3" ht="9.9499999999999993" customHeight="1" x14ac:dyDescent="0.2">
      <c r="B3346" s="28"/>
      <c r="C3346" s="28"/>
    </row>
    <row r="3347" spans="2:3" ht="9.9499999999999993" customHeight="1" x14ac:dyDescent="0.2">
      <c r="B3347" s="28"/>
      <c r="C3347" s="28"/>
    </row>
    <row r="3348" spans="2:3" ht="9.9499999999999993" customHeight="1" x14ac:dyDescent="0.2">
      <c r="B3348" s="28"/>
      <c r="C3348" s="28"/>
    </row>
    <row r="3349" spans="2:3" ht="9.9499999999999993" customHeight="1" x14ac:dyDescent="0.2">
      <c r="B3349" s="28"/>
      <c r="C3349" s="28"/>
    </row>
    <row r="3350" spans="2:3" ht="9.9499999999999993" customHeight="1" x14ac:dyDescent="0.2">
      <c r="B3350" s="28"/>
      <c r="C3350" s="28"/>
    </row>
    <row r="3351" spans="2:3" ht="9.9499999999999993" customHeight="1" x14ac:dyDescent="0.2">
      <c r="B3351" s="28"/>
      <c r="C3351" s="28"/>
    </row>
    <row r="3352" spans="2:3" ht="9.9499999999999993" customHeight="1" x14ac:dyDescent="0.2">
      <c r="B3352" s="28"/>
      <c r="C3352" s="28"/>
    </row>
    <row r="3353" spans="2:3" ht="9.9499999999999993" customHeight="1" x14ac:dyDescent="0.2">
      <c r="B3353" s="28"/>
      <c r="C3353" s="28"/>
    </row>
    <row r="3354" spans="2:3" ht="9.9499999999999993" customHeight="1" x14ac:dyDescent="0.2">
      <c r="B3354" s="28"/>
      <c r="C3354" s="28"/>
    </row>
    <row r="3355" spans="2:3" ht="9.9499999999999993" customHeight="1" x14ac:dyDescent="0.2">
      <c r="B3355" s="28"/>
      <c r="C3355" s="28"/>
    </row>
    <row r="3356" spans="2:3" ht="9.9499999999999993" customHeight="1" x14ac:dyDescent="0.2">
      <c r="B3356" s="28"/>
      <c r="C3356" s="28"/>
    </row>
    <row r="3357" spans="2:3" ht="9.9499999999999993" customHeight="1" x14ac:dyDescent="0.2">
      <c r="B3357" s="28"/>
      <c r="C3357" s="28"/>
    </row>
    <row r="3358" spans="2:3" ht="9.9499999999999993" customHeight="1" x14ac:dyDescent="0.2">
      <c r="B3358" s="28"/>
      <c r="C3358" s="28"/>
    </row>
    <row r="3359" spans="2:3" ht="9.9499999999999993" customHeight="1" x14ac:dyDescent="0.2">
      <c r="B3359" s="28"/>
      <c r="C3359" s="28"/>
    </row>
    <row r="3360" spans="2:3" ht="9.9499999999999993" customHeight="1" x14ac:dyDescent="0.2">
      <c r="B3360" s="28"/>
      <c r="C3360" s="28"/>
    </row>
    <row r="3361" spans="2:3" ht="9.9499999999999993" customHeight="1" x14ac:dyDescent="0.2">
      <c r="B3361" s="28"/>
      <c r="C3361" s="28"/>
    </row>
    <row r="3362" spans="2:3" ht="9.9499999999999993" customHeight="1" x14ac:dyDescent="0.2">
      <c r="B3362" s="28"/>
      <c r="C3362" s="28"/>
    </row>
    <row r="3363" spans="2:3" ht="9.9499999999999993" customHeight="1" x14ac:dyDescent="0.2">
      <c r="B3363" s="28"/>
      <c r="C3363" s="28"/>
    </row>
    <row r="3364" spans="2:3" ht="9.9499999999999993" customHeight="1" x14ac:dyDescent="0.2">
      <c r="B3364" s="28"/>
      <c r="C3364" s="28"/>
    </row>
    <row r="3365" spans="2:3" ht="9.9499999999999993" customHeight="1" x14ac:dyDescent="0.2">
      <c r="B3365" s="28"/>
      <c r="C3365" s="28"/>
    </row>
    <row r="3366" spans="2:3" ht="9.9499999999999993" customHeight="1" x14ac:dyDescent="0.2">
      <c r="B3366" s="28"/>
      <c r="C3366" s="28"/>
    </row>
    <row r="3367" spans="2:3" ht="9.9499999999999993" customHeight="1" x14ac:dyDescent="0.2">
      <c r="B3367" s="28"/>
      <c r="C3367" s="28"/>
    </row>
    <row r="3368" spans="2:3" ht="9.9499999999999993" customHeight="1" x14ac:dyDescent="0.2">
      <c r="B3368" s="28"/>
      <c r="C3368" s="28"/>
    </row>
    <row r="3369" spans="2:3" ht="9.9499999999999993" customHeight="1" x14ac:dyDescent="0.2">
      <c r="B3369" s="28"/>
      <c r="C3369" s="28"/>
    </row>
    <row r="3370" spans="2:3" ht="9.9499999999999993" customHeight="1" x14ac:dyDescent="0.2">
      <c r="B3370" s="28"/>
      <c r="C3370" s="28"/>
    </row>
    <row r="3371" spans="2:3" ht="9.9499999999999993" customHeight="1" x14ac:dyDescent="0.2">
      <c r="B3371" s="28"/>
      <c r="C3371" s="28"/>
    </row>
    <row r="3372" spans="2:3" ht="9.9499999999999993" customHeight="1" x14ac:dyDescent="0.2">
      <c r="B3372" s="28"/>
      <c r="C3372" s="28"/>
    </row>
    <row r="3373" spans="2:3" ht="9.9499999999999993" customHeight="1" x14ac:dyDescent="0.2">
      <c r="B3373" s="28"/>
      <c r="C3373" s="28"/>
    </row>
    <row r="3374" spans="2:3" ht="9.9499999999999993" customHeight="1" x14ac:dyDescent="0.2">
      <c r="B3374" s="28"/>
      <c r="C3374" s="28"/>
    </row>
    <row r="3375" spans="2:3" ht="9.9499999999999993" customHeight="1" x14ac:dyDescent="0.2">
      <c r="B3375" s="28"/>
      <c r="C3375" s="28"/>
    </row>
    <row r="3376" spans="2:3" ht="9.9499999999999993" customHeight="1" x14ac:dyDescent="0.2">
      <c r="B3376" s="28"/>
      <c r="C3376" s="28"/>
    </row>
    <row r="3377" spans="2:3" ht="9.9499999999999993" customHeight="1" x14ac:dyDescent="0.2">
      <c r="B3377" s="28"/>
      <c r="C3377" s="28"/>
    </row>
    <row r="3378" spans="2:3" ht="9.9499999999999993" customHeight="1" x14ac:dyDescent="0.2">
      <c r="B3378" s="28"/>
      <c r="C3378" s="28"/>
    </row>
    <row r="3379" spans="2:3" ht="9.9499999999999993" customHeight="1" x14ac:dyDescent="0.2">
      <c r="B3379" s="28"/>
      <c r="C3379" s="28"/>
    </row>
    <row r="3380" spans="2:3" ht="9.9499999999999993" customHeight="1" x14ac:dyDescent="0.2">
      <c r="B3380" s="28"/>
      <c r="C3380" s="28"/>
    </row>
    <row r="3381" spans="2:3" ht="9.9499999999999993" customHeight="1" x14ac:dyDescent="0.2">
      <c r="B3381" s="28"/>
      <c r="C3381" s="28"/>
    </row>
    <row r="3382" spans="2:3" ht="9.9499999999999993" customHeight="1" x14ac:dyDescent="0.2">
      <c r="B3382" s="28"/>
      <c r="C3382" s="28"/>
    </row>
    <row r="3383" spans="2:3" ht="9.9499999999999993" customHeight="1" x14ac:dyDescent="0.2">
      <c r="B3383" s="28"/>
      <c r="C3383" s="28"/>
    </row>
    <row r="3384" spans="2:3" ht="9.9499999999999993" customHeight="1" x14ac:dyDescent="0.2">
      <c r="B3384" s="28"/>
      <c r="C3384" s="28"/>
    </row>
    <row r="3385" spans="2:3" ht="9.9499999999999993" customHeight="1" x14ac:dyDescent="0.2">
      <c r="B3385" s="28"/>
      <c r="C3385" s="28"/>
    </row>
    <row r="3386" spans="2:3" ht="9.9499999999999993" customHeight="1" x14ac:dyDescent="0.2">
      <c r="B3386" s="28"/>
      <c r="C3386" s="28"/>
    </row>
    <row r="3387" spans="2:3" ht="9.9499999999999993" customHeight="1" x14ac:dyDescent="0.2">
      <c r="B3387" s="28"/>
      <c r="C3387" s="28"/>
    </row>
    <row r="3388" spans="2:3" ht="9.9499999999999993" customHeight="1" x14ac:dyDescent="0.2">
      <c r="B3388" s="28"/>
      <c r="C3388" s="28"/>
    </row>
    <row r="3389" spans="2:3" ht="9.9499999999999993" customHeight="1" x14ac:dyDescent="0.2">
      <c r="B3389" s="28"/>
      <c r="C3389" s="28"/>
    </row>
    <row r="3390" spans="2:3" ht="9.9499999999999993" customHeight="1" x14ac:dyDescent="0.2">
      <c r="B3390" s="28"/>
      <c r="C3390" s="28"/>
    </row>
    <row r="3391" spans="2:3" ht="9.9499999999999993" customHeight="1" x14ac:dyDescent="0.2">
      <c r="B3391" s="28"/>
      <c r="C3391" s="28"/>
    </row>
    <row r="3392" spans="2:3" ht="9.9499999999999993" customHeight="1" x14ac:dyDescent="0.2">
      <c r="B3392" s="28"/>
      <c r="C3392" s="28"/>
    </row>
    <row r="3393" spans="2:3" ht="9.9499999999999993" customHeight="1" x14ac:dyDescent="0.2">
      <c r="B3393" s="28"/>
      <c r="C3393" s="28"/>
    </row>
    <row r="3394" spans="2:3" ht="9.9499999999999993" customHeight="1" x14ac:dyDescent="0.2">
      <c r="B3394" s="28"/>
      <c r="C3394" s="28"/>
    </row>
    <row r="3395" spans="2:3" ht="9.9499999999999993" customHeight="1" x14ac:dyDescent="0.2">
      <c r="B3395" s="28"/>
      <c r="C3395" s="28"/>
    </row>
    <row r="3396" spans="2:3" ht="9.9499999999999993" customHeight="1" x14ac:dyDescent="0.2">
      <c r="B3396" s="28"/>
      <c r="C3396" s="28"/>
    </row>
    <row r="3397" spans="2:3" ht="9.9499999999999993" customHeight="1" x14ac:dyDescent="0.2">
      <c r="B3397" s="28"/>
      <c r="C3397" s="28"/>
    </row>
    <row r="3398" spans="2:3" ht="9.9499999999999993" customHeight="1" x14ac:dyDescent="0.2">
      <c r="B3398" s="28"/>
      <c r="C3398" s="28"/>
    </row>
    <row r="3399" spans="2:3" ht="9.9499999999999993" customHeight="1" x14ac:dyDescent="0.2">
      <c r="B3399" s="28"/>
      <c r="C3399" s="28"/>
    </row>
    <row r="3400" spans="2:3" ht="9.9499999999999993" customHeight="1" x14ac:dyDescent="0.2">
      <c r="B3400" s="28"/>
      <c r="C3400" s="28"/>
    </row>
    <row r="3401" spans="2:3" ht="9.9499999999999993" customHeight="1" x14ac:dyDescent="0.2">
      <c r="B3401" s="28"/>
      <c r="C3401" s="28"/>
    </row>
    <row r="3402" spans="2:3" ht="9.9499999999999993" customHeight="1" x14ac:dyDescent="0.2">
      <c r="B3402" s="28"/>
      <c r="C3402" s="28"/>
    </row>
    <row r="3403" spans="2:3" ht="9.9499999999999993" customHeight="1" x14ac:dyDescent="0.2">
      <c r="B3403" s="28"/>
      <c r="C3403" s="28"/>
    </row>
    <row r="3404" spans="2:3" ht="9.9499999999999993" customHeight="1" x14ac:dyDescent="0.2">
      <c r="B3404" s="28"/>
      <c r="C3404" s="28"/>
    </row>
    <row r="3405" spans="2:3" ht="9.9499999999999993" customHeight="1" x14ac:dyDescent="0.2">
      <c r="B3405" s="28"/>
      <c r="C3405" s="28"/>
    </row>
    <row r="3406" spans="2:3" ht="9.9499999999999993" customHeight="1" x14ac:dyDescent="0.2">
      <c r="B3406" s="28"/>
      <c r="C3406" s="28"/>
    </row>
    <row r="3407" spans="2:3" ht="9.9499999999999993" customHeight="1" x14ac:dyDescent="0.2">
      <c r="B3407" s="28"/>
      <c r="C3407" s="28"/>
    </row>
    <row r="3408" spans="2:3" ht="9.9499999999999993" customHeight="1" x14ac:dyDescent="0.2">
      <c r="B3408" s="28"/>
      <c r="C3408" s="28"/>
    </row>
    <row r="3409" spans="2:3" ht="9.9499999999999993" customHeight="1" x14ac:dyDescent="0.2">
      <c r="B3409" s="28"/>
      <c r="C3409" s="28"/>
    </row>
    <row r="3410" spans="2:3" ht="9.9499999999999993" customHeight="1" x14ac:dyDescent="0.2">
      <c r="B3410" s="28"/>
      <c r="C3410" s="28"/>
    </row>
    <row r="3411" spans="2:3" ht="9.9499999999999993" customHeight="1" x14ac:dyDescent="0.2">
      <c r="B3411" s="28"/>
      <c r="C3411" s="28"/>
    </row>
    <row r="3412" spans="2:3" ht="9.9499999999999993" customHeight="1" x14ac:dyDescent="0.2">
      <c r="B3412" s="28"/>
      <c r="C3412" s="28"/>
    </row>
    <row r="3413" spans="2:3" ht="9.9499999999999993" customHeight="1" x14ac:dyDescent="0.2">
      <c r="B3413" s="28"/>
      <c r="C3413" s="28"/>
    </row>
    <row r="3414" spans="2:3" ht="9.9499999999999993" customHeight="1" x14ac:dyDescent="0.2">
      <c r="B3414" s="28"/>
      <c r="C3414" s="28"/>
    </row>
    <row r="3415" spans="2:3" ht="9.9499999999999993" customHeight="1" x14ac:dyDescent="0.2">
      <c r="B3415" s="28"/>
      <c r="C3415" s="28"/>
    </row>
    <row r="3416" spans="2:3" ht="9.9499999999999993" customHeight="1" x14ac:dyDescent="0.2">
      <c r="B3416" s="28"/>
      <c r="C3416" s="28"/>
    </row>
    <row r="3417" spans="2:3" ht="9.9499999999999993" customHeight="1" x14ac:dyDescent="0.2">
      <c r="B3417" s="28"/>
      <c r="C3417" s="28"/>
    </row>
    <row r="3418" spans="2:3" ht="9.9499999999999993" customHeight="1" x14ac:dyDescent="0.2">
      <c r="B3418" s="28"/>
      <c r="C3418" s="28"/>
    </row>
    <row r="3419" spans="2:3" ht="9.9499999999999993" customHeight="1" x14ac:dyDescent="0.2">
      <c r="B3419" s="28"/>
      <c r="C3419" s="28"/>
    </row>
    <row r="3420" spans="2:3" ht="9.9499999999999993" customHeight="1" x14ac:dyDescent="0.2">
      <c r="B3420" s="28"/>
      <c r="C3420" s="28"/>
    </row>
    <row r="3421" spans="2:3" ht="9.9499999999999993" customHeight="1" x14ac:dyDescent="0.2">
      <c r="B3421" s="28"/>
      <c r="C3421" s="28"/>
    </row>
    <row r="3422" spans="2:3" ht="9.9499999999999993" customHeight="1" x14ac:dyDescent="0.2">
      <c r="B3422" s="28"/>
      <c r="C3422" s="28"/>
    </row>
    <row r="3423" spans="2:3" ht="9.9499999999999993" customHeight="1" x14ac:dyDescent="0.2">
      <c r="B3423" s="28"/>
      <c r="C3423" s="28"/>
    </row>
    <row r="3424" spans="2:3" ht="9.9499999999999993" customHeight="1" x14ac:dyDescent="0.2">
      <c r="B3424" s="28"/>
      <c r="C3424" s="28"/>
    </row>
    <row r="3425" spans="2:3" ht="9.9499999999999993" customHeight="1" x14ac:dyDescent="0.2">
      <c r="B3425" s="28"/>
      <c r="C3425" s="28"/>
    </row>
    <row r="3426" spans="2:3" ht="9.9499999999999993" customHeight="1" x14ac:dyDescent="0.2">
      <c r="B3426" s="28"/>
      <c r="C3426" s="28"/>
    </row>
    <row r="3427" spans="2:3" ht="9.9499999999999993" customHeight="1" x14ac:dyDescent="0.2">
      <c r="B3427" s="28"/>
      <c r="C3427" s="28"/>
    </row>
    <row r="3428" spans="2:3" ht="9.9499999999999993" customHeight="1" x14ac:dyDescent="0.2">
      <c r="B3428" s="28"/>
      <c r="C3428" s="28"/>
    </row>
    <row r="3429" spans="2:3" ht="9.9499999999999993" customHeight="1" x14ac:dyDescent="0.2">
      <c r="B3429" s="28"/>
      <c r="C3429" s="28"/>
    </row>
    <row r="3430" spans="2:3" ht="9.9499999999999993" customHeight="1" x14ac:dyDescent="0.2">
      <c r="B3430" s="28"/>
      <c r="C3430" s="28"/>
    </row>
    <row r="3431" spans="2:3" ht="9.9499999999999993" customHeight="1" x14ac:dyDescent="0.2">
      <c r="B3431" s="28"/>
      <c r="C3431" s="28"/>
    </row>
    <row r="3432" spans="2:3" ht="9.9499999999999993" customHeight="1" x14ac:dyDescent="0.2">
      <c r="B3432" s="28"/>
      <c r="C3432" s="28"/>
    </row>
    <row r="3433" spans="2:3" ht="9.9499999999999993" customHeight="1" x14ac:dyDescent="0.2">
      <c r="B3433" s="28"/>
      <c r="C3433" s="28"/>
    </row>
    <row r="3434" spans="2:3" ht="9.9499999999999993" customHeight="1" x14ac:dyDescent="0.2">
      <c r="B3434" s="28"/>
      <c r="C3434" s="28"/>
    </row>
    <row r="3435" spans="2:3" ht="9.9499999999999993" customHeight="1" x14ac:dyDescent="0.2">
      <c r="B3435" s="28"/>
      <c r="C3435" s="28"/>
    </row>
    <row r="3436" spans="2:3" ht="9.9499999999999993" customHeight="1" x14ac:dyDescent="0.2">
      <c r="B3436" s="28"/>
      <c r="C3436" s="28"/>
    </row>
    <row r="3437" spans="2:3" ht="9.9499999999999993" customHeight="1" x14ac:dyDescent="0.2">
      <c r="B3437" s="28"/>
      <c r="C3437" s="28"/>
    </row>
    <row r="3438" spans="2:3" ht="9.9499999999999993" customHeight="1" x14ac:dyDescent="0.2">
      <c r="B3438" s="28"/>
      <c r="C3438" s="28"/>
    </row>
    <row r="3439" spans="2:3" ht="9.9499999999999993" customHeight="1" x14ac:dyDescent="0.2">
      <c r="B3439" s="28"/>
      <c r="C3439" s="28"/>
    </row>
    <row r="3440" spans="2:3" ht="9.9499999999999993" customHeight="1" x14ac:dyDescent="0.2">
      <c r="B3440" s="28"/>
      <c r="C3440" s="28"/>
    </row>
    <row r="3441" spans="2:3" ht="9.9499999999999993" customHeight="1" x14ac:dyDescent="0.2">
      <c r="B3441" s="28"/>
      <c r="C3441" s="28"/>
    </row>
    <row r="3442" spans="2:3" ht="9.9499999999999993" customHeight="1" x14ac:dyDescent="0.2">
      <c r="B3442" s="28"/>
      <c r="C3442" s="28"/>
    </row>
    <row r="3443" spans="2:3" ht="9.9499999999999993" customHeight="1" x14ac:dyDescent="0.2">
      <c r="B3443" s="28"/>
      <c r="C3443" s="28"/>
    </row>
    <row r="3444" spans="2:3" ht="9.9499999999999993" customHeight="1" x14ac:dyDescent="0.2">
      <c r="B3444" s="28"/>
      <c r="C3444" s="28"/>
    </row>
    <row r="3445" spans="2:3" ht="9.9499999999999993" customHeight="1" x14ac:dyDescent="0.2">
      <c r="B3445" s="28"/>
      <c r="C3445" s="28"/>
    </row>
    <row r="3446" spans="2:3" ht="9.9499999999999993" customHeight="1" x14ac:dyDescent="0.2">
      <c r="B3446" s="28"/>
      <c r="C3446" s="28"/>
    </row>
    <row r="3447" spans="2:3" ht="9.9499999999999993" customHeight="1" x14ac:dyDescent="0.2">
      <c r="B3447" s="28"/>
      <c r="C3447" s="28"/>
    </row>
    <row r="3448" spans="2:3" ht="9.9499999999999993" customHeight="1" x14ac:dyDescent="0.2">
      <c r="B3448" s="28"/>
      <c r="C3448" s="28"/>
    </row>
    <row r="3449" spans="2:3" ht="9.9499999999999993" customHeight="1" x14ac:dyDescent="0.2">
      <c r="B3449" s="28"/>
      <c r="C3449" s="28"/>
    </row>
    <row r="3450" spans="2:3" ht="9.9499999999999993" customHeight="1" x14ac:dyDescent="0.2">
      <c r="B3450" s="28"/>
      <c r="C3450" s="28"/>
    </row>
    <row r="3451" spans="2:3" ht="9.9499999999999993" customHeight="1" x14ac:dyDescent="0.2">
      <c r="B3451" s="28"/>
      <c r="C3451" s="28"/>
    </row>
    <row r="3452" spans="2:3" ht="9.9499999999999993" customHeight="1" x14ac:dyDescent="0.2">
      <c r="B3452" s="28"/>
      <c r="C3452" s="28"/>
    </row>
    <row r="3453" spans="2:3" ht="9.9499999999999993" customHeight="1" x14ac:dyDescent="0.2">
      <c r="B3453" s="28"/>
      <c r="C3453" s="28"/>
    </row>
    <row r="3454" spans="2:3" ht="9.9499999999999993" customHeight="1" x14ac:dyDescent="0.2">
      <c r="B3454" s="28"/>
      <c r="C3454" s="28"/>
    </row>
    <row r="3455" spans="2:3" ht="9.9499999999999993" customHeight="1" x14ac:dyDescent="0.2">
      <c r="B3455" s="28"/>
      <c r="C3455" s="28"/>
    </row>
    <row r="3456" spans="2:3" ht="9.9499999999999993" customHeight="1" x14ac:dyDescent="0.2">
      <c r="B3456" s="28"/>
      <c r="C3456" s="28"/>
    </row>
    <row r="3457" spans="2:3" ht="9.9499999999999993" customHeight="1" x14ac:dyDescent="0.2">
      <c r="B3457" s="28"/>
      <c r="C3457" s="28"/>
    </row>
    <row r="3458" spans="2:3" ht="9.9499999999999993" customHeight="1" x14ac:dyDescent="0.2">
      <c r="B3458" s="28"/>
      <c r="C3458" s="28"/>
    </row>
    <row r="3459" spans="2:3" ht="9.9499999999999993" customHeight="1" x14ac:dyDescent="0.2">
      <c r="B3459" s="28"/>
      <c r="C3459" s="28"/>
    </row>
    <row r="3460" spans="2:3" ht="9.9499999999999993" customHeight="1" x14ac:dyDescent="0.2">
      <c r="B3460" s="28"/>
      <c r="C3460" s="28"/>
    </row>
    <row r="3461" spans="2:3" ht="9.9499999999999993" customHeight="1" x14ac:dyDescent="0.2">
      <c r="B3461" s="28"/>
      <c r="C3461" s="28"/>
    </row>
    <row r="3462" spans="2:3" ht="9.9499999999999993" customHeight="1" x14ac:dyDescent="0.2">
      <c r="B3462" s="28"/>
      <c r="C3462" s="28"/>
    </row>
    <row r="3463" spans="2:3" ht="9.9499999999999993" customHeight="1" x14ac:dyDescent="0.2">
      <c r="B3463" s="28"/>
      <c r="C3463" s="28"/>
    </row>
    <row r="3464" spans="2:3" ht="9.9499999999999993" customHeight="1" x14ac:dyDescent="0.2">
      <c r="B3464" s="28"/>
      <c r="C3464" s="28"/>
    </row>
    <row r="3465" spans="2:3" ht="9.9499999999999993" customHeight="1" x14ac:dyDescent="0.2">
      <c r="B3465" s="28"/>
      <c r="C3465" s="28"/>
    </row>
    <row r="3466" spans="2:3" ht="9.9499999999999993" customHeight="1" x14ac:dyDescent="0.2">
      <c r="B3466" s="28"/>
      <c r="C3466" s="28"/>
    </row>
    <row r="3467" spans="2:3" ht="9.9499999999999993" customHeight="1" x14ac:dyDescent="0.2">
      <c r="B3467" s="28"/>
      <c r="C3467" s="28"/>
    </row>
    <row r="3468" spans="2:3" ht="9.9499999999999993" customHeight="1" x14ac:dyDescent="0.2">
      <c r="B3468" s="28"/>
      <c r="C3468" s="28"/>
    </row>
    <row r="3469" spans="2:3" ht="9.9499999999999993" customHeight="1" x14ac:dyDescent="0.2">
      <c r="B3469" s="28"/>
      <c r="C3469" s="28"/>
    </row>
    <row r="3470" spans="2:3" ht="9.9499999999999993" customHeight="1" x14ac:dyDescent="0.2">
      <c r="B3470" s="28"/>
      <c r="C3470" s="28"/>
    </row>
    <row r="3471" spans="2:3" ht="9.9499999999999993" customHeight="1" x14ac:dyDescent="0.2">
      <c r="B3471" s="28"/>
      <c r="C3471" s="28"/>
    </row>
    <row r="3472" spans="2:3" ht="9.9499999999999993" customHeight="1" x14ac:dyDescent="0.2">
      <c r="B3472" s="28"/>
      <c r="C3472" s="28"/>
    </row>
    <row r="3473" spans="2:3" ht="9.9499999999999993" customHeight="1" x14ac:dyDescent="0.2">
      <c r="B3473" s="28"/>
      <c r="C3473" s="28"/>
    </row>
    <row r="3474" spans="2:3" ht="9.9499999999999993" customHeight="1" x14ac:dyDescent="0.2">
      <c r="B3474" s="28"/>
      <c r="C3474" s="28"/>
    </row>
    <row r="3475" spans="2:3" ht="9.9499999999999993" customHeight="1" x14ac:dyDescent="0.2">
      <c r="B3475" s="28"/>
      <c r="C3475" s="28"/>
    </row>
    <row r="3476" spans="2:3" ht="9.9499999999999993" customHeight="1" x14ac:dyDescent="0.2">
      <c r="B3476" s="28"/>
      <c r="C3476" s="28"/>
    </row>
    <row r="3477" spans="2:3" ht="9.9499999999999993" customHeight="1" x14ac:dyDescent="0.2">
      <c r="B3477" s="28"/>
      <c r="C3477" s="28"/>
    </row>
    <row r="3478" spans="2:3" ht="9.9499999999999993" customHeight="1" x14ac:dyDescent="0.2">
      <c r="B3478" s="28"/>
      <c r="C3478" s="28"/>
    </row>
    <row r="3479" spans="2:3" ht="9.9499999999999993" customHeight="1" x14ac:dyDescent="0.2">
      <c r="B3479" s="28"/>
      <c r="C3479" s="28"/>
    </row>
    <row r="3480" spans="2:3" ht="9.9499999999999993" customHeight="1" x14ac:dyDescent="0.2">
      <c r="B3480" s="28"/>
      <c r="C3480" s="28"/>
    </row>
    <row r="3481" spans="2:3" ht="9.9499999999999993" customHeight="1" x14ac:dyDescent="0.2">
      <c r="B3481" s="28"/>
      <c r="C3481" s="28"/>
    </row>
    <row r="3482" spans="2:3" ht="9.9499999999999993" customHeight="1" x14ac:dyDescent="0.2">
      <c r="B3482" s="28"/>
      <c r="C3482" s="28"/>
    </row>
    <row r="3483" spans="2:3" ht="9.9499999999999993" customHeight="1" x14ac:dyDescent="0.2">
      <c r="B3483" s="28"/>
      <c r="C3483" s="28"/>
    </row>
    <row r="3484" spans="2:3" ht="9.9499999999999993" customHeight="1" x14ac:dyDescent="0.2">
      <c r="B3484" s="28"/>
      <c r="C3484" s="28"/>
    </row>
    <row r="3485" spans="2:3" ht="9.9499999999999993" customHeight="1" x14ac:dyDescent="0.2">
      <c r="B3485" s="28"/>
      <c r="C3485" s="28"/>
    </row>
    <row r="3486" spans="2:3" ht="9.9499999999999993" customHeight="1" x14ac:dyDescent="0.2">
      <c r="B3486" s="28"/>
      <c r="C3486" s="28"/>
    </row>
    <row r="3487" spans="2:3" ht="9.9499999999999993" customHeight="1" x14ac:dyDescent="0.2">
      <c r="B3487" s="28"/>
      <c r="C3487" s="28"/>
    </row>
    <row r="3488" spans="2:3" ht="9.9499999999999993" customHeight="1" x14ac:dyDescent="0.2">
      <c r="B3488" s="28"/>
      <c r="C3488" s="28"/>
    </row>
    <row r="3489" spans="2:3" ht="9.9499999999999993" customHeight="1" x14ac:dyDescent="0.2">
      <c r="B3489" s="28"/>
      <c r="C3489" s="28"/>
    </row>
    <row r="3490" spans="2:3" ht="9.9499999999999993" customHeight="1" x14ac:dyDescent="0.2">
      <c r="B3490" s="28"/>
      <c r="C3490" s="28"/>
    </row>
    <row r="3491" spans="2:3" ht="9.9499999999999993" customHeight="1" x14ac:dyDescent="0.2">
      <c r="B3491" s="28"/>
      <c r="C3491" s="28"/>
    </row>
    <row r="3492" spans="2:3" ht="9.9499999999999993" customHeight="1" x14ac:dyDescent="0.2">
      <c r="B3492" s="28"/>
      <c r="C3492" s="28"/>
    </row>
    <row r="3493" spans="2:3" ht="9.9499999999999993" customHeight="1" x14ac:dyDescent="0.2">
      <c r="B3493" s="28"/>
      <c r="C3493" s="28"/>
    </row>
    <row r="3494" spans="2:3" ht="9.9499999999999993" customHeight="1" x14ac:dyDescent="0.2">
      <c r="B3494" s="28"/>
      <c r="C3494" s="28"/>
    </row>
    <row r="3495" spans="2:3" ht="9.9499999999999993" customHeight="1" x14ac:dyDescent="0.2">
      <c r="B3495" s="28"/>
      <c r="C3495" s="28"/>
    </row>
    <row r="3496" spans="2:3" ht="9.9499999999999993" customHeight="1" x14ac:dyDescent="0.2">
      <c r="B3496" s="28"/>
      <c r="C3496" s="28"/>
    </row>
    <row r="3497" spans="2:3" ht="9.9499999999999993" customHeight="1" x14ac:dyDescent="0.2">
      <c r="B3497" s="28"/>
      <c r="C3497" s="28"/>
    </row>
    <row r="3498" spans="2:3" ht="9.9499999999999993" customHeight="1" x14ac:dyDescent="0.2">
      <c r="B3498" s="28"/>
      <c r="C3498" s="28"/>
    </row>
    <row r="3499" spans="2:3" ht="9.9499999999999993" customHeight="1" x14ac:dyDescent="0.2">
      <c r="B3499" s="28"/>
      <c r="C3499" s="28"/>
    </row>
    <row r="3500" spans="2:3" ht="9.9499999999999993" customHeight="1" x14ac:dyDescent="0.2">
      <c r="B3500" s="28"/>
      <c r="C3500" s="28"/>
    </row>
    <row r="3501" spans="2:3" ht="9.9499999999999993" customHeight="1" x14ac:dyDescent="0.2">
      <c r="B3501" s="28"/>
      <c r="C3501" s="28"/>
    </row>
    <row r="3502" spans="2:3" ht="9.9499999999999993" customHeight="1" x14ac:dyDescent="0.2">
      <c r="B3502" s="28"/>
      <c r="C3502" s="28"/>
    </row>
    <row r="3503" spans="2:3" ht="9.9499999999999993" customHeight="1" x14ac:dyDescent="0.2">
      <c r="B3503" s="28"/>
      <c r="C3503" s="28"/>
    </row>
    <row r="3504" spans="2:3" ht="9.9499999999999993" customHeight="1" x14ac:dyDescent="0.2">
      <c r="B3504" s="28"/>
      <c r="C3504" s="28"/>
    </row>
    <row r="3505" spans="2:3" ht="9.9499999999999993" customHeight="1" x14ac:dyDescent="0.2">
      <c r="B3505" s="28"/>
      <c r="C3505" s="28"/>
    </row>
    <row r="3506" spans="2:3" ht="9.9499999999999993" customHeight="1" x14ac:dyDescent="0.2">
      <c r="B3506" s="28"/>
      <c r="C3506" s="28"/>
    </row>
    <row r="3507" spans="2:3" ht="9.9499999999999993" customHeight="1" x14ac:dyDescent="0.2">
      <c r="B3507" s="28"/>
      <c r="C3507" s="28"/>
    </row>
    <row r="3508" spans="2:3" ht="9.9499999999999993" customHeight="1" x14ac:dyDescent="0.2">
      <c r="B3508" s="28"/>
      <c r="C3508" s="28"/>
    </row>
    <row r="3509" spans="2:3" ht="9.9499999999999993" customHeight="1" x14ac:dyDescent="0.2">
      <c r="B3509" s="28"/>
      <c r="C3509" s="28"/>
    </row>
    <row r="3510" spans="2:3" ht="9.9499999999999993" customHeight="1" x14ac:dyDescent="0.2">
      <c r="B3510" s="28"/>
      <c r="C3510" s="28"/>
    </row>
    <row r="3511" spans="2:3" ht="9.9499999999999993" customHeight="1" x14ac:dyDescent="0.2">
      <c r="B3511" s="28"/>
      <c r="C3511" s="28"/>
    </row>
    <row r="3512" spans="2:3" ht="9.9499999999999993" customHeight="1" x14ac:dyDescent="0.2">
      <c r="B3512" s="28"/>
      <c r="C3512" s="28"/>
    </row>
    <row r="3513" spans="2:3" ht="9.9499999999999993" customHeight="1" x14ac:dyDescent="0.2">
      <c r="B3513" s="28"/>
      <c r="C3513" s="28"/>
    </row>
    <row r="3514" spans="2:3" ht="9.9499999999999993" customHeight="1" x14ac:dyDescent="0.2">
      <c r="B3514" s="28"/>
      <c r="C3514" s="28"/>
    </row>
    <row r="3515" spans="2:3" ht="9.9499999999999993" customHeight="1" x14ac:dyDescent="0.2">
      <c r="B3515" s="28"/>
      <c r="C3515" s="28"/>
    </row>
    <row r="3516" spans="2:3" ht="9.9499999999999993" customHeight="1" x14ac:dyDescent="0.2">
      <c r="B3516" s="28"/>
      <c r="C3516" s="28"/>
    </row>
    <row r="3517" spans="2:3" ht="9.9499999999999993" customHeight="1" x14ac:dyDescent="0.2">
      <c r="B3517" s="28"/>
      <c r="C3517" s="28"/>
    </row>
    <row r="3518" spans="2:3" ht="9.9499999999999993" customHeight="1" x14ac:dyDescent="0.2">
      <c r="B3518" s="28"/>
      <c r="C3518" s="28"/>
    </row>
    <row r="3519" spans="2:3" ht="9.9499999999999993" customHeight="1" x14ac:dyDescent="0.2">
      <c r="B3519" s="28"/>
      <c r="C3519" s="28"/>
    </row>
    <row r="3520" spans="2:3" ht="9.9499999999999993" customHeight="1" x14ac:dyDescent="0.2">
      <c r="B3520" s="28"/>
      <c r="C3520" s="28"/>
    </row>
    <row r="3521" spans="2:3" ht="9.9499999999999993" customHeight="1" x14ac:dyDescent="0.2">
      <c r="B3521" s="28"/>
      <c r="C3521" s="28"/>
    </row>
    <row r="3522" spans="2:3" ht="9.9499999999999993" customHeight="1" x14ac:dyDescent="0.2">
      <c r="B3522" s="28"/>
      <c r="C3522" s="28"/>
    </row>
    <row r="3523" spans="2:3" ht="9.9499999999999993" customHeight="1" x14ac:dyDescent="0.2">
      <c r="B3523" s="28"/>
      <c r="C3523" s="28"/>
    </row>
    <row r="3524" spans="2:3" ht="9.9499999999999993" customHeight="1" x14ac:dyDescent="0.2">
      <c r="B3524" s="28"/>
      <c r="C3524" s="28"/>
    </row>
    <row r="3525" spans="2:3" ht="9.9499999999999993" customHeight="1" x14ac:dyDescent="0.2">
      <c r="B3525" s="28"/>
      <c r="C3525" s="28"/>
    </row>
    <row r="3526" spans="2:3" ht="9.9499999999999993" customHeight="1" x14ac:dyDescent="0.2">
      <c r="B3526" s="28"/>
      <c r="C3526" s="28"/>
    </row>
    <row r="3527" spans="2:3" ht="9.9499999999999993" customHeight="1" x14ac:dyDescent="0.2">
      <c r="B3527" s="28"/>
      <c r="C3527" s="28"/>
    </row>
    <row r="3528" spans="2:3" ht="9.9499999999999993" customHeight="1" x14ac:dyDescent="0.2">
      <c r="B3528" s="28"/>
      <c r="C3528" s="28"/>
    </row>
    <row r="3529" spans="2:3" ht="9.9499999999999993" customHeight="1" x14ac:dyDescent="0.2">
      <c r="B3529" s="28"/>
      <c r="C3529" s="28"/>
    </row>
    <row r="3530" spans="2:3" ht="9.9499999999999993" customHeight="1" x14ac:dyDescent="0.2">
      <c r="B3530" s="28"/>
      <c r="C3530" s="28"/>
    </row>
    <row r="3531" spans="2:3" ht="9.9499999999999993" customHeight="1" x14ac:dyDescent="0.2">
      <c r="B3531" s="28"/>
      <c r="C3531" s="28"/>
    </row>
    <row r="3532" spans="2:3" ht="9.9499999999999993" customHeight="1" x14ac:dyDescent="0.2">
      <c r="B3532" s="28"/>
      <c r="C3532" s="28"/>
    </row>
    <row r="3533" spans="2:3" ht="9.9499999999999993" customHeight="1" x14ac:dyDescent="0.2">
      <c r="B3533" s="28"/>
      <c r="C3533" s="28"/>
    </row>
    <row r="3534" spans="2:3" ht="9.9499999999999993" customHeight="1" x14ac:dyDescent="0.2">
      <c r="B3534" s="28"/>
      <c r="C3534" s="28"/>
    </row>
    <row r="3535" spans="2:3" ht="9.9499999999999993" customHeight="1" x14ac:dyDescent="0.2">
      <c r="B3535" s="28"/>
      <c r="C3535" s="28"/>
    </row>
    <row r="3536" spans="2:3" ht="9.9499999999999993" customHeight="1" x14ac:dyDescent="0.2">
      <c r="B3536" s="28"/>
      <c r="C3536" s="28"/>
    </row>
    <row r="3537" spans="2:3" ht="9.9499999999999993" customHeight="1" x14ac:dyDescent="0.2">
      <c r="B3537" s="28"/>
      <c r="C3537" s="28"/>
    </row>
    <row r="3538" spans="2:3" ht="9.9499999999999993" customHeight="1" x14ac:dyDescent="0.2">
      <c r="B3538" s="28"/>
      <c r="C3538" s="28"/>
    </row>
    <row r="3539" spans="2:3" ht="9.9499999999999993" customHeight="1" x14ac:dyDescent="0.2">
      <c r="B3539" s="28"/>
      <c r="C3539" s="28"/>
    </row>
    <row r="3540" spans="2:3" ht="9.9499999999999993" customHeight="1" x14ac:dyDescent="0.2">
      <c r="B3540" s="28"/>
      <c r="C3540" s="28"/>
    </row>
    <row r="3541" spans="2:3" ht="9.9499999999999993" customHeight="1" x14ac:dyDescent="0.2">
      <c r="B3541" s="28"/>
      <c r="C3541" s="28"/>
    </row>
    <row r="3542" spans="2:3" ht="9.9499999999999993" customHeight="1" x14ac:dyDescent="0.2">
      <c r="B3542" s="28"/>
      <c r="C3542" s="28"/>
    </row>
    <row r="3543" spans="2:3" ht="9.9499999999999993" customHeight="1" x14ac:dyDescent="0.2">
      <c r="B3543" s="28"/>
      <c r="C3543" s="28"/>
    </row>
    <row r="3544" spans="2:3" ht="9.9499999999999993" customHeight="1" x14ac:dyDescent="0.2">
      <c r="B3544" s="28"/>
      <c r="C3544" s="28"/>
    </row>
    <row r="3545" spans="2:3" ht="9.9499999999999993" customHeight="1" x14ac:dyDescent="0.2">
      <c r="B3545" s="28"/>
      <c r="C3545" s="28"/>
    </row>
    <row r="3546" spans="2:3" ht="9.9499999999999993" customHeight="1" x14ac:dyDescent="0.2">
      <c r="B3546" s="28"/>
      <c r="C3546" s="28"/>
    </row>
    <row r="3547" spans="2:3" ht="9.9499999999999993" customHeight="1" x14ac:dyDescent="0.2">
      <c r="B3547" s="28"/>
      <c r="C3547" s="28"/>
    </row>
    <row r="3548" spans="2:3" ht="9.9499999999999993" customHeight="1" x14ac:dyDescent="0.2">
      <c r="B3548" s="28"/>
      <c r="C3548" s="28"/>
    </row>
    <row r="3549" spans="2:3" ht="9.9499999999999993" customHeight="1" x14ac:dyDescent="0.2">
      <c r="B3549" s="28"/>
      <c r="C3549" s="28"/>
    </row>
    <row r="3550" spans="2:3" ht="9.9499999999999993" customHeight="1" x14ac:dyDescent="0.2">
      <c r="B3550" s="28"/>
      <c r="C3550" s="28"/>
    </row>
    <row r="3551" spans="2:3" ht="9.9499999999999993" customHeight="1" x14ac:dyDescent="0.2">
      <c r="B3551" s="28"/>
      <c r="C3551" s="28"/>
    </row>
    <row r="3552" spans="2:3" ht="9.9499999999999993" customHeight="1" x14ac:dyDescent="0.2">
      <c r="B3552" s="28"/>
      <c r="C3552" s="28"/>
    </row>
    <row r="3553" spans="2:3" ht="9.9499999999999993" customHeight="1" x14ac:dyDescent="0.2">
      <c r="B3553" s="28"/>
      <c r="C3553" s="28"/>
    </row>
    <row r="3554" spans="2:3" ht="9.9499999999999993" customHeight="1" x14ac:dyDescent="0.2">
      <c r="B3554" s="28"/>
      <c r="C3554" s="28"/>
    </row>
    <row r="3555" spans="2:3" ht="9.9499999999999993" customHeight="1" x14ac:dyDescent="0.2">
      <c r="B3555" s="28"/>
      <c r="C3555" s="28"/>
    </row>
    <row r="3556" spans="2:3" ht="9.9499999999999993" customHeight="1" x14ac:dyDescent="0.2">
      <c r="B3556" s="28"/>
      <c r="C3556" s="28"/>
    </row>
    <row r="3557" spans="2:3" ht="9.9499999999999993" customHeight="1" x14ac:dyDescent="0.2">
      <c r="B3557" s="28"/>
      <c r="C3557" s="28"/>
    </row>
    <row r="3558" spans="2:3" ht="9.9499999999999993" customHeight="1" x14ac:dyDescent="0.2">
      <c r="B3558" s="28"/>
      <c r="C3558" s="28"/>
    </row>
    <row r="3559" spans="2:3" ht="9.9499999999999993" customHeight="1" x14ac:dyDescent="0.2">
      <c r="B3559" s="28"/>
      <c r="C3559" s="28"/>
    </row>
    <row r="3560" spans="2:3" ht="9.9499999999999993" customHeight="1" x14ac:dyDescent="0.2">
      <c r="B3560" s="28"/>
      <c r="C3560" s="28"/>
    </row>
    <row r="3561" spans="2:3" ht="9.9499999999999993" customHeight="1" x14ac:dyDescent="0.2">
      <c r="B3561" s="28"/>
      <c r="C3561" s="28"/>
    </row>
    <row r="3562" spans="2:3" ht="9.9499999999999993" customHeight="1" x14ac:dyDescent="0.2">
      <c r="B3562" s="28"/>
      <c r="C3562" s="28"/>
    </row>
    <row r="3563" spans="2:3" ht="9.9499999999999993" customHeight="1" x14ac:dyDescent="0.2">
      <c r="B3563" s="28"/>
      <c r="C3563" s="28"/>
    </row>
    <row r="3564" spans="2:3" ht="9.9499999999999993" customHeight="1" x14ac:dyDescent="0.2">
      <c r="B3564" s="28"/>
      <c r="C3564" s="28"/>
    </row>
    <row r="3565" spans="2:3" ht="9.9499999999999993" customHeight="1" x14ac:dyDescent="0.2">
      <c r="B3565" s="28"/>
      <c r="C3565" s="28"/>
    </row>
    <row r="3566" spans="2:3" ht="9.9499999999999993" customHeight="1" x14ac:dyDescent="0.2">
      <c r="B3566" s="28"/>
      <c r="C3566" s="28"/>
    </row>
    <row r="3567" spans="2:3" ht="9.9499999999999993" customHeight="1" x14ac:dyDescent="0.2">
      <c r="B3567" s="28"/>
      <c r="C3567" s="28"/>
    </row>
    <row r="3568" spans="2:3" ht="9.9499999999999993" customHeight="1" x14ac:dyDescent="0.2">
      <c r="B3568" s="28"/>
      <c r="C3568" s="28"/>
    </row>
    <row r="3569" spans="2:3" ht="9.9499999999999993" customHeight="1" x14ac:dyDescent="0.2">
      <c r="B3569" s="28"/>
      <c r="C3569" s="28"/>
    </row>
    <row r="3570" spans="2:3" ht="9.9499999999999993" customHeight="1" x14ac:dyDescent="0.2">
      <c r="B3570" s="28"/>
      <c r="C3570" s="28"/>
    </row>
    <row r="3571" spans="2:3" ht="9.9499999999999993" customHeight="1" x14ac:dyDescent="0.2">
      <c r="B3571" s="28"/>
      <c r="C3571" s="28"/>
    </row>
    <row r="3572" spans="2:3" ht="9.9499999999999993" customHeight="1" x14ac:dyDescent="0.2">
      <c r="B3572" s="28"/>
      <c r="C3572" s="28"/>
    </row>
    <row r="3573" spans="2:3" ht="9.9499999999999993" customHeight="1" x14ac:dyDescent="0.2">
      <c r="B3573" s="28"/>
      <c r="C3573" s="28"/>
    </row>
    <row r="3574" spans="2:3" ht="9.9499999999999993" customHeight="1" x14ac:dyDescent="0.2">
      <c r="B3574" s="28"/>
      <c r="C3574" s="28"/>
    </row>
    <row r="3575" spans="2:3" ht="9.9499999999999993" customHeight="1" x14ac:dyDescent="0.2">
      <c r="B3575" s="28"/>
      <c r="C3575" s="28"/>
    </row>
    <row r="3576" spans="2:3" ht="9.9499999999999993" customHeight="1" x14ac:dyDescent="0.2">
      <c r="B3576" s="28"/>
      <c r="C3576" s="28"/>
    </row>
    <row r="3577" spans="2:3" ht="9.9499999999999993" customHeight="1" x14ac:dyDescent="0.2">
      <c r="B3577" s="28"/>
      <c r="C3577" s="28"/>
    </row>
    <row r="3578" spans="2:3" ht="9.9499999999999993" customHeight="1" x14ac:dyDescent="0.2">
      <c r="B3578" s="28"/>
      <c r="C3578" s="28"/>
    </row>
    <row r="3579" spans="2:3" ht="9.9499999999999993" customHeight="1" x14ac:dyDescent="0.2">
      <c r="B3579" s="28"/>
      <c r="C3579" s="28"/>
    </row>
    <row r="3580" spans="2:3" ht="9.9499999999999993" customHeight="1" x14ac:dyDescent="0.2">
      <c r="B3580" s="28"/>
      <c r="C3580" s="28"/>
    </row>
    <row r="3581" spans="2:3" ht="9.9499999999999993" customHeight="1" x14ac:dyDescent="0.2">
      <c r="B3581" s="28"/>
      <c r="C3581" s="28"/>
    </row>
    <row r="3582" spans="2:3" ht="9.9499999999999993" customHeight="1" x14ac:dyDescent="0.2">
      <c r="B3582" s="28"/>
      <c r="C3582" s="28"/>
    </row>
    <row r="3583" spans="2:3" ht="9.9499999999999993" customHeight="1" x14ac:dyDescent="0.2">
      <c r="B3583" s="28"/>
      <c r="C3583" s="28"/>
    </row>
    <row r="3584" spans="2:3" ht="9.9499999999999993" customHeight="1" x14ac:dyDescent="0.2">
      <c r="B3584" s="28"/>
      <c r="C3584" s="28"/>
    </row>
    <row r="3585" spans="2:3" ht="9.9499999999999993" customHeight="1" x14ac:dyDescent="0.2">
      <c r="B3585" s="28"/>
      <c r="C3585" s="28"/>
    </row>
    <row r="3586" spans="2:3" ht="9.9499999999999993" customHeight="1" x14ac:dyDescent="0.2">
      <c r="B3586" s="28"/>
      <c r="C3586" s="28"/>
    </row>
    <row r="3587" spans="2:3" ht="9.9499999999999993" customHeight="1" x14ac:dyDescent="0.2">
      <c r="B3587" s="28"/>
      <c r="C3587" s="28"/>
    </row>
    <row r="3588" spans="2:3" ht="9.9499999999999993" customHeight="1" x14ac:dyDescent="0.2">
      <c r="B3588" s="28"/>
      <c r="C3588" s="28"/>
    </row>
    <row r="3589" spans="2:3" ht="9.9499999999999993" customHeight="1" x14ac:dyDescent="0.2">
      <c r="B3589" s="28"/>
      <c r="C3589" s="28"/>
    </row>
    <row r="3590" spans="2:3" ht="9.9499999999999993" customHeight="1" x14ac:dyDescent="0.2">
      <c r="B3590" s="28"/>
      <c r="C3590" s="28"/>
    </row>
    <row r="3591" spans="2:3" ht="9.9499999999999993" customHeight="1" x14ac:dyDescent="0.2">
      <c r="B3591" s="28"/>
      <c r="C3591" s="28"/>
    </row>
    <row r="3592" spans="2:3" ht="9.9499999999999993" customHeight="1" x14ac:dyDescent="0.2">
      <c r="B3592" s="28"/>
      <c r="C3592" s="28"/>
    </row>
    <row r="3593" spans="2:3" ht="9.9499999999999993" customHeight="1" x14ac:dyDescent="0.2">
      <c r="B3593" s="28"/>
      <c r="C3593" s="28"/>
    </row>
    <row r="3594" spans="2:3" ht="9.9499999999999993" customHeight="1" x14ac:dyDescent="0.2">
      <c r="B3594" s="28"/>
      <c r="C3594" s="28"/>
    </row>
    <row r="3595" spans="2:3" ht="9.9499999999999993" customHeight="1" x14ac:dyDescent="0.2">
      <c r="B3595" s="28"/>
      <c r="C3595" s="28"/>
    </row>
    <row r="3596" spans="2:3" ht="9.9499999999999993" customHeight="1" x14ac:dyDescent="0.2">
      <c r="B3596" s="28"/>
      <c r="C3596" s="28"/>
    </row>
    <row r="3597" spans="2:3" ht="9.9499999999999993" customHeight="1" x14ac:dyDescent="0.2">
      <c r="B3597" s="28"/>
      <c r="C3597" s="28"/>
    </row>
    <row r="3598" spans="2:3" ht="9.9499999999999993" customHeight="1" x14ac:dyDescent="0.2">
      <c r="B3598" s="28"/>
      <c r="C3598" s="28"/>
    </row>
    <row r="3599" spans="2:3" ht="9.9499999999999993" customHeight="1" x14ac:dyDescent="0.2">
      <c r="B3599" s="28"/>
      <c r="C3599" s="28"/>
    </row>
    <row r="3600" spans="2:3" ht="9.9499999999999993" customHeight="1" x14ac:dyDescent="0.2">
      <c r="B3600" s="28"/>
      <c r="C3600" s="28"/>
    </row>
    <row r="3601" spans="2:3" ht="9.9499999999999993" customHeight="1" x14ac:dyDescent="0.2">
      <c r="B3601" s="28"/>
      <c r="C3601" s="28"/>
    </row>
    <row r="3602" spans="2:3" ht="9.9499999999999993" customHeight="1" x14ac:dyDescent="0.2">
      <c r="B3602" s="28"/>
      <c r="C3602" s="28"/>
    </row>
    <row r="3603" spans="2:3" ht="9.9499999999999993" customHeight="1" x14ac:dyDescent="0.2">
      <c r="B3603" s="28"/>
      <c r="C3603" s="28"/>
    </row>
    <row r="3604" spans="2:3" ht="9.9499999999999993" customHeight="1" x14ac:dyDescent="0.2">
      <c r="B3604" s="28"/>
      <c r="C3604" s="28"/>
    </row>
    <row r="3605" spans="2:3" ht="9.9499999999999993" customHeight="1" x14ac:dyDescent="0.2">
      <c r="B3605" s="28"/>
      <c r="C3605" s="28"/>
    </row>
    <row r="3606" spans="2:3" ht="9.9499999999999993" customHeight="1" x14ac:dyDescent="0.2">
      <c r="B3606" s="28"/>
      <c r="C3606" s="28"/>
    </row>
    <row r="3607" spans="2:3" ht="9.9499999999999993" customHeight="1" x14ac:dyDescent="0.2">
      <c r="B3607" s="28"/>
      <c r="C3607" s="28"/>
    </row>
    <row r="3608" spans="2:3" ht="9.9499999999999993" customHeight="1" x14ac:dyDescent="0.2">
      <c r="B3608" s="28"/>
      <c r="C3608" s="28"/>
    </row>
    <row r="3609" spans="2:3" ht="9.9499999999999993" customHeight="1" x14ac:dyDescent="0.2">
      <c r="B3609" s="28"/>
      <c r="C3609" s="28"/>
    </row>
    <row r="3610" spans="2:3" ht="9.9499999999999993" customHeight="1" x14ac:dyDescent="0.2">
      <c r="B3610" s="28"/>
      <c r="C3610" s="28"/>
    </row>
    <row r="3611" spans="2:3" ht="9.9499999999999993" customHeight="1" x14ac:dyDescent="0.2">
      <c r="B3611" s="28"/>
      <c r="C3611" s="28"/>
    </row>
    <row r="3612" spans="2:3" ht="9.9499999999999993" customHeight="1" x14ac:dyDescent="0.2">
      <c r="B3612" s="28"/>
      <c r="C3612" s="28"/>
    </row>
    <row r="3613" spans="2:3" ht="9.9499999999999993" customHeight="1" x14ac:dyDescent="0.2">
      <c r="B3613" s="28"/>
      <c r="C3613" s="28"/>
    </row>
    <row r="3614" spans="2:3" ht="9.9499999999999993" customHeight="1" x14ac:dyDescent="0.2">
      <c r="B3614" s="28"/>
      <c r="C3614" s="28"/>
    </row>
    <row r="3615" spans="2:3" ht="9.9499999999999993" customHeight="1" x14ac:dyDescent="0.2">
      <c r="B3615" s="28"/>
      <c r="C3615" s="28"/>
    </row>
    <row r="3616" spans="2:3" ht="9.9499999999999993" customHeight="1" x14ac:dyDescent="0.2">
      <c r="B3616" s="28"/>
      <c r="C3616" s="28"/>
    </row>
    <row r="3617" spans="2:3" ht="9.9499999999999993" customHeight="1" x14ac:dyDescent="0.2">
      <c r="B3617" s="28"/>
      <c r="C3617" s="28"/>
    </row>
    <row r="3618" spans="2:3" ht="9.9499999999999993" customHeight="1" x14ac:dyDescent="0.2">
      <c r="B3618" s="28"/>
      <c r="C3618" s="28"/>
    </row>
    <row r="3619" spans="2:3" ht="9.9499999999999993" customHeight="1" x14ac:dyDescent="0.2">
      <c r="B3619" s="28"/>
      <c r="C3619" s="28"/>
    </row>
    <row r="3620" spans="2:3" ht="9.9499999999999993" customHeight="1" x14ac:dyDescent="0.2">
      <c r="B3620" s="28"/>
      <c r="C3620" s="28"/>
    </row>
    <row r="3621" spans="2:3" ht="9.9499999999999993" customHeight="1" x14ac:dyDescent="0.2">
      <c r="B3621" s="28"/>
      <c r="C3621" s="28"/>
    </row>
    <row r="3622" spans="2:3" ht="9.9499999999999993" customHeight="1" x14ac:dyDescent="0.2">
      <c r="B3622" s="28"/>
      <c r="C3622" s="28"/>
    </row>
    <row r="3623" spans="2:3" ht="9.9499999999999993" customHeight="1" x14ac:dyDescent="0.2">
      <c r="B3623" s="28"/>
      <c r="C3623" s="28"/>
    </row>
    <row r="3624" spans="2:3" ht="9.9499999999999993" customHeight="1" x14ac:dyDescent="0.2">
      <c r="B3624" s="28"/>
      <c r="C3624" s="28"/>
    </row>
    <row r="3625" spans="2:3" ht="9.9499999999999993" customHeight="1" x14ac:dyDescent="0.2">
      <c r="B3625" s="28"/>
      <c r="C3625" s="28"/>
    </row>
    <row r="3626" spans="2:3" ht="9.9499999999999993" customHeight="1" x14ac:dyDescent="0.2">
      <c r="B3626" s="28"/>
      <c r="C3626" s="28"/>
    </row>
    <row r="3627" spans="2:3" ht="9.9499999999999993" customHeight="1" x14ac:dyDescent="0.2">
      <c r="B3627" s="28"/>
      <c r="C3627" s="28"/>
    </row>
    <row r="3628" spans="2:3" ht="9.9499999999999993" customHeight="1" x14ac:dyDescent="0.2">
      <c r="B3628" s="28"/>
      <c r="C3628" s="28"/>
    </row>
    <row r="3629" spans="2:3" ht="9.9499999999999993" customHeight="1" x14ac:dyDescent="0.2">
      <c r="B3629" s="28"/>
      <c r="C3629" s="28"/>
    </row>
    <row r="3630" spans="2:3" ht="9.9499999999999993" customHeight="1" x14ac:dyDescent="0.2">
      <c r="B3630" s="28"/>
      <c r="C3630" s="28"/>
    </row>
    <row r="3631" spans="2:3" ht="9.9499999999999993" customHeight="1" x14ac:dyDescent="0.2">
      <c r="B3631" s="28"/>
      <c r="C3631" s="28"/>
    </row>
    <row r="3632" spans="2:3" ht="9.9499999999999993" customHeight="1" x14ac:dyDescent="0.2">
      <c r="B3632" s="28"/>
      <c r="C3632" s="28"/>
    </row>
    <row r="3633" spans="2:3" ht="9.9499999999999993" customHeight="1" x14ac:dyDescent="0.2">
      <c r="B3633" s="28"/>
      <c r="C3633" s="28"/>
    </row>
    <row r="3634" spans="2:3" ht="9.9499999999999993" customHeight="1" x14ac:dyDescent="0.2">
      <c r="B3634" s="28"/>
      <c r="C3634" s="28"/>
    </row>
    <row r="3635" spans="2:3" ht="9.9499999999999993" customHeight="1" x14ac:dyDescent="0.2">
      <c r="B3635" s="28"/>
      <c r="C3635" s="28"/>
    </row>
    <row r="3636" spans="2:3" ht="9.9499999999999993" customHeight="1" x14ac:dyDescent="0.2">
      <c r="B3636" s="28"/>
      <c r="C3636" s="28"/>
    </row>
    <row r="3637" spans="2:3" ht="9.9499999999999993" customHeight="1" x14ac:dyDescent="0.2">
      <c r="B3637" s="28"/>
      <c r="C3637" s="28"/>
    </row>
    <row r="3638" spans="2:3" ht="9.9499999999999993" customHeight="1" x14ac:dyDescent="0.2">
      <c r="B3638" s="28"/>
      <c r="C3638" s="28"/>
    </row>
    <row r="3639" spans="2:3" ht="9.9499999999999993" customHeight="1" x14ac:dyDescent="0.2">
      <c r="B3639" s="28"/>
      <c r="C3639" s="28"/>
    </row>
    <row r="3640" spans="2:3" ht="9.9499999999999993" customHeight="1" x14ac:dyDescent="0.2">
      <c r="B3640" s="28"/>
      <c r="C3640" s="28"/>
    </row>
    <row r="3641" spans="2:3" ht="9.9499999999999993" customHeight="1" x14ac:dyDescent="0.2">
      <c r="B3641" s="28"/>
      <c r="C3641" s="28"/>
    </row>
    <row r="3642" spans="2:3" ht="9.9499999999999993" customHeight="1" x14ac:dyDescent="0.2">
      <c r="B3642" s="28"/>
      <c r="C3642" s="28"/>
    </row>
    <row r="3643" spans="2:3" ht="9.9499999999999993" customHeight="1" x14ac:dyDescent="0.2">
      <c r="B3643" s="28"/>
      <c r="C3643" s="28"/>
    </row>
    <row r="3644" spans="2:3" ht="9.9499999999999993" customHeight="1" x14ac:dyDescent="0.2">
      <c r="B3644" s="28"/>
      <c r="C3644" s="28"/>
    </row>
    <row r="3645" spans="2:3" ht="9.9499999999999993" customHeight="1" x14ac:dyDescent="0.2">
      <c r="B3645" s="28"/>
      <c r="C3645" s="28"/>
    </row>
    <row r="3646" spans="2:3" ht="9.9499999999999993" customHeight="1" x14ac:dyDescent="0.2">
      <c r="B3646" s="28"/>
      <c r="C3646" s="28"/>
    </row>
    <row r="3647" spans="2:3" ht="9.9499999999999993" customHeight="1" x14ac:dyDescent="0.2">
      <c r="B3647" s="28"/>
      <c r="C3647" s="28"/>
    </row>
    <row r="3648" spans="2:3" ht="9.9499999999999993" customHeight="1" x14ac:dyDescent="0.2">
      <c r="B3648" s="28"/>
      <c r="C3648" s="28"/>
    </row>
    <row r="3649" spans="2:3" ht="9.9499999999999993" customHeight="1" x14ac:dyDescent="0.2">
      <c r="B3649" s="28"/>
      <c r="C3649" s="28"/>
    </row>
    <row r="3650" spans="2:3" ht="9.9499999999999993" customHeight="1" x14ac:dyDescent="0.2">
      <c r="B3650" s="28"/>
      <c r="C3650" s="28"/>
    </row>
    <row r="3651" spans="2:3" ht="9.9499999999999993" customHeight="1" x14ac:dyDescent="0.2">
      <c r="B3651" s="28"/>
      <c r="C3651" s="28"/>
    </row>
    <row r="3652" spans="2:3" ht="9.9499999999999993" customHeight="1" x14ac:dyDescent="0.2">
      <c r="B3652" s="28"/>
      <c r="C3652" s="28"/>
    </row>
    <row r="3653" spans="2:3" ht="9.9499999999999993" customHeight="1" x14ac:dyDescent="0.2">
      <c r="B3653" s="28"/>
      <c r="C3653" s="28"/>
    </row>
    <row r="3654" spans="2:3" ht="9.9499999999999993" customHeight="1" x14ac:dyDescent="0.2">
      <c r="B3654" s="28"/>
      <c r="C3654" s="28"/>
    </row>
    <row r="3655" spans="2:3" ht="9.9499999999999993" customHeight="1" x14ac:dyDescent="0.2">
      <c r="B3655" s="28"/>
      <c r="C3655" s="28"/>
    </row>
    <row r="3656" spans="2:3" ht="9.9499999999999993" customHeight="1" x14ac:dyDescent="0.2">
      <c r="B3656" s="28"/>
      <c r="C3656" s="28"/>
    </row>
    <row r="3657" spans="2:3" ht="9.9499999999999993" customHeight="1" x14ac:dyDescent="0.2">
      <c r="B3657" s="28"/>
      <c r="C3657" s="28"/>
    </row>
    <row r="3658" spans="2:3" ht="9.9499999999999993" customHeight="1" x14ac:dyDescent="0.2">
      <c r="B3658" s="28"/>
      <c r="C3658" s="28"/>
    </row>
    <row r="3659" spans="2:3" ht="9.9499999999999993" customHeight="1" x14ac:dyDescent="0.2">
      <c r="B3659" s="28"/>
      <c r="C3659" s="28"/>
    </row>
    <row r="3660" spans="2:3" ht="9.9499999999999993" customHeight="1" x14ac:dyDescent="0.2">
      <c r="B3660" s="28"/>
      <c r="C3660" s="28"/>
    </row>
    <row r="3661" spans="2:3" ht="9.9499999999999993" customHeight="1" x14ac:dyDescent="0.2">
      <c r="B3661" s="28"/>
      <c r="C3661" s="28"/>
    </row>
    <row r="3662" spans="2:3" ht="9.9499999999999993" customHeight="1" x14ac:dyDescent="0.2">
      <c r="B3662" s="28"/>
      <c r="C3662" s="28"/>
    </row>
    <row r="3663" spans="2:3" ht="9.9499999999999993" customHeight="1" x14ac:dyDescent="0.2">
      <c r="B3663" s="28"/>
      <c r="C3663" s="28"/>
    </row>
    <row r="3664" spans="2:3" ht="9.9499999999999993" customHeight="1" x14ac:dyDescent="0.2">
      <c r="B3664" s="28"/>
      <c r="C3664" s="28"/>
    </row>
    <row r="3665" spans="2:3" ht="9.9499999999999993" customHeight="1" x14ac:dyDescent="0.2">
      <c r="B3665" s="28"/>
      <c r="C3665" s="28"/>
    </row>
    <row r="3666" spans="2:3" ht="9.9499999999999993" customHeight="1" x14ac:dyDescent="0.2">
      <c r="B3666" s="28"/>
      <c r="C3666" s="28"/>
    </row>
    <row r="3667" spans="2:3" ht="9.9499999999999993" customHeight="1" x14ac:dyDescent="0.2">
      <c r="B3667" s="28"/>
      <c r="C3667" s="28"/>
    </row>
    <row r="3668" spans="2:3" ht="9.9499999999999993" customHeight="1" x14ac:dyDescent="0.2">
      <c r="B3668" s="28"/>
      <c r="C3668" s="28"/>
    </row>
    <row r="3669" spans="2:3" ht="9.9499999999999993" customHeight="1" x14ac:dyDescent="0.2">
      <c r="B3669" s="28"/>
      <c r="C3669" s="28"/>
    </row>
    <row r="3670" spans="2:3" ht="9.9499999999999993" customHeight="1" x14ac:dyDescent="0.2">
      <c r="B3670" s="28"/>
      <c r="C3670" s="28"/>
    </row>
    <row r="3671" spans="2:3" ht="9.9499999999999993" customHeight="1" x14ac:dyDescent="0.2">
      <c r="B3671" s="28"/>
      <c r="C3671" s="28"/>
    </row>
    <row r="3672" spans="2:3" ht="9.9499999999999993" customHeight="1" x14ac:dyDescent="0.2">
      <c r="B3672" s="28"/>
      <c r="C3672" s="28"/>
    </row>
    <row r="3673" spans="2:3" ht="9.9499999999999993" customHeight="1" x14ac:dyDescent="0.2">
      <c r="B3673" s="28"/>
      <c r="C3673" s="28"/>
    </row>
    <row r="3674" spans="2:3" ht="9.9499999999999993" customHeight="1" x14ac:dyDescent="0.2">
      <c r="B3674" s="28"/>
      <c r="C3674" s="28"/>
    </row>
    <row r="3675" spans="2:3" ht="9.9499999999999993" customHeight="1" x14ac:dyDescent="0.2">
      <c r="B3675" s="28"/>
      <c r="C3675" s="28"/>
    </row>
    <row r="3676" spans="2:3" ht="9.9499999999999993" customHeight="1" x14ac:dyDescent="0.2">
      <c r="B3676" s="28"/>
      <c r="C3676" s="28"/>
    </row>
    <row r="3677" spans="2:3" ht="9.9499999999999993" customHeight="1" x14ac:dyDescent="0.2">
      <c r="B3677" s="28"/>
      <c r="C3677" s="28"/>
    </row>
    <row r="3678" spans="2:3" ht="9.9499999999999993" customHeight="1" x14ac:dyDescent="0.2">
      <c r="B3678" s="28"/>
      <c r="C3678" s="28"/>
    </row>
    <row r="3679" spans="2:3" ht="9.9499999999999993" customHeight="1" x14ac:dyDescent="0.2">
      <c r="B3679" s="28"/>
      <c r="C3679" s="28"/>
    </row>
    <row r="3680" spans="2:3" ht="9.9499999999999993" customHeight="1" x14ac:dyDescent="0.2">
      <c r="B3680" s="28"/>
      <c r="C3680" s="28"/>
    </row>
    <row r="3681" spans="2:3" ht="9.9499999999999993" customHeight="1" x14ac:dyDescent="0.2">
      <c r="B3681" s="28"/>
      <c r="C3681" s="28"/>
    </row>
    <row r="3682" spans="2:3" ht="9.9499999999999993" customHeight="1" x14ac:dyDescent="0.2">
      <c r="B3682" s="28"/>
      <c r="C3682" s="28"/>
    </row>
    <row r="3683" spans="2:3" ht="9.9499999999999993" customHeight="1" x14ac:dyDescent="0.2">
      <c r="B3683" s="28"/>
      <c r="C3683" s="28"/>
    </row>
    <row r="3684" spans="2:3" ht="9.9499999999999993" customHeight="1" x14ac:dyDescent="0.2">
      <c r="B3684" s="28"/>
      <c r="C3684" s="28"/>
    </row>
    <row r="3685" spans="2:3" ht="9.9499999999999993" customHeight="1" x14ac:dyDescent="0.2">
      <c r="B3685" s="28"/>
      <c r="C3685" s="28"/>
    </row>
    <row r="3686" spans="2:3" ht="9.9499999999999993" customHeight="1" x14ac:dyDescent="0.2">
      <c r="B3686" s="28"/>
      <c r="C3686" s="28"/>
    </row>
    <row r="3687" spans="2:3" ht="9.9499999999999993" customHeight="1" x14ac:dyDescent="0.2">
      <c r="B3687" s="28"/>
      <c r="C3687" s="28"/>
    </row>
    <row r="3688" spans="2:3" ht="9.9499999999999993" customHeight="1" x14ac:dyDescent="0.2">
      <c r="B3688" s="28"/>
      <c r="C3688" s="28"/>
    </row>
    <row r="3689" spans="2:3" ht="9.9499999999999993" customHeight="1" x14ac:dyDescent="0.2">
      <c r="B3689" s="28"/>
      <c r="C3689" s="28"/>
    </row>
    <row r="3690" spans="2:3" ht="9.9499999999999993" customHeight="1" x14ac:dyDescent="0.2">
      <c r="B3690" s="28"/>
      <c r="C3690" s="28"/>
    </row>
    <row r="3691" spans="2:3" ht="9.9499999999999993" customHeight="1" x14ac:dyDescent="0.2">
      <c r="B3691" s="28"/>
      <c r="C3691" s="28"/>
    </row>
    <row r="3692" spans="2:3" ht="9.9499999999999993" customHeight="1" x14ac:dyDescent="0.2">
      <c r="B3692" s="28"/>
      <c r="C3692" s="28"/>
    </row>
    <row r="3693" spans="2:3" ht="9.9499999999999993" customHeight="1" x14ac:dyDescent="0.2">
      <c r="B3693" s="28"/>
      <c r="C3693" s="28"/>
    </row>
    <row r="3694" spans="2:3" ht="9.9499999999999993" customHeight="1" x14ac:dyDescent="0.2">
      <c r="B3694" s="28"/>
      <c r="C3694" s="28"/>
    </row>
    <row r="3695" spans="2:3" ht="9.9499999999999993" customHeight="1" x14ac:dyDescent="0.2">
      <c r="B3695" s="28"/>
      <c r="C3695" s="28"/>
    </row>
    <row r="3696" spans="2:3" ht="9.9499999999999993" customHeight="1" x14ac:dyDescent="0.2">
      <c r="B3696" s="28"/>
      <c r="C3696" s="28"/>
    </row>
    <row r="3697" spans="2:3" ht="9.9499999999999993" customHeight="1" x14ac:dyDescent="0.2">
      <c r="B3697" s="28"/>
      <c r="C3697" s="28"/>
    </row>
    <row r="3698" spans="2:3" ht="9.9499999999999993" customHeight="1" x14ac:dyDescent="0.2">
      <c r="B3698" s="28"/>
      <c r="C3698" s="28"/>
    </row>
    <row r="3699" spans="2:3" ht="9.9499999999999993" customHeight="1" x14ac:dyDescent="0.2">
      <c r="B3699" s="28"/>
      <c r="C3699" s="28"/>
    </row>
    <row r="3700" spans="2:3" ht="9.9499999999999993" customHeight="1" x14ac:dyDescent="0.2">
      <c r="B3700" s="28"/>
      <c r="C3700" s="28"/>
    </row>
    <row r="3701" spans="2:3" ht="9.9499999999999993" customHeight="1" x14ac:dyDescent="0.2">
      <c r="B3701" s="28"/>
      <c r="C3701" s="28"/>
    </row>
    <row r="3702" spans="2:3" ht="9.9499999999999993" customHeight="1" x14ac:dyDescent="0.2">
      <c r="B3702" s="28"/>
      <c r="C3702" s="28"/>
    </row>
    <row r="3703" spans="2:3" ht="9.9499999999999993" customHeight="1" x14ac:dyDescent="0.2">
      <c r="B3703" s="28"/>
      <c r="C3703" s="28"/>
    </row>
    <row r="3704" spans="2:3" ht="9.9499999999999993" customHeight="1" x14ac:dyDescent="0.2">
      <c r="B3704" s="28"/>
      <c r="C3704" s="28"/>
    </row>
    <row r="3705" spans="2:3" ht="9.9499999999999993" customHeight="1" x14ac:dyDescent="0.2">
      <c r="B3705" s="28"/>
      <c r="C3705" s="28"/>
    </row>
    <row r="3706" spans="2:3" ht="9.9499999999999993" customHeight="1" x14ac:dyDescent="0.2">
      <c r="B3706" s="28"/>
      <c r="C3706" s="28"/>
    </row>
    <row r="3707" spans="2:3" ht="9.9499999999999993" customHeight="1" x14ac:dyDescent="0.2">
      <c r="B3707" s="28"/>
      <c r="C3707" s="28"/>
    </row>
    <row r="3708" spans="2:3" ht="9.9499999999999993" customHeight="1" x14ac:dyDescent="0.2">
      <c r="B3708" s="28"/>
      <c r="C3708" s="28"/>
    </row>
    <row r="3709" spans="2:3" ht="9.9499999999999993" customHeight="1" x14ac:dyDescent="0.2">
      <c r="B3709" s="28"/>
      <c r="C3709" s="28"/>
    </row>
    <row r="3710" spans="2:3" ht="9.9499999999999993" customHeight="1" x14ac:dyDescent="0.2">
      <c r="B3710" s="28"/>
      <c r="C3710" s="28"/>
    </row>
    <row r="3711" spans="2:3" ht="9.9499999999999993" customHeight="1" x14ac:dyDescent="0.2">
      <c r="B3711" s="28"/>
      <c r="C3711" s="28"/>
    </row>
    <row r="3712" spans="2:3" ht="9.9499999999999993" customHeight="1" x14ac:dyDescent="0.2">
      <c r="B3712" s="28"/>
      <c r="C3712" s="28"/>
    </row>
    <row r="3713" spans="2:3" ht="9.9499999999999993" customHeight="1" x14ac:dyDescent="0.2">
      <c r="B3713" s="28"/>
      <c r="C3713" s="28"/>
    </row>
    <row r="3714" spans="2:3" ht="9.9499999999999993" customHeight="1" x14ac:dyDescent="0.2">
      <c r="B3714" s="28"/>
      <c r="C3714" s="28"/>
    </row>
    <row r="3715" spans="2:3" ht="9.9499999999999993" customHeight="1" x14ac:dyDescent="0.2">
      <c r="B3715" s="28"/>
      <c r="C3715" s="28"/>
    </row>
    <row r="3716" spans="2:3" ht="9.9499999999999993" customHeight="1" x14ac:dyDescent="0.2">
      <c r="B3716" s="28"/>
      <c r="C3716" s="28"/>
    </row>
    <row r="3717" spans="2:3" ht="9.9499999999999993" customHeight="1" x14ac:dyDescent="0.2">
      <c r="B3717" s="28"/>
      <c r="C3717" s="28"/>
    </row>
    <row r="3718" spans="2:3" ht="9.9499999999999993" customHeight="1" x14ac:dyDescent="0.2">
      <c r="B3718" s="28"/>
      <c r="C3718" s="28"/>
    </row>
    <row r="3719" spans="2:3" ht="9.9499999999999993" customHeight="1" x14ac:dyDescent="0.2">
      <c r="B3719" s="28"/>
      <c r="C3719" s="28"/>
    </row>
    <row r="3720" spans="2:3" ht="9.9499999999999993" customHeight="1" x14ac:dyDescent="0.2">
      <c r="B3720" s="28"/>
      <c r="C3720" s="28"/>
    </row>
    <row r="3721" spans="2:3" ht="9.9499999999999993" customHeight="1" x14ac:dyDescent="0.2">
      <c r="B3721" s="28"/>
      <c r="C3721" s="28"/>
    </row>
    <row r="3722" spans="2:3" ht="9.9499999999999993" customHeight="1" x14ac:dyDescent="0.2">
      <c r="B3722" s="28"/>
      <c r="C3722" s="28"/>
    </row>
    <row r="3723" spans="2:3" ht="9.9499999999999993" customHeight="1" x14ac:dyDescent="0.2">
      <c r="B3723" s="28"/>
      <c r="C3723" s="28"/>
    </row>
    <row r="3724" spans="2:3" ht="9.9499999999999993" customHeight="1" x14ac:dyDescent="0.2">
      <c r="B3724" s="28"/>
      <c r="C3724" s="28"/>
    </row>
    <row r="3725" spans="2:3" ht="9.9499999999999993" customHeight="1" x14ac:dyDescent="0.2">
      <c r="B3725" s="28"/>
      <c r="C3725" s="28"/>
    </row>
    <row r="3726" spans="2:3" ht="9.9499999999999993" customHeight="1" x14ac:dyDescent="0.2">
      <c r="B3726" s="28"/>
      <c r="C3726" s="28"/>
    </row>
    <row r="3727" spans="2:3" ht="9.9499999999999993" customHeight="1" x14ac:dyDescent="0.2">
      <c r="B3727" s="28"/>
      <c r="C3727" s="28"/>
    </row>
    <row r="3728" spans="2:3" ht="9.9499999999999993" customHeight="1" x14ac:dyDescent="0.2">
      <c r="B3728" s="28"/>
      <c r="C3728" s="28"/>
    </row>
    <row r="3729" spans="2:3" ht="9.9499999999999993" customHeight="1" x14ac:dyDescent="0.2">
      <c r="B3729" s="28"/>
      <c r="C3729" s="28"/>
    </row>
    <row r="3730" spans="2:3" ht="9.9499999999999993" customHeight="1" x14ac:dyDescent="0.2">
      <c r="B3730" s="28"/>
      <c r="C3730" s="28"/>
    </row>
    <row r="3731" spans="2:3" ht="9.9499999999999993" customHeight="1" x14ac:dyDescent="0.2">
      <c r="B3731" s="28"/>
      <c r="C3731" s="28"/>
    </row>
    <row r="3732" spans="2:3" ht="9.9499999999999993" customHeight="1" x14ac:dyDescent="0.2">
      <c r="B3732" s="28"/>
      <c r="C3732" s="28"/>
    </row>
    <row r="3733" spans="2:3" ht="9.9499999999999993" customHeight="1" x14ac:dyDescent="0.2">
      <c r="B3733" s="28"/>
      <c r="C3733" s="28"/>
    </row>
    <row r="3734" spans="2:3" ht="9.9499999999999993" customHeight="1" x14ac:dyDescent="0.2">
      <c r="B3734" s="28"/>
      <c r="C3734" s="28"/>
    </row>
    <row r="3735" spans="2:3" ht="9.9499999999999993" customHeight="1" x14ac:dyDescent="0.2">
      <c r="B3735" s="28"/>
      <c r="C3735" s="28"/>
    </row>
    <row r="3736" spans="2:3" ht="9.9499999999999993" customHeight="1" x14ac:dyDescent="0.2">
      <c r="B3736" s="28"/>
      <c r="C3736" s="28"/>
    </row>
    <row r="3737" spans="2:3" ht="9.9499999999999993" customHeight="1" x14ac:dyDescent="0.2">
      <c r="B3737" s="28"/>
      <c r="C3737" s="28"/>
    </row>
    <row r="3738" spans="2:3" ht="9.9499999999999993" customHeight="1" x14ac:dyDescent="0.2">
      <c r="B3738" s="28"/>
      <c r="C3738" s="28"/>
    </row>
    <row r="3739" spans="2:3" ht="9.9499999999999993" customHeight="1" x14ac:dyDescent="0.2">
      <c r="B3739" s="28"/>
      <c r="C3739" s="28"/>
    </row>
    <row r="3740" spans="2:3" ht="9.9499999999999993" customHeight="1" x14ac:dyDescent="0.2">
      <c r="B3740" s="28"/>
      <c r="C3740" s="28"/>
    </row>
    <row r="3741" spans="2:3" ht="9.9499999999999993" customHeight="1" x14ac:dyDescent="0.2">
      <c r="B3741" s="28"/>
      <c r="C3741" s="28"/>
    </row>
    <row r="3742" spans="2:3" ht="9.9499999999999993" customHeight="1" x14ac:dyDescent="0.2">
      <c r="B3742" s="28"/>
      <c r="C3742" s="28"/>
    </row>
    <row r="3743" spans="2:3" ht="9.9499999999999993" customHeight="1" x14ac:dyDescent="0.2">
      <c r="B3743" s="28"/>
      <c r="C3743" s="28"/>
    </row>
    <row r="3744" spans="2:3" ht="9.9499999999999993" customHeight="1" x14ac:dyDescent="0.2">
      <c r="B3744" s="28"/>
      <c r="C3744" s="28"/>
    </row>
    <row r="3745" spans="2:3" ht="9.9499999999999993" customHeight="1" x14ac:dyDescent="0.2">
      <c r="B3745" s="28"/>
      <c r="C3745" s="28"/>
    </row>
    <row r="3746" spans="2:3" ht="9.9499999999999993" customHeight="1" x14ac:dyDescent="0.2">
      <c r="B3746" s="28"/>
      <c r="C3746" s="28"/>
    </row>
    <row r="3747" spans="2:3" ht="9.9499999999999993" customHeight="1" x14ac:dyDescent="0.2">
      <c r="B3747" s="28"/>
      <c r="C3747" s="28"/>
    </row>
    <row r="3748" spans="2:3" ht="9.9499999999999993" customHeight="1" x14ac:dyDescent="0.2">
      <c r="B3748" s="28"/>
      <c r="C3748" s="28"/>
    </row>
    <row r="3749" spans="2:3" ht="9.9499999999999993" customHeight="1" x14ac:dyDescent="0.2">
      <c r="B3749" s="28"/>
      <c r="C3749" s="28"/>
    </row>
    <row r="3750" spans="2:3" ht="9.9499999999999993" customHeight="1" x14ac:dyDescent="0.2">
      <c r="B3750" s="28"/>
      <c r="C3750" s="28"/>
    </row>
    <row r="3751" spans="2:3" ht="9.9499999999999993" customHeight="1" x14ac:dyDescent="0.2">
      <c r="B3751" s="28"/>
      <c r="C3751" s="28"/>
    </row>
    <row r="3752" spans="2:3" ht="9.9499999999999993" customHeight="1" x14ac:dyDescent="0.2">
      <c r="B3752" s="28"/>
      <c r="C3752" s="28"/>
    </row>
    <row r="3753" spans="2:3" ht="9.9499999999999993" customHeight="1" x14ac:dyDescent="0.2">
      <c r="B3753" s="28"/>
      <c r="C3753" s="28"/>
    </row>
    <row r="3754" spans="2:3" ht="9.9499999999999993" customHeight="1" x14ac:dyDescent="0.2">
      <c r="B3754" s="28"/>
      <c r="C3754" s="28"/>
    </row>
    <row r="3755" spans="2:3" ht="9.9499999999999993" customHeight="1" x14ac:dyDescent="0.2">
      <c r="B3755" s="28"/>
      <c r="C3755" s="28"/>
    </row>
    <row r="3756" spans="2:3" ht="9.9499999999999993" customHeight="1" x14ac:dyDescent="0.2">
      <c r="B3756" s="28"/>
      <c r="C3756" s="28"/>
    </row>
    <row r="3757" spans="2:3" ht="9.9499999999999993" customHeight="1" x14ac:dyDescent="0.2">
      <c r="B3757" s="28"/>
      <c r="C3757" s="28"/>
    </row>
    <row r="3758" spans="2:3" ht="9.9499999999999993" customHeight="1" x14ac:dyDescent="0.2">
      <c r="B3758" s="28"/>
      <c r="C3758" s="28"/>
    </row>
    <row r="3759" spans="2:3" ht="9.9499999999999993" customHeight="1" x14ac:dyDescent="0.2">
      <c r="B3759" s="28"/>
      <c r="C3759" s="28"/>
    </row>
    <row r="3760" spans="2:3" ht="9.9499999999999993" customHeight="1" x14ac:dyDescent="0.2">
      <c r="B3760" s="28"/>
      <c r="C3760" s="28"/>
    </row>
    <row r="3761" spans="2:3" ht="9.9499999999999993" customHeight="1" x14ac:dyDescent="0.2">
      <c r="B3761" s="28"/>
      <c r="C3761" s="28"/>
    </row>
    <row r="3762" spans="2:3" ht="9.9499999999999993" customHeight="1" x14ac:dyDescent="0.2">
      <c r="B3762" s="28"/>
      <c r="C3762" s="28"/>
    </row>
    <row r="3763" spans="2:3" ht="9.9499999999999993" customHeight="1" x14ac:dyDescent="0.2">
      <c r="B3763" s="28"/>
      <c r="C3763" s="28"/>
    </row>
    <row r="3764" spans="2:3" ht="9.9499999999999993" customHeight="1" x14ac:dyDescent="0.2">
      <c r="B3764" s="28"/>
      <c r="C3764" s="28"/>
    </row>
    <row r="3765" spans="2:3" ht="9.9499999999999993" customHeight="1" x14ac:dyDescent="0.2">
      <c r="B3765" s="28"/>
      <c r="C3765" s="28"/>
    </row>
    <row r="3766" spans="2:3" ht="9.9499999999999993" customHeight="1" x14ac:dyDescent="0.2">
      <c r="B3766" s="28"/>
      <c r="C3766" s="28"/>
    </row>
    <row r="3767" spans="2:3" ht="9.9499999999999993" customHeight="1" x14ac:dyDescent="0.2">
      <c r="B3767" s="28"/>
      <c r="C3767" s="28"/>
    </row>
    <row r="3768" spans="2:3" ht="9.9499999999999993" customHeight="1" x14ac:dyDescent="0.2">
      <c r="B3768" s="28"/>
      <c r="C3768" s="28"/>
    </row>
    <row r="3769" spans="2:3" ht="9.9499999999999993" customHeight="1" x14ac:dyDescent="0.2">
      <c r="B3769" s="28"/>
      <c r="C3769" s="28"/>
    </row>
    <row r="3770" spans="2:3" ht="9.9499999999999993" customHeight="1" x14ac:dyDescent="0.2">
      <c r="B3770" s="28"/>
      <c r="C3770" s="28"/>
    </row>
    <row r="3771" spans="2:3" ht="9.9499999999999993" customHeight="1" x14ac:dyDescent="0.2">
      <c r="B3771" s="28"/>
      <c r="C3771" s="28"/>
    </row>
    <row r="3772" spans="2:3" ht="9.9499999999999993" customHeight="1" x14ac:dyDescent="0.2">
      <c r="B3772" s="28"/>
      <c r="C3772" s="28"/>
    </row>
    <row r="3773" spans="2:3" ht="9.9499999999999993" customHeight="1" x14ac:dyDescent="0.2">
      <c r="B3773" s="28"/>
      <c r="C3773" s="28"/>
    </row>
    <row r="3774" spans="2:3" ht="9.9499999999999993" customHeight="1" x14ac:dyDescent="0.2">
      <c r="B3774" s="28"/>
      <c r="C3774" s="28"/>
    </row>
    <row r="3775" spans="2:3" ht="9.9499999999999993" customHeight="1" x14ac:dyDescent="0.2">
      <c r="B3775" s="28"/>
      <c r="C3775" s="28"/>
    </row>
    <row r="3776" spans="2:3" ht="9.9499999999999993" customHeight="1" x14ac:dyDescent="0.2">
      <c r="B3776" s="28"/>
      <c r="C3776" s="28"/>
    </row>
    <row r="3777" spans="2:3" ht="9.9499999999999993" customHeight="1" x14ac:dyDescent="0.2">
      <c r="B3777" s="28"/>
      <c r="C3777" s="28"/>
    </row>
    <row r="3778" spans="2:3" ht="9.9499999999999993" customHeight="1" x14ac:dyDescent="0.2">
      <c r="B3778" s="28"/>
      <c r="C3778" s="28"/>
    </row>
    <row r="3779" spans="2:3" ht="9.9499999999999993" customHeight="1" x14ac:dyDescent="0.2">
      <c r="B3779" s="28"/>
      <c r="C3779" s="28"/>
    </row>
    <row r="3780" spans="2:3" ht="9.9499999999999993" customHeight="1" x14ac:dyDescent="0.2">
      <c r="B3780" s="28"/>
      <c r="C3780" s="28"/>
    </row>
    <row r="3781" spans="2:3" ht="9.9499999999999993" customHeight="1" x14ac:dyDescent="0.2">
      <c r="B3781" s="28"/>
      <c r="C3781" s="28"/>
    </row>
    <row r="3782" spans="2:3" ht="9.9499999999999993" customHeight="1" x14ac:dyDescent="0.2">
      <c r="B3782" s="28"/>
      <c r="C3782" s="28"/>
    </row>
    <row r="3783" spans="2:3" ht="9.9499999999999993" customHeight="1" x14ac:dyDescent="0.2">
      <c r="B3783" s="28"/>
      <c r="C3783" s="28"/>
    </row>
    <row r="3784" spans="2:3" ht="9.9499999999999993" customHeight="1" x14ac:dyDescent="0.2">
      <c r="B3784" s="28"/>
      <c r="C3784" s="28"/>
    </row>
    <row r="3785" spans="2:3" ht="9.9499999999999993" customHeight="1" x14ac:dyDescent="0.2">
      <c r="B3785" s="28"/>
      <c r="C3785" s="28"/>
    </row>
    <row r="3786" spans="2:3" ht="9.9499999999999993" customHeight="1" x14ac:dyDescent="0.2">
      <c r="B3786" s="28"/>
      <c r="C3786" s="28"/>
    </row>
    <row r="3787" spans="2:3" ht="9.9499999999999993" customHeight="1" x14ac:dyDescent="0.2">
      <c r="B3787" s="28"/>
      <c r="C3787" s="28"/>
    </row>
    <row r="3788" spans="2:3" ht="9.9499999999999993" customHeight="1" x14ac:dyDescent="0.2">
      <c r="B3788" s="28"/>
      <c r="C3788" s="28"/>
    </row>
    <row r="3789" spans="2:3" ht="9.9499999999999993" customHeight="1" x14ac:dyDescent="0.2">
      <c r="B3789" s="28"/>
      <c r="C3789" s="28"/>
    </row>
    <row r="3790" spans="2:3" ht="9.9499999999999993" customHeight="1" x14ac:dyDescent="0.2">
      <c r="B3790" s="28"/>
      <c r="C3790" s="28"/>
    </row>
    <row r="3791" spans="2:3" ht="9.9499999999999993" customHeight="1" x14ac:dyDescent="0.2">
      <c r="B3791" s="28"/>
      <c r="C3791" s="28"/>
    </row>
    <row r="3792" spans="2:3" ht="9.9499999999999993" customHeight="1" x14ac:dyDescent="0.2">
      <c r="B3792" s="28"/>
      <c r="C3792" s="28"/>
    </row>
    <row r="3793" spans="2:3" ht="9.9499999999999993" customHeight="1" x14ac:dyDescent="0.2">
      <c r="B3793" s="28"/>
      <c r="C3793" s="28"/>
    </row>
    <row r="3794" spans="2:3" ht="9.9499999999999993" customHeight="1" x14ac:dyDescent="0.2">
      <c r="B3794" s="28"/>
      <c r="C3794" s="28"/>
    </row>
    <row r="3795" spans="2:3" ht="9.9499999999999993" customHeight="1" x14ac:dyDescent="0.2">
      <c r="B3795" s="28"/>
      <c r="C3795" s="28"/>
    </row>
    <row r="3796" spans="2:3" ht="9.9499999999999993" customHeight="1" x14ac:dyDescent="0.2">
      <c r="B3796" s="28"/>
      <c r="C3796" s="28"/>
    </row>
    <row r="3797" spans="2:3" ht="9.9499999999999993" customHeight="1" x14ac:dyDescent="0.2">
      <c r="B3797" s="28"/>
      <c r="C3797" s="28"/>
    </row>
    <row r="3798" spans="2:3" ht="9.9499999999999993" customHeight="1" x14ac:dyDescent="0.2">
      <c r="B3798" s="28"/>
      <c r="C3798" s="28"/>
    </row>
    <row r="3799" spans="2:3" ht="9.9499999999999993" customHeight="1" x14ac:dyDescent="0.2">
      <c r="B3799" s="28"/>
      <c r="C3799" s="28"/>
    </row>
    <row r="3800" spans="2:3" ht="9.9499999999999993" customHeight="1" x14ac:dyDescent="0.2">
      <c r="B3800" s="28"/>
      <c r="C3800" s="28"/>
    </row>
    <row r="3801" spans="2:3" ht="9.9499999999999993" customHeight="1" x14ac:dyDescent="0.2">
      <c r="B3801" s="28"/>
      <c r="C3801" s="28"/>
    </row>
    <row r="3802" spans="2:3" ht="9.9499999999999993" customHeight="1" x14ac:dyDescent="0.2">
      <c r="B3802" s="28"/>
      <c r="C3802" s="28"/>
    </row>
    <row r="3803" spans="2:3" ht="9.9499999999999993" customHeight="1" x14ac:dyDescent="0.2">
      <c r="B3803" s="28"/>
      <c r="C3803" s="28"/>
    </row>
    <row r="3804" spans="2:3" ht="9.9499999999999993" customHeight="1" x14ac:dyDescent="0.2">
      <c r="B3804" s="28"/>
      <c r="C3804" s="28"/>
    </row>
    <row r="3805" spans="2:3" ht="9.9499999999999993" customHeight="1" x14ac:dyDescent="0.2">
      <c r="B3805" s="28"/>
      <c r="C3805" s="28"/>
    </row>
    <row r="3806" spans="2:3" ht="9.9499999999999993" customHeight="1" x14ac:dyDescent="0.2">
      <c r="B3806" s="28"/>
      <c r="C3806" s="28"/>
    </row>
    <row r="3807" spans="2:3" ht="9.9499999999999993" customHeight="1" x14ac:dyDescent="0.2">
      <c r="B3807" s="28"/>
      <c r="C3807" s="28"/>
    </row>
    <row r="3808" spans="2:3" ht="9.9499999999999993" customHeight="1" x14ac:dyDescent="0.2">
      <c r="B3808" s="28"/>
      <c r="C3808" s="28"/>
    </row>
    <row r="3809" spans="2:3" ht="9.9499999999999993" customHeight="1" x14ac:dyDescent="0.2">
      <c r="B3809" s="28"/>
      <c r="C3809" s="28"/>
    </row>
    <row r="3810" spans="2:3" ht="9.9499999999999993" customHeight="1" x14ac:dyDescent="0.2">
      <c r="B3810" s="28"/>
      <c r="C3810" s="28"/>
    </row>
    <row r="3811" spans="2:3" ht="9.9499999999999993" customHeight="1" x14ac:dyDescent="0.2">
      <c r="B3811" s="28"/>
      <c r="C3811" s="28"/>
    </row>
    <row r="3812" spans="2:3" ht="9.9499999999999993" customHeight="1" x14ac:dyDescent="0.2">
      <c r="B3812" s="28"/>
      <c r="C3812" s="28"/>
    </row>
    <row r="3813" spans="2:3" ht="9.9499999999999993" customHeight="1" x14ac:dyDescent="0.2">
      <c r="B3813" s="28"/>
      <c r="C3813" s="28"/>
    </row>
    <row r="3814" spans="2:3" ht="9.9499999999999993" customHeight="1" x14ac:dyDescent="0.2">
      <c r="B3814" s="28"/>
      <c r="C3814" s="28"/>
    </row>
    <row r="3815" spans="2:3" ht="9.9499999999999993" customHeight="1" x14ac:dyDescent="0.2">
      <c r="B3815" s="28"/>
      <c r="C3815" s="28"/>
    </row>
    <row r="3816" spans="2:3" ht="9.9499999999999993" customHeight="1" x14ac:dyDescent="0.2">
      <c r="B3816" s="28"/>
      <c r="C3816" s="28"/>
    </row>
    <row r="3817" spans="2:3" ht="9.9499999999999993" customHeight="1" x14ac:dyDescent="0.2">
      <c r="B3817" s="28"/>
      <c r="C3817" s="28"/>
    </row>
    <row r="3818" spans="2:3" ht="9.9499999999999993" customHeight="1" x14ac:dyDescent="0.2">
      <c r="B3818" s="28"/>
      <c r="C3818" s="28"/>
    </row>
    <row r="3819" spans="2:3" ht="9.9499999999999993" customHeight="1" x14ac:dyDescent="0.2">
      <c r="B3819" s="28"/>
      <c r="C3819" s="28"/>
    </row>
    <row r="3820" spans="2:3" ht="9.9499999999999993" customHeight="1" x14ac:dyDescent="0.2">
      <c r="B3820" s="28"/>
      <c r="C3820" s="28"/>
    </row>
    <row r="3821" spans="2:3" ht="9.9499999999999993" customHeight="1" x14ac:dyDescent="0.2">
      <c r="B3821" s="28"/>
      <c r="C3821" s="28"/>
    </row>
    <row r="3822" spans="2:3" ht="9.9499999999999993" customHeight="1" x14ac:dyDescent="0.2">
      <c r="B3822" s="28"/>
      <c r="C3822" s="28"/>
    </row>
    <row r="3823" spans="2:3" ht="9.9499999999999993" customHeight="1" x14ac:dyDescent="0.2">
      <c r="B3823" s="28"/>
      <c r="C3823" s="28"/>
    </row>
    <row r="3824" spans="2:3" ht="9.9499999999999993" customHeight="1" x14ac:dyDescent="0.2">
      <c r="B3824" s="28"/>
      <c r="C3824" s="28"/>
    </row>
    <row r="3825" spans="2:3" ht="9.9499999999999993" customHeight="1" x14ac:dyDescent="0.2">
      <c r="B3825" s="28"/>
      <c r="C3825" s="28"/>
    </row>
    <row r="3826" spans="2:3" ht="9.9499999999999993" customHeight="1" x14ac:dyDescent="0.2">
      <c r="B3826" s="28"/>
      <c r="C3826" s="28"/>
    </row>
    <row r="3827" spans="2:3" ht="9.9499999999999993" customHeight="1" x14ac:dyDescent="0.2">
      <c r="B3827" s="28"/>
      <c r="C3827" s="28"/>
    </row>
    <row r="3828" spans="2:3" ht="9.9499999999999993" customHeight="1" x14ac:dyDescent="0.2">
      <c r="B3828" s="28"/>
      <c r="C3828" s="28"/>
    </row>
    <row r="3829" spans="2:3" ht="9.9499999999999993" customHeight="1" x14ac:dyDescent="0.2">
      <c r="B3829" s="28"/>
      <c r="C3829" s="28"/>
    </row>
    <row r="3830" spans="2:3" ht="9.9499999999999993" customHeight="1" x14ac:dyDescent="0.2">
      <c r="B3830" s="28"/>
      <c r="C3830" s="28"/>
    </row>
    <row r="3831" spans="2:3" ht="9.9499999999999993" customHeight="1" x14ac:dyDescent="0.2">
      <c r="B3831" s="28"/>
      <c r="C3831" s="28"/>
    </row>
    <row r="3832" spans="2:3" ht="9.9499999999999993" customHeight="1" x14ac:dyDescent="0.2">
      <c r="B3832" s="28"/>
      <c r="C3832" s="28"/>
    </row>
    <row r="3833" spans="2:3" ht="9.9499999999999993" customHeight="1" x14ac:dyDescent="0.2">
      <c r="B3833" s="28"/>
      <c r="C3833" s="28"/>
    </row>
    <row r="3834" spans="2:3" ht="9.9499999999999993" customHeight="1" x14ac:dyDescent="0.2">
      <c r="B3834" s="28"/>
      <c r="C3834" s="28"/>
    </row>
    <row r="3835" spans="2:3" ht="9.9499999999999993" customHeight="1" x14ac:dyDescent="0.2">
      <c r="B3835" s="28"/>
      <c r="C3835" s="28"/>
    </row>
    <row r="3836" spans="2:3" ht="9.9499999999999993" customHeight="1" x14ac:dyDescent="0.2">
      <c r="B3836" s="28"/>
      <c r="C3836" s="28"/>
    </row>
    <row r="3837" spans="2:3" ht="9.9499999999999993" customHeight="1" x14ac:dyDescent="0.2">
      <c r="B3837" s="28"/>
      <c r="C3837" s="28"/>
    </row>
    <row r="3838" spans="2:3" ht="9.9499999999999993" customHeight="1" x14ac:dyDescent="0.2">
      <c r="B3838" s="28"/>
      <c r="C3838" s="28"/>
    </row>
    <row r="3839" spans="2:3" ht="9.9499999999999993" customHeight="1" x14ac:dyDescent="0.2">
      <c r="B3839" s="28"/>
      <c r="C3839" s="28"/>
    </row>
    <row r="3840" spans="2:3" ht="9.9499999999999993" customHeight="1" x14ac:dyDescent="0.2">
      <c r="B3840" s="28"/>
      <c r="C3840" s="28"/>
    </row>
    <row r="3841" spans="2:3" ht="9.9499999999999993" customHeight="1" x14ac:dyDescent="0.2">
      <c r="B3841" s="28"/>
      <c r="C3841" s="28"/>
    </row>
    <row r="3842" spans="2:3" ht="9.9499999999999993" customHeight="1" x14ac:dyDescent="0.2">
      <c r="B3842" s="28"/>
      <c r="C3842" s="28"/>
    </row>
    <row r="3843" spans="2:3" ht="9.9499999999999993" customHeight="1" x14ac:dyDescent="0.2">
      <c r="B3843" s="28"/>
      <c r="C3843" s="28"/>
    </row>
    <row r="3844" spans="2:3" ht="9.9499999999999993" customHeight="1" x14ac:dyDescent="0.2">
      <c r="B3844" s="28"/>
      <c r="C3844" s="28"/>
    </row>
    <row r="3845" spans="2:3" ht="9.9499999999999993" customHeight="1" x14ac:dyDescent="0.2">
      <c r="B3845" s="28"/>
      <c r="C3845" s="28"/>
    </row>
    <row r="3846" spans="2:3" ht="9.9499999999999993" customHeight="1" x14ac:dyDescent="0.2">
      <c r="B3846" s="28"/>
      <c r="C3846" s="28"/>
    </row>
    <row r="3847" spans="2:3" ht="9.9499999999999993" customHeight="1" x14ac:dyDescent="0.2">
      <c r="B3847" s="28"/>
      <c r="C3847" s="28"/>
    </row>
    <row r="3848" spans="2:3" ht="9.9499999999999993" customHeight="1" x14ac:dyDescent="0.2">
      <c r="B3848" s="28"/>
      <c r="C3848" s="28"/>
    </row>
    <row r="3849" spans="2:3" ht="9.9499999999999993" customHeight="1" x14ac:dyDescent="0.2">
      <c r="B3849" s="28"/>
      <c r="C3849" s="28"/>
    </row>
    <row r="3850" spans="2:3" ht="9.9499999999999993" customHeight="1" x14ac:dyDescent="0.2">
      <c r="B3850" s="28"/>
      <c r="C3850" s="28"/>
    </row>
    <row r="3851" spans="2:3" ht="9.9499999999999993" customHeight="1" x14ac:dyDescent="0.2">
      <c r="B3851" s="28"/>
      <c r="C3851" s="28"/>
    </row>
    <row r="3852" spans="2:3" ht="9.9499999999999993" customHeight="1" x14ac:dyDescent="0.2">
      <c r="B3852" s="28"/>
      <c r="C3852" s="28"/>
    </row>
    <row r="3853" spans="2:3" ht="9.9499999999999993" customHeight="1" x14ac:dyDescent="0.2">
      <c r="B3853" s="28"/>
      <c r="C3853" s="28"/>
    </row>
    <row r="3854" spans="2:3" ht="9.9499999999999993" customHeight="1" x14ac:dyDescent="0.2">
      <c r="B3854" s="28"/>
      <c r="C3854" s="28"/>
    </row>
    <row r="3855" spans="2:3" ht="9.9499999999999993" customHeight="1" x14ac:dyDescent="0.2">
      <c r="B3855" s="28"/>
      <c r="C3855" s="28"/>
    </row>
    <row r="3856" spans="2:3" ht="9.9499999999999993" customHeight="1" x14ac:dyDescent="0.2">
      <c r="B3856" s="28"/>
      <c r="C3856" s="28"/>
    </row>
    <row r="3857" spans="2:3" ht="9.9499999999999993" customHeight="1" x14ac:dyDescent="0.2">
      <c r="B3857" s="28"/>
      <c r="C3857" s="28"/>
    </row>
    <row r="3858" spans="2:3" ht="9.9499999999999993" customHeight="1" x14ac:dyDescent="0.2">
      <c r="B3858" s="28"/>
      <c r="C3858" s="28"/>
    </row>
    <row r="3859" spans="2:3" ht="9.9499999999999993" customHeight="1" x14ac:dyDescent="0.2">
      <c r="B3859" s="28"/>
      <c r="C3859" s="28"/>
    </row>
    <row r="3860" spans="2:3" ht="9.9499999999999993" customHeight="1" x14ac:dyDescent="0.2">
      <c r="B3860" s="28"/>
      <c r="C3860" s="28"/>
    </row>
    <row r="3861" spans="2:3" ht="9.9499999999999993" customHeight="1" x14ac:dyDescent="0.2">
      <c r="B3861" s="28"/>
      <c r="C3861" s="28"/>
    </row>
    <row r="3862" spans="2:3" ht="9.9499999999999993" customHeight="1" x14ac:dyDescent="0.2">
      <c r="B3862" s="28"/>
      <c r="C3862" s="28"/>
    </row>
    <row r="3863" spans="2:3" ht="9.9499999999999993" customHeight="1" x14ac:dyDescent="0.2">
      <c r="B3863" s="28"/>
      <c r="C3863" s="28"/>
    </row>
    <row r="3864" spans="2:3" ht="9.9499999999999993" customHeight="1" x14ac:dyDescent="0.2">
      <c r="B3864" s="28"/>
      <c r="C3864" s="28"/>
    </row>
    <row r="3865" spans="2:3" ht="9.9499999999999993" customHeight="1" x14ac:dyDescent="0.2">
      <c r="B3865" s="28"/>
      <c r="C3865" s="28"/>
    </row>
    <row r="3866" spans="2:3" ht="9.9499999999999993" customHeight="1" x14ac:dyDescent="0.2">
      <c r="B3866" s="28"/>
      <c r="C3866" s="28"/>
    </row>
    <row r="3867" spans="2:3" ht="9.9499999999999993" customHeight="1" x14ac:dyDescent="0.2">
      <c r="B3867" s="28"/>
      <c r="C3867" s="28"/>
    </row>
    <row r="3868" spans="2:3" ht="9.9499999999999993" customHeight="1" x14ac:dyDescent="0.2">
      <c r="B3868" s="28"/>
      <c r="C3868" s="28"/>
    </row>
    <row r="3869" spans="2:3" ht="9.9499999999999993" customHeight="1" x14ac:dyDescent="0.2">
      <c r="B3869" s="28"/>
      <c r="C3869" s="28"/>
    </row>
    <row r="3870" spans="2:3" ht="9.9499999999999993" customHeight="1" x14ac:dyDescent="0.2">
      <c r="B3870" s="28"/>
      <c r="C3870" s="28"/>
    </row>
    <row r="3871" spans="2:3" ht="9.9499999999999993" customHeight="1" x14ac:dyDescent="0.2">
      <c r="B3871" s="28"/>
      <c r="C3871" s="28"/>
    </row>
    <row r="3872" spans="2:3" ht="9.9499999999999993" customHeight="1" x14ac:dyDescent="0.2">
      <c r="B3872" s="28"/>
      <c r="C3872" s="28"/>
    </row>
    <row r="3873" spans="2:3" ht="9.9499999999999993" customHeight="1" x14ac:dyDescent="0.2">
      <c r="B3873" s="28"/>
      <c r="C3873" s="28"/>
    </row>
    <row r="3874" spans="2:3" ht="9.9499999999999993" customHeight="1" x14ac:dyDescent="0.2">
      <c r="B3874" s="28"/>
      <c r="C3874" s="28"/>
    </row>
    <row r="3875" spans="2:3" ht="9.9499999999999993" customHeight="1" x14ac:dyDescent="0.2">
      <c r="B3875" s="28"/>
      <c r="C3875" s="28"/>
    </row>
    <row r="3876" spans="2:3" ht="9.9499999999999993" customHeight="1" x14ac:dyDescent="0.2">
      <c r="B3876" s="28"/>
      <c r="C3876" s="28"/>
    </row>
    <row r="3877" spans="2:3" ht="9.9499999999999993" customHeight="1" x14ac:dyDescent="0.2">
      <c r="B3877" s="28"/>
      <c r="C3877" s="28"/>
    </row>
    <row r="3878" spans="2:3" ht="9.9499999999999993" customHeight="1" x14ac:dyDescent="0.2">
      <c r="B3878" s="28"/>
      <c r="C3878" s="28"/>
    </row>
    <row r="3879" spans="2:3" ht="9.9499999999999993" customHeight="1" x14ac:dyDescent="0.2">
      <c r="B3879" s="28"/>
      <c r="C3879" s="28"/>
    </row>
    <row r="3880" spans="2:3" ht="9.9499999999999993" customHeight="1" x14ac:dyDescent="0.2">
      <c r="B3880" s="28"/>
      <c r="C3880" s="28"/>
    </row>
    <row r="3881" spans="2:3" ht="9.9499999999999993" customHeight="1" x14ac:dyDescent="0.2">
      <c r="B3881" s="28"/>
      <c r="C3881" s="28"/>
    </row>
    <row r="3882" spans="2:3" ht="9.9499999999999993" customHeight="1" x14ac:dyDescent="0.2">
      <c r="B3882" s="28"/>
      <c r="C3882" s="28"/>
    </row>
    <row r="3883" spans="2:3" ht="9.9499999999999993" customHeight="1" x14ac:dyDescent="0.2">
      <c r="B3883" s="28"/>
      <c r="C3883" s="28"/>
    </row>
    <row r="3884" spans="2:3" ht="9.9499999999999993" customHeight="1" x14ac:dyDescent="0.2">
      <c r="B3884" s="28"/>
      <c r="C3884" s="28"/>
    </row>
    <row r="3885" spans="2:3" ht="9.9499999999999993" customHeight="1" x14ac:dyDescent="0.2">
      <c r="B3885" s="28"/>
      <c r="C3885" s="28"/>
    </row>
    <row r="3886" spans="2:3" ht="9.9499999999999993" customHeight="1" x14ac:dyDescent="0.2">
      <c r="B3886" s="28"/>
      <c r="C3886" s="28"/>
    </row>
    <row r="3887" spans="2:3" ht="9.9499999999999993" customHeight="1" x14ac:dyDescent="0.2">
      <c r="B3887" s="28"/>
      <c r="C3887" s="28"/>
    </row>
    <row r="3888" spans="2:3" ht="9.9499999999999993" customHeight="1" x14ac:dyDescent="0.2">
      <c r="B3888" s="28"/>
      <c r="C3888" s="28"/>
    </row>
    <row r="3889" spans="2:3" ht="9.9499999999999993" customHeight="1" x14ac:dyDescent="0.2">
      <c r="B3889" s="28"/>
      <c r="C3889" s="28"/>
    </row>
    <row r="3890" spans="2:3" ht="9.9499999999999993" customHeight="1" x14ac:dyDescent="0.2">
      <c r="B3890" s="28"/>
      <c r="C3890" s="28"/>
    </row>
    <row r="3891" spans="2:3" ht="9.9499999999999993" customHeight="1" x14ac:dyDescent="0.2">
      <c r="B3891" s="28"/>
      <c r="C3891" s="28"/>
    </row>
    <row r="3892" spans="2:3" ht="9.9499999999999993" customHeight="1" x14ac:dyDescent="0.2">
      <c r="B3892" s="28"/>
      <c r="C3892" s="28"/>
    </row>
    <row r="3893" spans="2:3" ht="9.9499999999999993" customHeight="1" x14ac:dyDescent="0.2">
      <c r="B3893" s="28"/>
      <c r="C3893" s="28"/>
    </row>
    <row r="3894" spans="2:3" ht="9.9499999999999993" customHeight="1" x14ac:dyDescent="0.2">
      <c r="B3894" s="28"/>
      <c r="C3894" s="28"/>
    </row>
    <row r="3895" spans="2:3" ht="9.9499999999999993" customHeight="1" x14ac:dyDescent="0.2">
      <c r="B3895" s="28"/>
      <c r="C3895" s="28"/>
    </row>
    <row r="3896" spans="2:3" ht="9.9499999999999993" customHeight="1" x14ac:dyDescent="0.2">
      <c r="B3896" s="28"/>
      <c r="C3896" s="28"/>
    </row>
    <row r="3897" spans="2:3" ht="9.9499999999999993" customHeight="1" x14ac:dyDescent="0.2">
      <c r="B3897" s="28"/>
      <c r="C3897" s="28"/>
    </row>
    <row r="3898" spans="2:3" ht="9.9499999999999993" customHeight="1" x14ac:dyDescent="0.2">
      <c r="B3898" s="28"/>
      <c r="C3898" s="28"/>
    </row>
    <row r="3899" spans="2:3" ht="9.9499999999999993" customHeight="1" x14ac:dyDescent="0.2">
      <c r="B3899" s="28"/>
      <c r="C3899" s="28"/>
    </row>
    <row r="3900" spans="2:3" ht="9.9499999999999993" customHeight="1" x14ac:dyDescent="0.2">
      <c r="B3900" s="28"/>
      <c r="C3900" s="28"/>
    </row>
    <row r="3901" spans="2:3" ht="9.9499999999999993" customHeight="1" x14ac:dyDescent="0.2">
      <c r="B3901" s="28"/>
      <c r="C3901" s="28"/>
    </row>
    <row r="3902" spans="2:3" ht="9.9499999999999993" customHeight="1" x14ac:dyDescent="0.2">
      <c r="B3902" s="28"/>
      <c r="C3902" s="28"/>
    </row>
    <row r="3903" spans="2:3" ht="9.9499999999999993" customHeight="1" x14ac:dyDescent="0.2">
      <c r="B3903" s="28"/>
      <c r="C3903" s="28"/>
    </row>
    <row r="3904" spans="2:3" ht="9.9499999999999993" customHeight="1" x14ac:dyDescent="0.2">
      <c r="B3904" s="28"/>
      <c r="C3904" s="28"/>
    </row>
    <row r="3905" spans="2:3" ht="9.9499999999999993" customHeight="1" x14ac:dyDescent="0.2">
      <c r="B3905" s="28"/>
      <c r="C3905" s="28"/>
    </row>
    <row r="3906" spans="2:3" ht="9.9499999999999993" customHeight="1" x14ac:dyDescent="0.2">
      <c r="B3906" s="28"/>
      <c r="C3906" s="28"/>
    </row>
    <row r="3907" spans="2:3" ht="9.9499999999999993" customHeight="1" x14ac:dyDescent="0.2">
      <c r="B3907" s="28"/>
      <c r="C3907" s="28"/>
    </row>
    <row r="3908" spans="2:3" ht="9.9499999999999993" customHeight="1" x14ac:dyDescent="0.2">
      <c r="B3908" s="28"/>
      <c r="C3908" s="28"/>
    </row>
    <row r="3909" spans="2:3" ht="9.9499999999999993" customHeight="1" x14ac:dyDescent="0.2">
      <c r="B3909" s="28"/>
      <c r="C3909" s="28"/>
    </row>
    <row r="3910" spans="2:3" ht="9.9499999999999993" customHeight="1" x14ac:dyDescent="0.2">
      <c r="B3910" s="28"/>
      <c r="C3910" s="28"/>
    </row>
    <row r="3911" spans="2:3" ht="9.9499999999999993" customHeight="1" x14ac:dyDescent="0.2">
      <c r="B3911" s="28"/>
      <c r="C3911" s="28"/>
    </row>
    <row r="3912" spans="2:3" ht="9.9499999999999993" customHeight="1" x14ac:dyDescent="0.2">
      <c r="B3912" s="28"/>
      <c r="C3912" s="28"/>
    </row>
    <row r="3913" spans="2:3" ht="9.9499999999999993" customHeight="1" x14ac:dyDescent="0.2">
      <c r="B3913" s="28"/>
      <c r="C3913" s="28"/>
    </row>
    <row r="3914" spans="2:3" ht="9.9499999999999993" customHeight="1" x14ac:dyDescent="0.2">
      <c r="B3914" s="28"/>
      <c r="C3914" s="28"/>
    </row>
    <row r="3915" spans="2:3" ht="9.9499999999999993" customHeight="1" x14ac:dyDescent="0.2">
      <c r="B3915" s="28"/>
      <c r="C3915" s="28"/>
    </row>
    <row r="3916" spans="2:3" ht="9.9499999999999993" customHeight="1" x14ac:dyDescent="0.2">
      <c r="B3916" s="28"/>
      <c r="C3916" s="28"/>
    </row>
    <row r="3917" spans="2:3" ht="9.9499999999999993" customHeight="1" x14ac:dyDescent="0.2">
      <c r="B3917" s="28"/>
      <c r="C3917" s="28"/>
    </row>
    <row r="3918" spans="2:3" ht="9.9499999999999993" customHeight="1" x14ac:dyDescent="0.2">
      <c r="B3918" s="28"/>
      <c r="C3918" s="28"/>
    </row>
    <row r="3919" spans="2:3" ht="9.9499999999999993" customHeight="1" x14ac:dyDescent="0.2">
      <c r="B3919" s="28"/>
      <c r="C3919" s="28"/>
    </row>
    <row r="3920" spans="2:3" ht="9.9499999999999993" customHeight="1" x14ac:dyDescent="0.2">
      <c r="B3920" s="28"/>
      <c r="C3920" s="28"/>
    </row>
    <row r="3921" spans="2:3" ht="9.9499999999999993" customHeight="1" x14ac:dyDescent="0.2">
      <c r="B3921" s="28"/>
      <c r="C3921" s="28"/>
    </row>
    <row r="3922" spans="2:3" ht="9.9499999999999993" customHeight="1" x14ac:dyDescent="0.2">
      <c r="B3922" s="28"/>
      <c r="C3922" s="28"/>
    </row>
    <row r="3923" spans="2:3" ht="9.9499999999999993" customHeight="1" x14ac:dyDescent="0.2">
      <c r="B3923" s="28"/>
      <c r="C3923" s="28"/>
    </row>
    <row r="3924" spans="2:3" ht="9.9499999999999993" customHeight="1" x14ac:dyDescent="0.2">
      <c r="B3924" s="28"/>
      <c r="C3924" s="28"/>
    </row>
    <row r="3925" spans="2:3" ht="9.9499999999999993" customHeight="1" x14ac:dyDescent="0.2">
      <c r="B3925" s="28"/>
      <c r="C3925" s="28"/>
    </row>
    <row r="3926" spans="2:3" ht="9.9499999999999993" customHeight="1" x14ac:dyDescent="0.2">
      <c r="B3926" s="28"/>
      <c r="C3926" s="28"/>
    </row>
    <row r="3927" spans="2:3" ht="9.9499999999999993" customHeight="1" x14ac:dyDescent="0.2">
      <c r="B3927" s="28"/>
      <c r="C3927" s="28"/>
    </row>
    <row r="3928" spans="2:3" ht="9.9499999999999993" customHeight="1" x14ac:dyDescent="0.2">
      <c r="B3928" s="28"/>
      <c r="C3928" s="28"/>
    </row>
    <row r="3929" spans="2:3" ht="9.9499999999999993" customHeight="1" x14ac:dyDescent="0.2">
      <c r="B3929" s="28"/>
      <c r="C3929" s="28"/>
    </row>
    <row r="3930" spans="2:3" ht="9.9499999999999993" customHeight="1" x14ac:dyDescent="0.2">
      <c r="B3930" s="28"/>
      <c r="C3930" s="28"/>
    </row>
    <row r="3931" spans="2:3" ht="9.9499999999999993" customHeight="1" x14ac:dyDescent="0.2">
      <c r="B3931" s="28"/>
      <c r="C3931" s="28"/>
    </row>
    <row r="3932" spans="2:3" ht="9.9499999999999993" customHeight="1" x14ac:dyDescent="0.2">
      <c r="B3932" s="28"/>
      <c r="C3932" s="28"/>
    </row>
    <row r="3933" spans="2:3" ht="9.9499999999999993" customHeight="1" x14ac:dyDescent="0.2">
      <c r="B3933" s="28"/>
      <c r="C3933" s="28"/>
    </row>
    <row r="3934" spans="2:3" ht="9.9499999999999993" customHeight="1" x14ac:dyDescent="0.2">
      <c r="B3934" s="28"/>
      <c r="C3934" s="28"/>
    </row>
    <row r="3935" spans="2:3" ht="9.9499999999999993" customHeight="1" x14ac:dyDescent="0.2">
      <c r="B3935" s="28"/>
      <c r="C3935" s="28"/>
    </row>
    <row r="3936" spans="2:3" ht="9.9499999999999993" customHeight="1" x14ac:dyDescent="0.2">
      <c r="B3936" s="28"/>
      <c r="C3936" s="28"/>
    </row>
    <row r="3937" spans="2:3" ht="9.9499999999999993" customHeight="1" x14ac:dyDescent="0.2">
      <c r="B3937" s="28"/>
      <c r="C3937" s="28"/>
    </row>
    <row r="3938" spans="2:3" ht="9.9499999999999993" customHeight="1" x14ac:dyDescent="0.2">
      <c r="B3938" s="28"/>
      <c r="C3938" s="28"/>
    </row>
    <row r="3939" spans="2:3" ht="9.9499999999999993" customHeight="1" x14ac:dyDescent="0.2">
      <c r="B3939" s="28"/>
      <c r="C3939" s="28"/>
    </row>
    <row r="3940" spans="2:3" ht="9.9499999999999993" customHeight="1" x14ac:dyDescent="0.2">
      <c r="B3940" s="28"/>
      <c r="C3940" s="28"/>
    </row>
    <row r="3941" spans="2:3" ht="9.9499999999999993" customHeight="1" x14ac:dyDescent="0.2">
      <c r="B3941" s="28"/>
      <c r="C3941" s="28"/>
    </row>
    <row r="3942" spans="2:3" ht="9.9499999999999993" customHeight="1" x14ac:dyDescent="0.2">
      <c r="B3942" s="28"/>
      <c r="C3942" s="28"/>
    </row>
    <row r="3943" spans="2:3" ht="9.9499999999999993" customHeight="1" x14ac:dyDescent="0.2">
      <c r="B3943" s="28"/>
      <c r="C3943" s="28"/>
    </row>
    <row r="3944" spans="2:3" ht="9.9499999999999993" customHeight="1" x14ac:dyDescent="0.2">
      <c r="B3944" s="28"/>
      <c r="C3944" s="28"/>
    </row>
    <row r="3945" spans="2:3" ht="9.9499999999999993" customHeight="1" x14ac:dyDescent="0.2">
      <c r="B3945" s="28"/>
      <c r="C3945" s="28"/>
    </row>
    <row r="3946" spans="2:3" ht="9.9499999999999993" customHeight="1" x14ac:dyDescent="0.2">
      <c r="B3946" s="28"/>
      <c r="C3946" s="28"/>
    </row>
    <row r="3947" spans="2:3" ht="9.9499999999999993" customHeight="1" x14ac:dyDescent="0.2">
      <c r="B3947" s="28"/>
      <c r="C3947" s="28"/>
    </row>
    <row r="3948" spans="2:3" ht="9.9499999999999993" customHeight="1" x14ac:dyDescent="0.2">
      <c r="B3948" s="28"/>
      <c r="C3948" s="28"/>
    </row>
    <row r="3949" spans="2:3" ht="9.9499999999999993" customHeight="1" x14ac:dyDescent="0.2">
      <c r="B3949" s="28"/>
      <c r="C3949" s="28"/>
    </row>
    <row r="3950" spans="2:3" ht="9.9499999999999993" customHeight="1" x14ac:dyDescent="0.2">
      <c r="B3950" s="28"/>
      <c r="C3950" s="28"/>
    </row>
    <row r="3951" spans="2:3" ht="9.9499999999999993" customHeight="1" x14ac:dyDescent="0.2">
      <c r="B3951" s="28"/>
      <c r="C3951" s="28"/>
    </row>
    <row r="3952" spans="2:3" ht="9.9499999999999993" customHeight="1" x14ac:dyDescent="0.2">
      <c r="B3952" s="28"/>
      <c r="C3952" s="28"/>
    </row>
    <row r="3953" spans="2:3" ht="9.9499999999999993" customHeight="1" x14ac:dyDescent="0.2">
      <c r="B3953" s="28"/>
      <c r="C3953" s="28"/>
    </row>
    <row r="3954" spans="2:3" ht="9.9499999999999993" customHeight="1" x14ac:dyDescent="0.2">
      <c r="B3954" s="28"/>
      <c r="C3954" s="28"/>
    </row>
    <row r="3955" spans="2:3" ht="9.9499999999999993" customHeight="1" x14ac:dyDescent="0.2">
      <c r="B3955" s="28"/>
      <c r="C3955" s="28"/>
    </row>
    <row r="3956" spans="2:3" ht="9.9499999999999993" customHeight="1" x14ac:dyDescent="0.2">
      <c r="B3956" s="28"/>
      <c r="C3956" s="28"/>
    </row>
    <row r="3957" spans="2:3" ht="9.9499999999999993" customHeight="1" x14ac:dyDescent="0.2">
      <c r="B3957" s="28"/>
      <c r="C3957" s="28"/>
    </row>
    <row r="3958" spans="2:3" ht="9.9499999999999993" customHeight="1" x14ac:dyDescent="0.2">
      <c r="B3958" s="28"/>
      <c r="C3958" s="28"/>
    </row>
    <row r="3959" spans="2:3" ht="9.9499999999999993" customHeight="1" x14ac:dyDescent="0.2">
      <c r="B3959" s="28"/>
      <c r="C3959" s="28"/>
    </row>
    <row r="3960" spans="2:3" ht="9.9499999999999993" customHeight="1" x14ac:dyDescent="0.2">
      <c r="B3960" s="28"/>
      <c r="C3960" s="28"/>
    </row>
    <row r="3961" spans="2:3" ht="9.9499999999999993" customHeight="1" x14ac:dyDescent="0.2">
      <c r="B3961" s="28"/>
      <c r="C3961" s="28"/>
    </row>
    <row r="3962" spans="2:3" ht="9.9499999999999993" customHeight="1" x14ac:dyDescent="0.2">
      <c r="B3962" s="28"/>
      <c r="C3962" s="28"/>
    </row>
    <row r="3963" spans="2:3" ht="9.9499999999999993" customHeight="1" x14ac:dyDescent="0.2">
      <c r="B3963" s="28"/>
      <c r="C3963" s="28"/>
    </row>
    <row r="3964" spans="2:3" ht="9.9499999999999993" customHeight="1" x14ac:dyDescent="0.2">
      <c r="B3964" s="28"/>
      <c r="C3964" s="28"/>
    </row>
    <row r="3965" spans="2:3" ht="9.9499999999999993" customHeight="1" x14ac:dyDescent="0.2">
      <c r="B3965" s="28"/>
      <c r="C3965" s="28"/>
    </row>
    <row r="3966" spans="2:3" ht="9.9499999999999993" customHeight="1" x14ac:dyDescent="0.2">
      <c r="B3966" s="28"/>
      <c r="C3966" s="28"/>
    </row>
    <row r="3967" spans="2:3" ht="9.9499999999999993" customHeight="1" x14ac:dyDescent="0.2">
      <c r="B3967" s="28"/>
      <c r="C3967" s="28"/>
    </row>
    <row r="3968" spans="2:3" ht="9.9499999999999993" customHeight="1" x14ac:dyDescent="0.2">
      <c r="B3968" s="28"/>
      <c r="C3968" s="28"/>
    </row>
    <row r="3969" spans="2:3" ht="9.9499999999999993" customHeight="1" x14ac:dyDescent="0.2">
      <c r="B3969" s="28"/>
      <c r="C3969" s="28"/>
    </row>
    <row r="3970" spans="2:3" ht="9.9499999999999993" customHeight="1" x14ac:dyDescent="0.2">
      <c r="B3970" s="28"/>
      <c r="C3970" s="28"/>
    </row>
    <row r="3971" spans="2:3" ht="9.9499999999999993" customHeight="1" x14ac:dyDescent="0.2">
      <c r="B3971" s="28"/>
      <c r="C3971" s="28"/>
    </row>
    <row r="3972" spans="2:3" ht="9.9499999999999993" customHeight="1" x14ac:dyDescent="0.2">
      <c r="B3972" s="28"/>
      <c r="C3972" s="28"/>
    </row>
    <row r="3973" spans="2:3" ht="9.9499999999999993" customHeight="1" x14ac:dyDescent="0.2">
      <c r="B3973" s="28"/>
      <c r="C3973" s="28"/>
    </row>
    <row r="3974" spans="2:3" ht="9.9499999999999993" customHeight="1" x14ac:dyDescent="0.2">
      <c r="B3974" s="28"/>
      <c r="C3974" s="28"/>
    </row>
    <row r="3975" spans="2:3" ht="9.9499999999999993" customHeight="1" x14ac:dyDescent="0.2">
      <c r="B3975" s="28"/>
      <c r="C3975" s="28"/>
    </row>
    <row r="3976" spans="2:3" ht="9.9499999999999993" customHeight="1" x14ac:dyDescent="0.2">
      <c r="B3976" s="28"/>
      <c r="C3976" s="28"/>
    </row>
    <row r="3977" spans="2:3" ht="9.9499999999999993" customHeight="1" x14ac:dyDescent="0.2">
      <c r="B3977" s="28"/>
      <c r="C3977" s="28"/>
    </row>
    <row r="3978" spans="2:3" ht="9.9499999999999993" customHeight="1" x14ac:dyDescent="0.2">
      <c r="B3978" s="28"/>
      <c r="C3978" s="28"/>
    </row>
    <row r="3979" spans="2:3" ht="9.9499999999999993" customHeight="1" x14ac:dyDescent="0.2">
      <c r="B3979" s="28"/>
      <c r="C3979" s="28"/>
    </row>
    <row r="3980" spans="2:3" ht="9.9499999999999993" customHeight="1" x14ac:dyDescent="0.2">
      <c r="B3980" s="28"/>
      <c r="C3980" s="28"/>
    </row>
    <row r="3981" spans="2:3" ht="9.9499999999999993" customHeight="1" x14ac:dyDescent="0.2">
      <c r="B3981" s="28"/>
      <c r="C3981" s="28"/>
    </row>
    <row r="3982" spans="2:3" ht="9.9499999999999993" customHeight="1" x14ac:dyDescent="0.2">
      <c r="B3982" s="28"/>
      <c r="C3982" s="28"/>
    </row>
    <row r="3983" spans="2:3" ht="9.9499999999999993" customHeight="1" x14ac:dyDescent="0.2">
      <c r="B3983" s="28"/>
      <c r="C3983" s="28"/>
    </row>
    <row r="3984" spans="2:3" ht="9.9499999999999993" customHeight="1" x14ac:dyDescent="0.2">
      <c r="B3984" s="28"/>
      <c r="C3984" s="28"/>
    </row>
    <row r="3985" spans="2:3" ht="9.9499999999999993" customHeight="1" x14ac:dyDescent="0.2">
      <c r="B3985" s="28"/>
      <c r="C3985" s="28"/>
    </row>
    <row r="3986" spans="2:3" ht="9.9499999999999993" customHeight="1" x14ac:dyDescent="0.2">
      <c r="B3986" s="28"/>
      <c r="C3986" s="28"/>
    </row>
    <row r="3987" spans="2:3" ht="9.9499999999999993" customHeight="1" x14ac:dyDescent="0.2">
      <c r="B3987" s="28"/>
      <c r="C3987" s="28"/>
    </row>
    <row r="3988" spans="2:3" ht="9.9499999999999993" customHeight="1" x14ac:dyDescent="0.2">
      <c r="B3988" s="28"/>
      <c r="C3988" s="28"/>
    </row>
    <row r="3989" spans="2:3" ht="9.9499999999999993" customHeight="1" x14ac:dyDescent="0.2">
      <c r="B3989" s="28"/>
      <c r="C3989" s="28"/>
    </row>
    <row r="3990" spans="2:3" ht="9.9499999999999993" customHeight="1" x14ac:dyDescent="0.2">
      <c r="B3990" s="28"/>
      <c r="C3990" s="28"/>
    </row>
    <row r="3991" spans="2:3" ht="9.9499999999999993" customHeight="1" x14ac:dyDescent="0.2">
      <c r="B3991" s="28"/>
      <c r="C3991" s="28"/>
    </row>
    <row r="3992" spans="2:3" ht="9.9499999999999993" customHeight="1" x14ac:dyDescent="0.2">
      <c r="B3992" s="28"/>
      <c r="C3992" s="28"/>
    </row>
    <row r="3993" spans="2:3" ht="9.9499999999999993" customHeight="1" x14ac:dyDescent="0.2">
      <c r="B3993" s="28"/>
      <c r="C3993" s="28"/>
    </row>
    <row r="3994" spans="2:3" ht="9.9499999999999993" customHeight="1" x14ac:dyDescent="0.2">
      <c r="B3994" s="28"/>
      <c r="C3994" s="28"/>
    </row>
    <row r="3995" spans="2:3" ht="9.9499999999999993" customHeight="1" x14ac:dyDescent="0.2">
      <c r="B3995" s="28"/>
      <c r="C3995" s="28"/>
    </row>
    <row r="3996" spans="2:3" ht="9.9499999999999993" customHeight="1" x14ac:dyDescent="0.2">
      <c r="B3996" s="28"/>
      <c r="C3996" s="28"/>
    </row>
    <row r="3997" spans="2:3" ht="9.9499999999999993" customHeight="1" x14ac:dyDescent="0.2">
      <c r="B3997" s="28"/>
      <c r="C3997" s="28"/>
    </row>
    <row r="3998" spans="2:3" ht="9.9499999999999993" customHeight="1" x14ac:dyDescent="0.2">
      <c r="B3998" s="28"/>
      <c r="C3998" s="28"/>
    </row>
    <row r="3999" spans="2:3" ht="9.9499999999999993" customHeight="1" x14ac:dyDescent="0.2">
      <c r="B3999" s="28"/>
      <c r="C3999" s="28"/>
    </row>
    <row r="4000" spans="2:3" ht="9.9499999999999993" customHeight="1" x14ac:dyDescent="0.2">
      <c r="B4000" s="28"/>
      <c r="C4000" s="28"/>
    </row>
    <row r="4001" spans="2:3" ht="9.9499999999999993" customHeight="1" x14ac:dyDescent="0.2">
      <c r="B4001" s="28"/>
      <c r="C4001" s="28"/>
    </row>
    <row r="4002" spans="2:3" ht="9.9499999999999993" customHeight="1" x14ac:dyDescent="0.2">
      <c r="B4002" s="28"/>
      <c r="C4002" s="28"/>
    </row>
    <row r="4003" spans="2:3" ht="9.9499999999999993" customHeight="1" x14ac:dyDescent="0.2">
      <c r="B4003" s="28"/>
      <c r="C4003" s="28"/>
    </row>
    <row r="4004" spans="2:3" ht="9.9499999999999993" customHeight="1" x14ac:dyDescent="0.2">
      <c r="B4004" s="28"/>
      <c r="C4004" s="28"/>
    </row>
    <row r="4005" spans="2:3" ht="9.9499999999999993" customHeight="1" x14ac:dyDescent="0.2">
      <c r="B4005" s="28"/>
      <c r="C4005" s="28"/>
    </row>
    <row r="4006" spans="2:3" ht="9.9499999999999993" customHeight="1" x14ac:dyDescent="0.2">
      <c r="B4006" s="28"/>
      <c r="C4006" s="28"/>
    </row>
    <row r="4007" spans="2:3" ht="9.9499999999999993" customHeight="1" x14ac:dyDescent="0.2">
      <c r="B4007" s="28"/>
      <c r="C4007" s="28"/>
    </row>
    <row r="4008" spans="2:3" ht="9.9499999999999993" customHeight="1" x14ac:dyDescent="0.2">
      <c r="B4008" s="28"/>
      <c r="C4008" s="28"/>
    </row>
    <row r="4009" spans="2:3" ht="9.9499999999999993" customHeight="1" x14ac:dyDescent="0.2">
      <c r="B4009" s="28"/>
      <c r="C4009" s="28"/>
    </row>
    <row r="4010" spans="2:3" ht="9.9499999999999993" customHeight="1" x14ac:dyDescent="0.2">
      <c r="B4010" s="28"/>
      <c r="C4010" s="28"/>
    </row>
    <row r="4011" spans="2:3" ht="9.9499999999999993" customHeight="1" x14ac:dyDescent="0.2">
      <c r="B4011" s="28"/>
      <c r="C4011" s="28"/>
    </row>
    <row r="4012" spans="2:3" ht="9.9499999999999993" customHeight="1" x14ac:dyDescent="0.2">
      <c r="B4012" s="28"/>
      <c r="C4012" s="28"/>
    </row>
    <row r="4013" spans="2:3" ht="9.9499999999999993" customHeight="1" x14ac:dyDescent="0.2">
      <c r="B4013" s="28"/>
      <c r="C4013" s="28"/>
    </row>
    <row r="4014" spans="2:3" ht="9.9499999999999993" customHeight="1" x14ac:dyDescent="0.2">
      <c r="B4014" s="28"/>
      <c r="C4014" s="28"/>
    </row>
    <row r="4015" spans="2:3" ht="9.9499999999999993" customHeight="1" x14ac:dyDescent="0.2">
      <c r="B4015" s="28"/>
      <c r="C4015" s="28"/>
    </row>
    <row r="4016" spans="2:3" ht="9.9499999999999993" customHeight="1" x14ac:dyDescent="0.2">
      <c r="B4016" s="28"/>
      <c r="C4016" s="28"/>
    </row>
    <row r="4017" spans="2:3" ht="9.9499999999999993" customHeight="1" x14ac:dyDescent="0.2">
      <c r="B4017" s="28"/>
      <c r="C4017" s="28"/>
    </row>
    <row r="4018" spans="2:3" ht="9.9499999999999993" customHeight="1" x14ac:dyDescent="0.2">
      <c r="B4018" s="28"/>
      <c r="C4018" s="28"/>
    </row>
    <row r="4019" spans="2:3" ht="9.9499999999999993" customHeight="1" x14ac:dyDescent="0.2">
      <c r="B4019" s="28"/>
      <c r="C4019" s="28"/>
    </row>
    <row r="4020" spans="2:3" ht="9.9499999999999993" customHeight="1" x14ac:dyDescent="0.2">
      <c r="B4020" s="28"/>
      <c r="C4020" s="28"/>
    </row>
    <row r="4021" spans="2:3" ht="9.9499999999999993" customHeight="1" x14ac:dyDescent="0.2">
      <c r="B4021" s="28"/>
      <c r="C4021" s="28"/>
    </row>
    <row r="4022" spans="2:3" ht="9.9499999999999993" customHeight="1" x14ac:dyDescent="0.2">
      <c r="B4022" s="28"/>
      <c r="C4022" s="28"/>
    </row>
    <row r="4023" spans="2:3" ht="9.9499999999999993" customHeight="1" x14ac:dyDescent="0.2">
      <c r="B4023" s="28"/>
      <c r="C4023" s="28"/>
    </row>
    <row r="4024" spans="2:3" ht="9.9499999999999993" customHeight="1" x14ac:dyDescent="0.2">
      <c r="B4024" s="28"/>
      <c r="C4024" s="28"/>
    </row>
    <row r="4025" spans="2:3" ht="9.9499999999999993" customHeight="1" x14ac:dyDescent="0.2">
      <c r="B4025" s="28"/>
      <c r="C4025" s="28"/>
    </row>
    <row r="4026" spans="2:3" ht="9.9499999999999993" customHeight="1" x14ac:dyDescent="0.2">
      <c r="B4026" s="28"/>
      <c r="C4026" s="28"/>
    </row>
    <row r="4027" spans="2:3" ht="9.9499999999999993" customHeight="1" x14ac:dyDescent="0.2">
      <c r="B4027" s="28"/>
      <c r="C4027" s="28"/>
    </row>
    <row r="4028" spans="2:3" ht="9.9499999999999993" customHeight="1" x14ac:dyDescent="0.2">
      <c r="B4028" s="28"/>
      <c r="C4028" s="28"/>
    </row>
    <row r="4029" spans="2:3" ht="9.9499999999999993" customHeight="1" x14ac:dyDescent="0.2">
      <c r="B4029" s="28"/>
      <c r="C4029" s="28"/>
    </row>
    <row r="4030" spans="2:3" ht="9.9499999999999993" customHeight="1" x14ac:dyDescent="0.2">
      <c r="B4030" s="28"/>
      <c r="C4030" s="28"/>
    </row>
    <row r="4031" spans="2:3" ht="9.9499999999999993" customHeight="1" x14ac:dyDescent="0.2">
      <c r="B4031" s="28"/>
      <c r="C4031" s="28"/>
    </row>
    <row r="4032" spans="2:3" ht="9.9499999999999993" customHeight="1" x14ac:dyDescent="0.2">
      <c r="B4032" s="28"/>
      <c r="C4032" s="28"/>
    </row>
    <row r="4033" spans="2:3" ht="9.9499999999999993" customHeight="1" x14ac:dyDescent="0.2">
      <c r="B4033" s="28"/>
      <c r="C4033" s="28"/>
    </row>
    <row r="4034" spans="2:3" ht="9.9499999999999993" customHeight="1" x14ac:dyDescent="0.2">
      <c r="B4034" s="28"/>
      <c r="C4034" s="28"/>
    </row>
    <row r="4035" spans="2:3" ht="9.9499999999999993" customHeight="1" x14ac:dyDescent="0.2">
      <c r="B4035" s="28"/>
      <c r="C4035" s="28"/>
    </row>
    <row r="4036" spans="2:3" ht="9.9499999999999993" customHeight="1" x14ac:dyDescent="0.2">
      <c r="B4036" s="28"/>
      <c r="C4036" s="28"/>
    </row>
    <row r="4037" spans="2:3" ht="9.9499999999999993" customHeight="1" x14ac:dyDescent="0.2">
      <c r="B4037" s="28"/>
      <c r="C4037" s="28"/>
    </row>
    <row r="4038" spans="2:3" ht="9.9499999999999993" customHeight="1" x14ac:dyDescent="0.2">
      <c r="B4038" s="28"/>
      <c r="C4038" s="28"/>
    </row>
    <row r="4039" spans="2:3" ht="9.9499999999999993" customHeight="1" x14ac:dyDescent="0.2">
      <c r="B4039" s="28"/>
      <c r="C4039" s="28"/>
    </row>
    <row r="4040" spans="2:3" ht="9.9499999999999993" customHeight="1" x14ac:dyDescent="0.2">
      <c r="B4040" s="28"/>
      <c r="C4040" s="28"/>
    </row>
    <row r="4041" spans="2:3" ht="9.9499999999999993" customHeight="1" x14ac:dyDescent="0.2">
      <c r="B4041" s="28"/>
      <c r="C4041" s="28"/>
    </row>
    <row r="4042" spans="2:3" ht="9.9499999999999993" customHeight="1" x14ac:dyDescent="0.2">
      <c r="B4042" s="28"/>
      <c r="C4042" s="28"/>
    </row>
    <row r="4043" spans="2:3" ht="9.9499999999999993" customHeight="1" x14ac:dyDescent="0.2">
      <c r="B4043" s="28"/>
      <c r="C4043" s="28"/>
    </row>
    <row r="4044" spans="2:3" ht="9.9499999999999993" customHeight="1" x14ac:dyDescent="0.2">
      <c r="B4044" s="28"/>
      <c r="C4044" s="28"/>
    </row>
    <row r="4045" spans="2:3" ht="9.9499999999999993" customHeight="1" x14ac:dyDescent="0.2">
      <c r="B4045" s="28"/>
      <c r="C4045" s="28"/>
    </row>
    <row r="4046" spans="2:3" ht="9.9499999999999993" customHeight="1" x14ac:dyDescent="0.2">
      <c r="B4046" s="28"/>
      <c r="C4046" s="28"/>
    </row>
    <row r="4047" spans="2:3" ht="9.9499999999999993" customHeight="1" x14ac:dyDescent="0.2">
      <c r="B4047" s="28"/>
      <c r="C4047" s="28"/>
    </row>
    <row r="4048" spans="2:3" ht="9.9499999999999993" customHeight="1" x14ac:dyDescent="0.2">
      <c r="B4048" s="28"/>
      <c r="C4048" s="28"/>
    </row>
    <row r="4049" spans="2:3" ht="9.9499999999999993" customHeight="1" x14ac:dyDescent="0.2">
      <c r="B4049" s="28"/>
      <c r="C4049" s="28"/>
    </row>
    <row r="4050" spans="2:3" ht="9.9499999999999993" customHeight="1" x14ac:dyDescent="0.2">
      <c r="B4050" s="28"/>
      <c r="C4050" s="28"/>
    </row>
    <row r="4051" spans="2:3" ht="9.9499999999999993" customHeight="1" x14ac:dyDescent="0.2">
      <c r="B4051" s="28"/>
      <c r="C4051" s="28"/>
    </row>
    <row r="4052" spans="2:3" ht="9.9499999999999993" customHeight="1" x14ac:dyDescent="0.2">
      <c r="B4052" s="28"/>
      <c r="C4052" s="28"/>
    </row>
    <row r="4053" spans="2:3" ht="9.9499999999999993" customHeight="1" x14ac:dyDescent="0.2">
      <c r="B4053" s="28"/>
      <c r="C4053" s="28"/>
    </row>
    <row r="4054" spans="2:3" ht="9.9499999999999993" customHeight="1" x14ac:dyDescent="0.2">
      <c r="B4054" s="28"/>
      <c r="C4054" s="28"/>
    </row>
    <row r="4055" spans="2:3" ht="9.9499999999999993" customHeight="1" x14ac:dyDescent="0.2">
      <c r="B4055" s="28"/>
      <c r="C4055" s="28"/>
    </row>
    <row r="4056" spans="2:3" ht="9.9499999999999993" customHeight="1" x14ac:dyDescent="0.2">
      <c r="B4056" s="28"/>
      <c r="C4056" s="28"/>
    </row>
    <row r="4057" spans="2:3" ht="9.9499999999999993" customHeight="1" x14ac:dyDescent="0.2">
      <c r="B4057" s="28"/>
      <c r="C4057" s="28"/>
    </row>
    <row r="4058" spans="2:3" ht="9.9499999999999993" customHeight="1" x14ac:dyDescent="0.2">
      <c r="B4058" s="28"/>
      <c r="C4058" s="28"/>
    </row>
    <row r="4059" spans="2:3" ht="9.9499999999999993" customHeight="1" x14ac:dyDescent="0.2">
      <c r="B4059" s="28"/>
      <c r="C4059" s="28"/>
    </row>
    <row r="4060" spans="2:3" ht="9.9499999999999993" customHeight="1" x14ac:dyDescent="0.2">
      <c r="B4060" s="28"/>
      <c r="C4060" s="28"/>
    </row>
    <row r="4061" spans="2:3" ht="9.9499999999999993" customHeight="1" x14ac:dyDescent="0.2">
      <c r="B4061" s="28"/>
      <c r="C4061" s="28"/>
    </row>
    <row r="4062" spans="2:3" ht="9.9499999999999993" customHeight="1" x14ac:dyDescent="0.2">
      <c r="B4062" s="28"/>
      <c r="C4062" s="28"/>
    </row>
    <row r="4063" spans="2:3" ht="9.9499999999999993" customHeight="1" x14ac:dyDescent="0.2">
      <c r="B4063" s="28"/>
      <c r="C4063" s="28"/>
    </row>
    <row r="4064" spans="2:3" ht="9.9499999999999993" customHeight="1" x14ac:dyDescent="0.2">
      <c r="B4064" s="28"/>
      <c r="C4064" s="28"/>
    </row>
    <row r="4065" spans="2:3" ht="9.9499999999999993" customHeight="1" x14ac:dyDescent="0.2">
      <c r="B4065" s="28"/>
      <c r="C4065" s="28"/>
    </row>
    <row r="4066" spans="2:3" ht="9.9499999999999993" customHeight="1" x14ac:dyDescent="0.2">
      <c r="B4066" s="28"/>
      <c r="C4066" s="28"/>
    </row>
    <row r="4067" spans="2:3" ht="9.9499999999999993" customHeight="1" x14ac:dyDescent="0.2">
      <c r="B4067" s="28"/>
      <c r="C4067" s="28"/>
    </row>
    <row r="4068" spans="2:3" ht="9.9499999999999993" customHeight="1" x14ac:dyDescent="0.2">
      <c r="B4068" s="28"/>
      <c r="C4068" s="28"/>
    </row>
    <row r="4069" spans="2:3" ht="9.9499999999999993" customHeight="1" x14ac:dyDescent="0.2">
      <c r="B4069" s="28"/>
      <c r="C4069" s="28"/>
    </row>
    <row r="4070" spans="2:3" ht="9.9499999999999993" customHeight="1" x14ac:dyDescent="0.2">
      <c r="B4070" s="28"/>
      <c r="C4070" s="28"/>
    </row>
    <row r="4071" spans="2:3" ht="9.9499999999999993" customHeight="1" x14ac:dyDescent="0.2">
      <c r="B4071" s="28"/>
      <c r="C4071" s="28"/>
    </row>
    <row r="4072" spans="2:3" ht="9.9499999999999993" customHeight="1" x14ac:dyDescent="0.2">
      <c r="B4072" s="28"/>
      <c r="C4072" s="28"/>
    </row>
    <row r="4073" spans="2:3" ht="9.9499999999999993" customHeight="1" x14ac:dyDescent="0.2">
      <c r="B4073" s="28"/>
      <c r="C4073" s="28"/>
    </row>
    <row r="4074" spans="2:3" ht="9.9499999999999993" customHeight="1" x14ac:dyDescent="0.2">
      <c r="B4074" s="28"/>
      <c r="C4074" s="28"/>
    </row>
    <row r="4075" spans="2:3" ht="9.9499999999999993" customHeight="1" x14ac:dyDescent="0.2">
      <c r="B4075" s="28"/>
      <c r="C4075" s="28"/>
    </row>
    <row r="4076" spans="2:3" ht="9.9499999999999993" customHeight="1" x14ac:dyDescent="0.2">
      <c r="B4076" s="28"/>
      <c r="C4076" s="28"/>
    </row>
    <row r="4077" spans="2:3" ht="9.9499999999999993" customHeight="1" x14ac:dyDescent="0.2">
      <c r="B4077" s="28"/>
      <c r="C4077" s="28"/>
    </row>
    <row r="4078" spans="2:3" ht="9.9499999999999993" customHeight="1" x14ac:dyDescent="0.2">
      <c r="B4078" s="28"/>
      <c r="C4078" s="28"/>
    </row>
    <row r="4079" spans="2:3" ht="9.9499999999999993" customHeight="1" x14ac:dyDescent="0.2">
      <c r="B4079" s="28"/>
      <c r="C4079" s="28"/>
    </row>
    <row r="4080" spans="2:3" ht="9.9499999999999993" customHeight="1" x14ac:dyDescent="0.2">
      <c r="B4080" s="28"/>
      <c r="C4080" s="28"/>
    </row>
    <row r="4081" spans="2:3" ht="9.9499999999999993" customHeight="1" x14ac:dyDescent="0.2">
      <c r="B4081" s="28"/>
      <c r="C4081" s="28"/>
    </row>
    <row r="4082" spans="2:3" ht="9.9499999999999993" customHeight="1" x14ac:dyDescent="0.2">
      <c r="B4082" s="28"/>
      <c r="C4082" s="28"/>
    </row>
    <row r="4083" spans="2:3" ht="9.9499999999999993" customHeight="1" x14ac:dyDescent="0.2">
      <c r="B4083" s="28"/>
      <c r="C4083" s="28"/>
    </row>
    <row r="4084" spans="2:3" ht="9.9499999999999993" customHeight="1" x14ac:dyDescent="0.2">
      <c r="B4084" s="28"/>
      <c r="C4084" s="28"/>
    </row>
    <row r="4085" spans="2:3" ht="9.9499999999999993" customHeight="1" x14ac:dyDescent="0.2">
      <c r="B4085" s="28"/>
      <c r="C4085" s="28"/>
    </row>
    <row r="4086" spans="2:3" ht="9.9499999999999993" customHeight="1" x14ac:dyDescent="0.2">
      <c r="B4086" s="28"/>
      <c r="C4086" s="28"/>
    </row>
    <row r="4087" spans="2:3" ht="9.9499999999999993" customHeight="1" x14ac:dyDescent="0.2">
      <c r="B4087" s="28"/>
      <c r="C4087" s="28"/>
    </row>
    <row r="4088" spans="2:3" ht="9.9499999999999993" customHeight="1" x14ac:dyDescent="0.2">
      <c r="B4088" s="28"/>
      <c r="C4088" s="28"/>
    </row>
    <row r="4089" spans="2:3" ht="9.9499999999999993" customHeight="1" x14ac:dyDescent="0.2">
      <c r="B4089" s="28"/>
      <c r="C4089" s="28"/>
    </row>
    <row r="4090" spans="2:3" ht="9.9499999999999993" customHeight="1" x14ac:dyDescent="0.2">
      <c r="B4090" s="28"/>
      <c r="C4090" s="28"/>
    </row>
    <row r="4091" spans="2:3" ht="9.9499999999999993" customHeight="1" x14ac:dyDescent="0.2">
      <c r="B4091" s="28"/>
      <c r="C4091" s="28"/>
    </row>
    <row r="4092" spans="2:3" ht="9.9499999999999993" customHeight="1" x14ac:dyDescent="0.2">
      <c r="B4092" s="28"/>
      <c r="C4092" s="28"/>
    </row>
    <row r="4093" spans="2:3" ht="9.9499999999999993" customHeight="1" x14ac:dyDescent="0.2">
      <c r="B4093" s="28"/>
      <c r="C4093" s="28"/>
    </row>
    <row r="4094" spans="2:3" ht="9.9499999999999993" customHeight="1" x14ac:dyDescent="0.2">
      <c r="B4094" s="28"/>
      <c r="C4094" s="28"/>
    </row>
    <row r="4095" spans="2:3" ht="9.9499999999999993" customHeight="1" x14ac:dyDescent="0.2">
      <c r="B4095" s="28"/>
      <c r="C4095" s="28"/>
    </row>
    <row r="4096" spans="2:3" ht="9.9499999999999993" customHeight="1" x14ac:dyDescent="0.2">
      <c r="B4096" s="28"/>
      <c r="C4096" s="28"/>
    </row>
    <row r="4097" spans="2:3" ht="9.9499999999999993" customHeight="1" x14ac:dyDescent="0.2">
      <c r="B4097" s="28"/>
      <c r="C4097" s="28"/>
    </row>
    <row r="4098" spans="2:3" ht="9.9499999999999993" customHeight="1" x14ac:dyDescent="0.2">
      <c r="B4098" s="28"/>
      <c r="C4098" s="28"/>
    </row>
    <row r="4099" spans="2:3" ht="9.9499999999999993" customHeight="1" x14ac:dyDescent="0.2">
      <c r="B4099" s="28"/>
      <c r="C4099" s="28"/>
    </row>
    <row r="4100" spans="2:3" ht="9.9499999999999993" customHeight="1" x14ac:dyDescent="0.2">
      <c r="B4100" s="28"/>
      <c r="C4100" s="28"/>
    </row>
    <row r="4101" spans="2:3" ht="9.9499999999999993" customHeight="1" x14ac:dyDescent="0.2">
      <c r="B4101" s="28"/>
      <c r="C4101" s="28"/>
    </row>
    <row r="4102" spans="2:3" ht="9.9499999999999993" customHeight="1" x14ac:dyDescent="0.2">
      <c r="B4102" s="28"/>
      <c r="C4102" s="28"/>
    </row>
    <row r="4103" spans="2:3" ht="9.9499999999999993" customHeight="1" x14ac:dyDescent="0.2">
      <c r="B4103" s="28"/>
      <c r="C4103" s="28"/>
    </row>
    <row r="4104" spans="2:3" ht="9.9499999999999993" customHeight="1" x14ac:dyDescent="0.2">
      <c r="B4104" s="28"/>
      <c r="C4104" s="28"/>
    </row>
    <row r="4105" spans="2:3" ht="9.9499999999999993" customHeight="1" x14ac:dyDescent="0.2">
      <c r="B4105" s="28"/>
      <c r="C4105" s="28"/>
    </row>
    <row r="4106" spans="2:3" ht="9.9499999999999993" customHeight="1" x14ac:dyDescent="0.2">
      <c r="B4106" s="28"/>
      <c r="C4106" s="28"/>
    </row>
    <row r="4107" spans="2:3" ht="9.9499999999999993" customHeight="1" x14ac:dyDescent="0.2">
      <c r="B4107" s="28"/>
      <c r="C4107" s="28"/>
    </row>
    <row r="4108" spans="2:3" ht="9.9499999999999993" customHeight="1" x14ac:dyDescent="0.2">
      <c r="B4108" s="28"/>
      <c r="C4108" s="28"/>
    </row>
    <row r="4109" spans="2:3" ht="9.9499999999999993" customHeight="1" x14ac:dyDescent="0.2">
      <c r="B4109" s="28"/>
      <c r="C4109" s="28"/>
    </row>
    <row r="4110" spans="2:3" ht="9.9499999999999993" customHeight="1" x14ac:dyDescent="0.2">
      <c r="B4110" s="28"/>
      <c r="C4110" s="28"/>
    </row>
    <row r="4111" spans="2:3" ht="9.9499999999999993" customHeight="1" x14ac:dyDescent="0.2">
      <c r="B4111" s="28"/>
      <c r="C4111" s="28"/>
    </row>
    <row r="4112" spans="2:3" ht="9.9499999999999993" customHeight="1" x14ac:dyDescent="0.2">
      <c r="B4112" s="28"/>
      <c r="C4112" s="28"/>
    </row>
    <row r="4113" spans="2:3" ht="9.9499999999999993" customHeight="1" x14ac:dyDescent="0.2">
      <c r="B4113" s="28"/>
      <c r="C4113" s="28"/>
    </row>
    <row r="4114" spans="2:3" ht="9.9499999999999993" customHeight="1" x14ac:dyDescent="0.2">
      <c r="B4114" s="28"/>
      <c r="C4114" s="28"/>
    </row>
    <row r="4115" spans="2:3" ht="9.9499999999999993" customHeight="1" x14ac:dyDescent="0.2">
      <c r="B4115" s="28"/>
      <c r="C4115" s="28"/>
    </row>
    <row r="4116" spans="2:3" ht="9.9499999999999993" customHeight="1" x14ac:dyDescent="0.2">
      <c r="B4116" s="28"/>
      <c r="C4116" s="28"/>
    </row>
    <row r="4117" spans="2:3" ht="9.9499999999999993" customHeight="1" x14ac:dyDescent="0.2">
      <c r="B4117" s="28"/>
      <c r="C4117" s="28"/>
    </row>
    <row r="4118" spans="2:3" ht="9.9499999999999993" customHeight="1" x14ac:dyDescent="0.2">
      <c r="B4118" s="28"/>
      <c r="C4118" s="28"/>
    </row>
    <row r="4119" spans="2:3" ht="9.9499999999999993" customHeight="1" x14ac:dyDescent="0.2">
      <c r="B4119" s="28"/>
      <c r="C4119" s="28"/>
    </row>
    <row r="4120" spans="2:3" ht="9.9499999999999993" customHeight="1" x14ac:dyDescent="0.2">
      <c r="B4120" s="28"/>
      <c r="C4120" s="28"/>
    </row>
    <row r="4121" spans="2:3" ht="9.9499999999999993" customHeight="1" x14ac:dyDescent="0.2">
      <c r="B4121" s="28"/>
      <c r="C4121" s="28"/>
    </row>
    <row r="4122" spans="2:3" ht="9.9499999999999993" customHeight="1" x14ac:dyDescent="0.2">
      <c r="B4122" s="28"/>
      <c r="C4122" s="28"/>
    </row>
    <row r="4123" spans="2:3" ht="9.9499999999999993" customHeight="1" x14ac:dyDescent="0.2">
      <c r="B4123" s="28"/>
      <c r="C4123" s="28"/>
    </row>
    <row r="4124" spans="2:3" ht="9.9499999999999993" customHeight="1" x14ac:dyDescent="0.2">
      <c r="B4124" s="28"/>
      <c r="C4124" s="28"/>
    </row>
    <row r="4125" spans="2:3" ht="9.9499999999999993" customHeight="1" x14ac:dyDescent="0.2">
      <c r="B4125" s="28"/>
      <c r="C4125" s="28"/>
    </row>
    <row r="4126" spans="2:3" ht="9.9499999999999993" customHeight="1" x14ac:dyDescent="0.2">
      <c r="B4126" s="28"/>
      <c r="C4126" s="28"/>
    </row>
    <row r="4127" spans="2:3" ht="9.9499999999999993" customHeight="1" x14ac:dyDescent="0.2">
      <c r="B4127" s="28"/>
      <c r="C4127" s="28"/>
    </row>
    <row r="4128" spans="2:3" ht="9.9499999999999993" customHeight="1" x14ac:dyDescent="0.2">
      <c r="B4128" s="28"/>
      <c r="C4128" s="28"/>
    </row>
    <row r="4129" spans="2:3" ht="9.9499999999999993" customHeight="1" x14ac:dyDescent="0.2">
      <c r="B4129" s="28"/>
      <c r="C4129" s="28"/>
    </row>
    <row r="4130" spans="2:3" ht="9.9499999999999993" customHeight="1" x14ac:dyDescent="0.2">
      <c r="B4130" s="28"/>
      <c r="C4130" s="28"/>
    </row>
    <row r="4131" spans="2:3" ht="9.9499999999999993" customHeight="1" x14ac:dyDescent="0.2">
      <c r="B4131" s="28"/>
      <c r="C4131" s="28"/>
    </row>
    <row r="4132" spans="2:3" ht="9.9499999999999993" customHeight="1" x14ac:dyDescent="0.2">
      <c r="B4132" s="28"/>
      <c r="C4132" s="28"/>
    </row>
    <row r="4133" spans="2:3" ht="9.9499999999999993" customHeight="1" x14ac:dyDescent="0.2">
      <c r="B4133" s="28"/>
      <c r="C4133" s="28"/>
    </row>
    <row r="4134" spans="2:3" ht="9.9499999999999993" customHeight="1" x14ac:dyDescent="0.2">
      <c r="B4134" s="28"/>
      <c r="C4134" s="28"/>
    </row>
    <row r="4135" spans="2:3" ht="9.9499999999999993" customHeight="1" x14ac:dyDescent="0.2">
      <c r="B4135" s="28"/>
      <c r="C4135" s="28"/>
    </row>
    <row r="4136" spans="2:3" ht="9.9499999999999993" customHeight="1" x14ac:dyDescent="0.2">
      <c r="B4136" s="28"/>
      <c r="C4136" s="28"/>
    </row>
    <row r="4137" spans="2:3" ht="9.9499999999999993" customHeight="1" x14ac:dyDescent="0.2">
      <c r="B4137" s="28"/>
      <c r="C4137" s="28"/>
    </row>
    <row r="4138" spans="2:3" ht="9.9499999999999993" customHeight="1" x14ac:dyDescent="0.2">
      <c r="B4138" s="28"/>
      <c r="C4138" s="28"/>
    </row>
    <row r="4139" spans="2:3" ht="9.9499999999999993" customHeight="1" x14ac:dyDescent="0.2">
      <c r="B4139" s="28"/>
      <c r="C4139" s="28"/>
    </row>
    <row r="4140" spans="2:3" ht="9.9499999999999993" customHeight="1" x14ac:dyDescent="0.2">
      <c r="B4140" s="28"/>
      <c r="C4140" s="28"/>
    </row>
    <row r="4141" spans="2:3" ht="9.9499999999999993" customHeight="1" x14ac:dyDescent="0.2">
      <c r="B4141" s="28"/>
      <c r="C4141" s="28"/>
    </row>
    <row r="4142" spans="2:3" ht="9.9499999999999993" customHeight="1" x14ac:dyDescent="0.2">
      <c r="B4142" s="28"/>
      <c r="C4142" s="28"/>
    </row>
    <row r="4143" spans="2:3" ht="9.9499999999999993" customHeight="1" x14ac:dyDescent="0.2">
      <c r="B4143" s="28"/>
      <c r="C4143" s="28"/>
    </row>
    <row r="4144" spans="2:3" ht="9.9499999999999993" customHeight="1" x14ac:dyDescent="0.2">
      <c r="B4144" s="28"/>
      <c r="C4144" s="28"/>
    </row>
    <row r="4145" spans="2:3" ht="9.9499999999999993" customHeight="1" x14ac:dyDescent="0.2">
      <c r="B4145" s="28"/>
      <c r="C4145" s="28"/>
    </row>
    <row r="4146" spans="2:3" ht="9.9499999999999993" customHeight="1" x14ac:dyDescent="0.2">
      <c r="B4146" s="28"/>
      <c r="C4146" s="28"/>
    </row>
    <row r="4147" spans="2:3" ht="9.9499999999999993" customHeight="1" x14ac:dyDescent="0.2">
      <c r="B4147" s="28"/>
      <c r="C4147" s="28"/>
    </row>
    <row r="4148" spans="2:3" ht="9.9499999999999993" customHeight="1" x14ac:dyDescent="0.2">
      <c r="B4148" s="28"/>
      <c r="C4148" s="28"/>
    </row>
    <row r="4149" spans="2:3" ht="9.9499999999999993" customHeight="1" x14ac:dyDescent="0.2">
      <c r="B4149" s="28"/>
      <c r="C4149" s="28"/>
    </row>
    <row r="4150" spans="2:3" ht="9.9499999999999993" customHeight="1" x14ac:dyDescent="0.2">
      <c r="B4150" s="28"/>
      <c r="C4150" s="28"/>
    </row>
    <row r="4151" spans="2:3" ht="9.9499999999999993" customHeight="1" x14ac:dyDescent="0.2">
      <c r="B4151" s="28"/>
      <c r="C4151" s="28"/>
    </row>
    <row r="4152" spans="2:3" ht="9.9499999999999993" customHeight="1" x14ac:dyDescent="0.2">
      <c r="B4152" s="28"/>
      <c r="C4152" s="28"/>
    </row>
    <row r="4153" spans="2:3" ht="9.9499999999999993" customHeight="1" x14ac:dyDescent="0.2">
      <c r="B4153" s="28"/>
      <c r="C4153" s="28"/>
    </row>
    <row r="4154" spans="2:3" ht="9.9499999999999993" customHeight="1" x14ac:dyDescent="0.2">
      <c r="B4154" s="28"/>
      <c r="C4154" s="28"/>
    </row>
    <row r="4155" spans="2:3" ht="9.9499999999999993" customHeight="1" x14ac:dyDescent="0.2">
      <c r="B4155" s="28"/>
      <c r="C4155" s="28"/>
    </row>
    <row r="4156" spans="2:3" ht="9.9499999999999993" customHeight="1" x14ac:dyDescent="0.2">
      <c r="B4156" s="28"/>
      <c r="C4156" s="28"/>
    </row>
    <row r="4157" spans="2:3" ht="9.9499999999999993" customHeight="1" x14ac:dyDescent="0.2">
      <c r="B4157" s="28"/>
      <c r="C4157" s="28"/>
    </row>
    <row r="4158" spans="2:3" ht="9.9499999999999993" customHeight="1" x14ac:dyDescent="0.2">
      <c r="B4158" s="28"/>
      <c r="C4158" s="28"/>
    </row>
    <row r="4159" spans="2:3" ht="9.9499999999999993" customHeight="1" x14ac:dyDescent="0.2">
      <c r="B4159" s="28"/>
      <c r="C4159" s="28"/>
    </row>
    <row r="4160" spans="2:3" ht="9.9499999999999993" customHeight="1" x14ac:dyDescent="0.2">
      <c r="B4160" s="28"/>
      <c r="C4160" s="28"/>
    </row>
    <row r="4161" spans="2:3" ht="9.9499999999999993" customHeight="1" x14ac:dyDescent="0.2">
      <c r="B4161" s="28"/>
      <c r="C4161" s="28"/>
    </row>
    <row r="4162" spans="2:3" ht="9.9499999999999993" customHeight="1" x14ac:dyDescent="0.2">
      <c r="B4162" s="28"/>
      <c r="C4162" s="28"/>
    </row>
    <row r="4163" spans="2:3" ht="9.9499999999999993" customHeight="1" x14ac:dyDescent="0.2">
      <c r="B4163" s="28"/>
      <c r="C4163" s="28"/>
    </row>
    <row r="4164" spans="2:3" ht="9.9499999999999993" customHeight="1" x14ac:dyDescent="0.2">
      <c r="B4164" s="28"/>
      <c r="C4164" s="28"/>
    </row>
    <row r="4165" spans="2:3" ht="9.9499999999999993" customHeight="1" x14ac:dyDescent="0.2">
      <c r="B4165" s="28"/>
      <c r="C4165" s="28"/>
    </row>
    <row r="4166" spans="2:3" ht="9.9499999999999993" customHeight="1" x14ac:dyDescent="0.2">
      <c r="B4166" s="28"/>
      <c r="C4166" s="28"/>
    </row>
    <row r="4167" spans="2:3" ht="9.9499999999999993" customHeight="1" x14ac:dyDescent="0.2">
      <c r="B4167" s="28"/>
      <c r="C4167" s="28"/>
    </row>
    <row r="4168" spans="2:3" ht="9.9499999999999993" customHeight="1" x14ac:dyDescent="0.2">
      <c r="B4168" s="28"/>
      <c r="C4168" s="28"/>
    </row>
    <row r="4169" spans="2:3" ht="9.9499999999999993" customHeight="1" x14ac:dyDescent="0.2">
      <c r="B4169" s="28"/>
      <c r="C4169" s="28"/>
    </row>
    <row r="4170" spans="2:3" ht="9.9499999999999993" customHeight="1" x14ac:dyDescent="0.2">
      <c r="B4170" s="28"/>
      <c r="C4170" s="28"/>
    </row>
    <row r="4171" spans="2:3" ht="9.9499999999999993" customHeight="1" x14ac:dyDescent="0.2">
      <c r="B4171" s="28"/>
      <c r="C4171" s="28"/>
    </row>
    <row r="4172" spans="2:3" ht="9.9499999999999993" customHeight="1" x14ac:dyDescent="0.2">
      <c r="B4172" s="28"/>
      <c r="C4172" s="28"/>
    </row>
    <row r="4173" spans="2:3" ht="9.9499999999999993" customHeight="1" x14ac:dyDescent="0.2">
      <c r="B4173" s="28"/>
      <c r="C4173" s="28"/>
    </row>
    <row r="4174" spans="2:3" ht="9.9499999999999993" customHeight="1" x14ac:dyDescent="0.2">
      <c r="B4174" s="28"/>
      <c r="C4174" s="28"/>
    </row>
    <row r="4175" spans="2:3" ht="9.9499999999999993" customHeight="1" x14ac:dyDescent="0.2">
      <c r="B4175" s="28"/>
      <c r="C4175" s="28"/>
    </row>
    <row r="4176" spans="2:3" ht="9.9499999999999993" customHeight="1" x14ac:dyDescent="0.2">
      <c r="B4176" s="28"/>
      <c r="C4176" s="28"/>
    </row>
    <row r="4177" spans="2:3" ht="9.9499999999999993" customHeight="1" x14ac:dyDescent="0.2">
      <c r="B4177" s="28"/>
      <c r="C4177" s="28"/>
    </row>
    <row r="4178" spans="2:3" ht="9.9499999999999993" customHeight="1" x14ac:dyDescent="0.2">
      <c r="B4178" s="28"/>
      <c r="C4178" s="28"/>
    </row>
    <row r="4179" spans="2:3" ht="9.9499999999999993" customHeight="1" x14ac:dyDescent="0.2">
      <c r="B4179" s="28"/>
      <c r="C4179" s="28"/>
    </row>
    <row r="4180" spans="2:3" ht="9.9499999999999993" customHeight="1" x14ac:dyDescent="0.2">
      <c r="B4180" s="28"/>
      <c r="C4180" s="28"/>
    </row>
    <row r="4181" spans="2:3" ht="9.9499999999999993" customHeight="1" x14ac:dyDescent="0.2">
      <c r="B4181" s="28"/>
      <c r="C4181" s="28"/>
    </row>
    <row r="4182" spans="2:3" ht="9.9499999999999993" customHeight="1" x14ac:dyDescent="0.2">
      <c r="B4182" s="28"/>
      <c r="C4182" s="28"/>
    </row>
    <row r="4183" spans="2:3" ht="9.9499999999999993" customHeight="1" x14ac:dyDescent="0.2">
      <c r="B4183" s="28"/>
      <c r="C4183" s="28"/>
    </row>
    <row r="4184" spans="2:3" ht="9.9499999999999993" customHeight="1" x14ac:dyDescent="0.2">
      <c r="B4184" s="28"/>
      <c r="C4184" s="28"/>
    </row>
    <row r="4185" spans="2:3" ht="9.9499999999999993" customHeight="1" x14ac:dyDescent="0.2">
      <c r="B4185" s="28"/>
      <c r="C4185" s="28"/>
    </row>
    <row r="4186" spans="2:3" ht="9.9499999999999993" customHeight="1" x14ac:dyDescent="0.2">
      <c r="B4186" s="28"/>
      <c r="C4186" s="28"/>
    </row>
    <row r="4187" spans="2:3" ht="9.9499999999999993" customHeight="1" x14ac:dyDescent="0.2">
      <c r="B4187" s="28"/>
      <c r="C4187" s="28"/>
    </row>
    <row r="4188" spans="2:3" ht="9.9499999999999993" customHeight="1" x14ac:dyDescent="0.2">
      <c r="B4188" s="28"/>
      <c r="C4188" s="28"/>
    </row>
    <row r="4189" spans="2:3" ht="9.9499999999999993" customHeight="1" x14ac:dyDescent="0.2">
      <c r="B4189" s="28"/>
      <c r="C4189" s="28"/>
    </row>
    <row r="4190" spans="2:3" ht="9.9499999999999993" customHeight="1" x14ac:dyDescent="0.2">
      <c r="B4190" s="28"/>
      <c r="C4190" s="28"/>
    </row>
    <row r="4191" spans="2:3" ht="9.9499999999999993" customHeight="1" x14ac:dyDescent="0.2">
      <c r="B4191" s="28"/>
      <c r="C4191" s="28"/>
    </row>
    <row r="4192" spans="2:3" ht="9.9499999999999993" customHeight="1" x14ac:dyDescent="0.2">
      <c r="B4192" s="28"/>
      <c r="C4192" s="28"/>
    </row>
    <row r="4193" spans="2:3" ht="9.9499999999999993" customHeight="1" x14ac:dyDescent="0.2">
      <c r="B4193" s="28"/>
      <c r="C4193" s="28"/>
    </row>
    <row r="4194" spans="2:3" ht="9.9499999999999993" customHeight="1" x14ac:dyDescent="0.2">
      <c r="B4194" s="28"/>
      <c r="C4194" s="28"/>
    </row>
    <row r="4195" spans="2:3" ht="9.9499999999999993" customHeight="1" x14ac:dyDescent="0.2">
      <c r="B4195" s="28"/>
      <c r="C4195" s="28"/>
    </row>
    <row r="4196" spans="2:3" ht="9.9499999999999993" customHeight="1" x14ac:dyDescent="0.2">
      <c r="B4196" s="28"/>
      <c r="C4196" s="28"/>
    </row>
    <row r="4197" spans="2:3" ht="9.9499999999999993" customHeight="1" x14ac:dyDescent="0.2">
      <c r="B4197" s="28"/>
      <c r="C4197" s="28"/>
    </row>
    <row r="4198" spans="2:3" ht="9.9499999999999993" customHeight="1" x14ac:dyDescent="0.2">
      <c r="B4198" s="28"/>
      <c r="C4198" s="28"/>
    </row>
    <row r="4199" spans="2:3" ht="9.9499999999999993" customHeight="1" x14ac:dyDescent="0.2">
      <c r="B4199" s="28"/>
      <c r="C4199" s="28"/>
    </row>
    <row r="4200" spans="2:3" ht="9.9499999999999993" customHeight="1" x14ac:dyDescent="0.2">
      <c r="B4200" s="28"/>
      <c r="C4200" s="28"/>
    </row>
    <row r="4201" spans="2:3" ht="9.9499999999999993" customHeight="1" x14ac:dyDescent="0.2">
      <c r="B4201" s="28"/>
      <c r="C4201" s="28"/>
    </row>
    <row r="4202" spans="2:3" ht="9.9499999999999993" customHeight="1" x14ac:dyDescent="0.2">
      <c r="B4202" s="28"/>
      <c r="C4202" s="28"/>
    </row>
    <row r="4203" spans="2:3" ht="9.9499999999999993" customHeight="1" x14ac:dyDescent="0.2">
      <c r="B4203" s="28"/>
      <c r="C4203" s="28"/>
    </row>
    <row r="4204" spans="2:3" ht="9.9499999999999993" customHeight="1" x14ac:dyDescent="0.2">
      <c r="B4204" s="28"/>
      <c r="C4204" s="28"/>
    </row>
    <row r="4205" spans="2:3" ht="9.9499999999999993" customHeight="1" x14ac:dyDescent="0.2">
      <c r="B4205" s="28"/>
      <c r="C4205" s="28"/>
    </row>
    <row r="4206" spans="2:3" ht="9.9499999999999993" customHeight="1" x14ac:dyDescent="0.2">
      <c r="B4206" s="28"/>
      <c r="C4206" s="28"/>
    </row>
    <row r="4207" spans="2:3" ht="9.9499999999999993" customHeight="1" x14ac:dyDescent="0.2">
      <c r="B4207" s="28"/>
      <c r="C4207" s="28"/>
    </row>
    <row r="4208" spans="2:3" ht="9.9499999999999993" customHeight="1" x14ac:dyDescent="0.2">
      <c r="B4208" s="28"/>
      <c r="C4208" s="28"/>
    </row>
    <row r="4209" spans="2:3" ht="9.9499999999999993" customHeight="1" x14ac:dyDescent="0.2">
      <c r="B4209" s="28"/>
      <c r="C4209" s="28"/>
    </row>
    <row r="4210" spans="2:3" ht="9.9499999999999993" customHeight="1" x14ac:dyDescent="0.2">
      <c r="B4210" s="28"/>
      <c r="C4210" s="28"/>
    </row>
    <row r="4211" spans="2:3" ht="9.9499999999999993" customHeight="1" x14ac:dyDescent="0.2">
      <c r="B4211" s="28"/>
      <c r="C4211" s="28"/>
    </row>
    <row r="4212" spans="2:3" ht="9.9499999999999993" customHeight="1" x14ac:dyDescent="0.2">
      <c r="B4212" s="28"/>
      <c r="C4212" s="28"/>
    </row>
    <row r="4213" spans="2:3" ht="9.9499999999999993" customHeight="1" x14ac:dyDescent="0.2">
      <c r="B4213" s="28"/>
      <c r="C4213" s="28"/>
    </row>
    <row r="4214" spans="2:3" ht="9.9499999999999993" customHeight="1" x14ac:dyDescent="0.2">
      <c r="B4214" s="28"/>
      <c r="C4214" s="28"/>
    </row>
    <row r="4215" spans="2:3" ht="9.9499999999999993" customHeight="1" x14ac:dyDescent="0.2">
      <c r="B4215" s="28"/>
      <c r="C4215" s="28"/>
    </row>
    <row r="4216" spans="2:3" ht="9.9499999999999993" customHeight="1" x14ac:dyDescent="0.2">
      <c r="B4216" s="28"/>
      <c r="C4216" s="28"/>
    </row>
    <row r="4217" spans="2:3" ht="9.9499999999999993" customHeight="1" x14ac:dyDescent="0.2">
      <c r="B4217" s="28"/>
      <c r="C4217" s="28"/>
    </row>
    <row r="4218" spans="2:3" ht="9.9499999999999993" customHeight="1" x14ac:dyDescent="0.2">
      <c r="B4218" s="28"/>
      <c r="C4218" s="28"/>
    </row>
    <row r="4219" spans="2:3" ht="9.9499999999999993" customHeight="1" x14ac:dyDescent="0.2">
      <c r="B4219" s="28"/>
      <c r="C4219" s="28"/>
    </row>
    <row r="4220" spans="2:3" ht="9.9499999999999993" customHeight="1" x14ac:dyDescent="0.2">
      <c r="B4220" s="28"/>
      <c r="C4220" s="28"/>
    </row>
    <row r="4221" spans="2:3" ht="9.9499999999999993" customHeight="1" x14ac:dyDescent="0.2">
      <c r="B4221" s="28"/>
      <c r="C4221" s="28"/>
    </row>
    <row r="4222" spans="2:3" ht="9.9499999999999993" customHeight="1" x14ac:dyDescent="0.2">
      <c r="B4222" s="28"/>
      <c r="C4222" s="28"/>
    </row>
    <row r="4223" spans="2:3" ht="9.9499999999999993" customHeight="1" x14ac:dyDescent="0.2">
      <c r="B4223" s="28"/>
      <c r="C4223" s="28"/>
    </row>
    <row r="4224" spans="2:3" ht="9.9499999999999993" customHeight="1" x14ac:dyDescent="0.2">
      <c r="B4224" s="28"/>
      <c r="C4224" s="28"/>
    </row>
    <row r="4225" spans="2:3" ht="9.9499999999999993" customHeight="1" x14ac:dyDescent="0.2">
      <c r="B4225" s="28"/>
      <c r="C4225" s="28"/>
    </row>
    <row r="4226" spans="2:3" ht="9.9499999999999993" customHeight="1" x14ac:dyDescent="0.2">
      <c r="B4226" s="28"/>
      <c r="C4226" s="28"/>
    </row>
    <row r="4227" spans="2:3" ht="9.9499999999999993" customHeight="1" x14ac:dyDescent="0.2">
      <c r="B4227" s="28"/>
      <c r="C4227" s="28"/>
    </row>
    <row r="4228" spans="2:3" ht="9.9499999999999993" customHeight="1" x14ac:dyDescent="0.2">
      <c r="B4228" s="28"/>
      <c r="C4228" s="28"/>
    </row>
    <row r="4229" spans="2:3" ht="9.9499999999999993" customHeight="1" x14ac:dyDescent="0.2">
      <c r="B4229" s="28"/>
      <c r="C4229" s="28"/>
    </row>
    <row r="4230" spans="2:3" ht="9.9499999999999993" customHeight="1" x14ac:dyDescent="0.2">
      <c r="B4230" s="28"/>
      <c r="C4230" s="28"/>
    </row>
    <row r="4231" spans="2:3" ht="9.9499999999999993" customHeight="1" x14ac:dyDescent="0.2">
      <c r="B4231" s="28"/>
      <c r="C4231" s="28"/>
    </row>
    <row r="4232" spans="2:3" ht="9.9499999999999993" customHeight="1" x14ac:dyDescent="0.2">
      <c r="B4232" s="28"/>
      <c r="C4232" s="28"/>
    </row>
    <row r="4233" spans="2:3" ht="9.9499999999999993" customHeight="1" x14ac:dyDescent="0.2">
      <c r="B4233" s="28"/>
      <c r="C4233" s="28"/>
    </row>
    <row r="4234" spans="2:3" ht="9.9499999999999993" customHeight="1" x14ac:dyDescent="0.2">
      <c r="B4234" s="28"/>
      <c r="C4234" s="28"/>
    </row>
    <row r="4235" spans="2:3" ht="9.9499999999999993" customHeight="1" x14ac:dyDescent="0.2">
      <c r="B4235" s="28"/>
      <c r="C4235" s="28"/>
    </row>
    <row r="4236" spans="2:3" ht="9.9499999999999993" customHeight="1" x14ac:dyDescent="0.2">
      <c r="B4236" s="28"/>
      <c r="C4236" s="28"/>
    </row>
    <row r="4237" spans="2:3" ht="9.9499999999999993" customHeight="1" x14ac:dyDescent="0.2">
      <c r="B4237" s="28"/>
      <c r="C4237" s="28"/>
    </row>
    <row r="4238" spans="2:3" ht="9.9499999999999993" customHeight="1" x14ac:dyDescent="0.2">
      <c r="B4238" s="28"/>
      <c r="C4238" s="28"/>
    </row>
    <row r="4239" spans="2:3" ht="9.9499999999999993" customHeight="1" x14ac:dyDescent="0.2">
      <c r="B4239" s="28"/>
      <c r="C4239" s="28"/>
    </row>
    <row r="4240" spans="2:3" ht="9.9499999999999993" customHeight="1" x14ac:dyDescent="0.2">
      <c r="B4240" s="28"/>
      <c r="C4240" s="28"/>
    </row>
    <row r="4241" spans="2:3" ht="9.9499999999999993" customHeight="1" x14ac:dyDescent="0.2">
      <c r="B4241" s="28"/>
      <c r="C4241" s="28"/>
    </row>
    <row r="4242" spans="2:3" ht="9.9499999999999993" customHeight="1" x14ac:dyDescent="0.2">
      <c r="B4242" s="28"/>
      <c r="C4242" s="28"/>
    </row>
    <row r="4243" spans="2:3" ht="9.9499999999999993" customHeight="1" x14ac:dyDescent="0.2">
      <c r="B4243" s="28"/>
      <c r="C4243" s="28"/>
    </row>
    <row r="4244" spans="2:3" ht="9.9499999999999993" customHeight="1" x14ac:dyDescent="0.2">
      <c r="B4244" s="28"/>
      <c r="C4244" s="28"/>
    </row>
    <row r="4245" spans="2:3" ht="9.9499999999999993" customHeight="1" x14ac:dyDescent="0.2">
      <c r="B4245" s="28"/>
      <c r="C4245" s="28"/>
    </row>
    <row r="4246" spans="2:3" ht="9.9499999999999993" customHeight="1" x14ac:dyDescent="0.2">
      <c r="B4246" s="28"/>
      <c r="C4246" s="28"/>
    </row>
    <row r="4247" spans="2:3" ht="9.9499999999999993" customHeight="1" x14ac:dyDescent="0.2">
      <c r="B4247" s="28"/>
      <c r="C4247" s="28"/>
    </row>
    <row r="4248" spans="2:3" ht="9.9499999999999993" customHeight="1" x14ac:dyDescent="0.2">
      <c r="B4248" s="28"/>
      <c r="C4248" s="28"/>
    </row>
    <row r="4249" spans="2:3" ht="9.9499999999999993" customHeight="1" x14ac:dyDescent="0.2">
      <c r="B4249" s="28"/>
      <c r="C4249" s="28"/>
    </row>
    <row r="4250" spans="2:3" ht="9.9499999999999993" customHeight="1" x14ac:dyDescent="0.2">
      <c r="B4250" s="28"/>
      <c r="C4250" s="28"/>
    </row>
    <row r="4251" spans="2:3" ht="9.9499999999999993" customHeight="1" x14ac:dyDescent="0.2">
      <c r="B4251" s="28"/>
      <c r="C4251" s="28"/>
    </row>
    <row r="4252" spans="2:3" ht="9.9499999999999993" customHeight="1" x14ac:dyDescent="0.2">
      <c r="B4252" s="28"/>
      <c r="C4252" s="28"/>
    </row>
    <row r="4253" spans="2:3" ht="9.9499999999999993" customHeight="1" x14ac:dyDescent="0.2">
      <c r="B4253" s="28"/>
      <c r="C4253" s="28"/>
    </row>
    <row r="4254" spans="2:3" ht="9.9499999999999993" customHeight="1" x14ac:dyDescent="0.2">
      <c r="B4254" s="28"/>
      <c r="C4254" s="28"/>
    </row>
    <row r="4255" spans="2:3" ht="9.9499999999999993" customHeight="1" x14ac:dyDescent="0.2">
      <c r="B4255" s="28"/>
      <c r="C4255" s="28"/>
    </row>
    <row r="4256" spans="2:3" ht="9.9499999999999993" customHeight="1" x14ac:dyDescent="0.2">
      <c r="B4256" s="28"/>
      <c r="C4256" s="28"/>
    </row>
    <row r="4257" spans="2:3" ht="9.9499999999999993" customHeight="1" x14ac:dyDescent="0.2">
      <c r="B4257" s="28"/>
      <c r="C4257" s="28"/>
    </row>
    <row r="4258" spans="2:3" ht="9.9499999999999993" customHeight="1" x14ac:dyDescent="0.2">
      <c r="B4258" s="28"/>
      <c r="C4258" s="28"/>
    </row>
    <row r="4259" spans="2:3" ht="9.9499999999999993" customHeight="1" x14ac:dyDescent="0.2">
      <c r="B4259" s="28"/>
      <c r="C4259" s="28"/>
    </row>
    <row r="4260" spans="2:3" ht="9.9499999999999993" customHeight="1" x14ac:dyDescent="0.2">
      <c r="B4260" s="28"/>
      <c r="C4260" s="28"/>
    </row>
    <row r="4261" spans="2:3" ht="9.9499999999999993" customHeight="1" x14ac:dyDescent="0.2">
      <c r="B4261" s="28"/>
      <c r="C4261" s="28"/>
    </row>
    <row r="4262" spans="2:3" ht="9.9499999999999993" customHeight="1" x14ac:dyDescent="0.2">
      <c r="B4262" s="28"/>
      <c r="C4262" s="28"/>
    </row>
    <row r="4263" spans="2:3" ht="9.9499999999999993" customHeight="1" x14ac:dyDescent="0.2">
      <c r="B4263" s="28"/>
      <c r="C4263" s="28"/>
    </row>
    <row r="4264" spans="2:3" ht="9.9499999999999993" customHeight="1" x14ac:dyDescent="0.2">
      <c r="B4264" s="28"/>
      <c r="C4264" s="28"/>
    </row>
    <row r="4265" spans="2:3" ht="9.9499999999999993" customHeight="1" x14ac:dyDescent="0.2">
      <c r="B4265" s="28"/>
      <c r="C4265" s="28"/>
    </row>
    <row r="4266" spans="2:3" ht="9.9499999999999993" customHeight="1" x14ac:dyDescent="0.2">
      <c r="B4266" s="28"/>
      <c r="C4266" s="28"/>
    </row>
    <row r="4267" spans="2:3" ht="9.9499999999999993" customHeight="1" x14ac:dyDescent="0.2">
      <c r="B4267" s="28"/>
      <c r="C4267" s="28"/>
    </row>
    <row r="4268" spans="2:3" ht="9.9499999999999993" customHeight="1" x14ac:dyDescent="0.2">
      <c r="B4268" s="28"/>
      <c r="C4268" s="28"/>
    </row>
    <row r="4269" spans="2:3" ht="9.9499999999999993" customHeight="1" x14ac:dyDescent="0.2">
      <c r="B4269" s="28"/>
      <c r="C4269" s="28"/>
    </row>
    <row r="4270" spans="2:3" ht="9.9499999999999993" customHeight="1" x14ac:dyDescent="0.2">
      <c r="B4270" s="28"/>
      <c r="C4270" s="28"/>
    </row>
    <row r="4271" spans="2:3" ht="9.9499999999999993" customHeight="1" x14ac:dyDescent="0.2">
      <c r="B4271" s="28"/>
      <c r="C4271" s="28"/>
    </row>
    <row r="4272" spans="2:3" ht="9.9499999999999993" customHeight="1" x14ac:dyDescent="0.2">
      <c r="B4272" s="28"/>
      <c r="C4272" s="28"/>
    </row>
    <row r="4273" spans="2:3" ht="9.9499999999999993" customHeight="1" x14ac:dyDescent="0.2">
      <c r="B4273" s="28"/>
      <c r="C4273" s="28"/>
    </row>
    <row r="4274" spans="2:3" ht="9.9499999999999993" customHeight="1" x14ac:dyDescent="0.2">
      <c r="B4274" s="28"/>
      <c r="C4274" s="28"/>
    </row>
    <row r="4275" spans="2:3" ht="9.9499999999999993" customHeight="1" x14ac:dyDescent="0.2">
      <c r="B4275" s="28"/>
      <c r="C4275" s="28"/>
    </row>
    <row r="4276" spans="2:3" ht="9.9499999999999993" customHeight="1" x14ac:dyDescent="0.2">
      <c r="B4276" s="28"/>
      <c r="C4276" s="28"/>
    </row>
    <row r="4277" spans="2:3" ht="9.9499999999999993" customHeight="1" x14ac:dyDescent="0.2">
      <c r="B4277" s="28"/>
      <c r="C4277" s="28"/>
    </row>
    <row r="4278" spans="2:3" ht="9.9499999999999993" customHeight="1" x14ac:dyDescent="0.2">
      <c r="B4278" s="28"/>
      <c r="C4278" s="28"/>
    </row>
    <row r="4279" spans="2:3" ht="9.9499999999999993" customHeight="1" x14ac:dyDescent="0.2">
      <c r="B4279" s="28"/>
      <c r="C4279" s="28"/>
    </row>
    <row r="4280" spans="2:3" ht="9.9499999999999993" customHeight="1" x14ac:dyDescent="0.2">
      <c r="B4280" s="28"/>
      <c r="C4280" s="28"/>
    </row>
    <row r="4281" spans="2:3" ht="9.9499999999999993" customHeight="1" x14ac:dyDescent="0.2">
      <c r="B4281" s="28"/>
      <c r="C4281" s="28"/>
    </row>
    <row r="4282" spans="2:3" ht="9.9499999999999993" customHeight="1" x14ac:dyDescent="0.2">
      <c r="B4282" s="28"/>
      <c r="C4282" s="28"/>
    </row>
    <row r="4283" spans="2:3" ht="9.9499999999999993" customHeight="1" x14ac:dyDescent="0.2">
      <c r="B4283" s="28"/>
      <c r="C4283" s="28"/>
    </row>
    <row r="4284" spans="2:3" ht="9.9499999999999993" customHeight="1" x14ac:dyDescent="0.2">
      <c r="B4284" s="28"/>
      <c r="C4284" s="28"/>
    </row>
    <row r="4285" spans="2:3" ht="9.9499999999999993" customHeight="1" x14ac:dyDescent="0.2">
      <c r="B4285" s="28"/>
      <c r="C4285" s="28"/>
    </row>
    <row r="4286" spans="2:3" ht="9.9499999999999993" customHeight="1" x14ac:dyDescent="0.2">
      <c r="B4286" s="28"/>
      <c r="C4286" s="28"/>
    </row>
    <row r="4287" spans="2:3" ht="9.9499999999999993" customHeight="1" x14ac:dyDescent="0.2">
      <c r="B4287" s="28"/>
      <c r="C4287" s="28"/>
    </row>
    <row r="4288" spans="2:3" ht="9.9499999999999993" customHeight="1" x14ac:dyDescent="0.2">
      <c r="B4288" s="28"/>
      <c r="C4288" s="28"/>
    </row>
    <row r="4289" spans="2:3" ht="9.9499999999999993" customHeight="1" x14ac:dyDescent="0.2">
      <c r="B4289" s="28"/>
      <c r="C4289" s="28"/>
    </row>
    <row r="4290" spans="2:3" ht="9.9499999999999993" customHeight="1" x14ac:dyDescent="0.2">
      <c r="B4290" s="28"/>
      <c r="C4290" s="28"/>
    </row>
    <row r="4291" spans="2:3" ht="9.9499999999999993" customHeight="1" x14ac:dyDescent="0.2">
      <c r="B4291" s="28"/>
      <c r="C4291" s="28"/>
    </row>
    <row r="4292" spans="2:3" ht="9.9499999999999993" customHeight="1" x14ac:dyDescent="0.2">
      <c r="B4292" s="28"/>
      <c r="C4292" s="28"/>
    </row>
    <row r="4293" spans="2:3" ht="9.9499999999999993" customHeight="1" x14ac:dyDescent="0.2">
      <c r="B4293" s="28"/>
      <c r="C4293" s="28"/>
    </row>
    <row r="4294" spans="2:3" ht="9.9499999999999993" customHeight="1" x14ac:dyDescent="0.2">
      <c r="B4294" s="28"/>
      <c r="C4294" s="28"/>
    </row>
    <row r="4295" spans="2:3" ht="9.9499999999999993" customHeight="1" x14ac:dyDescent="0.2">
      <c r="B4295" s="28"/>
      <c r="C4295" s="28"/>
    </row>
    <row r="4296" spans="2:3" ht="9.9499999999999993" customHeight="1" x14ac:dyDescent="0.2">
      <c r="B4296" s="28"/>
      <c r="C4296" s="28"/>
    </row>
    <row r="4297" spans="2:3" ht="9.9499999999999993" customHeight="1" x14ac:dyDescent="0.2">
      <c r="B4297" s="28"/>
      <c r="C4297" s="28"/>
    </row>
    <row r="4298" spans="2:3" ht="9.9499999999999993" customHeight="1" x14ac:dyDescent="0.2">
      <c r="B4298" s="28"/>
      <c r="C4298" s="28"/>
    </row>
    <row r="4299" spans="2:3" ht="9.9499999999999993" customHeight="1" x14ac:dyDescent="0.2">
      <c r="B4299" s="28"/>
      <c r="C4299" s="28"/>
    </row>
    <row r="4300" spans="2:3" ht="9.9499999999999993" customHeight="1" x14ac:dyDescent="0.2">
      <c r="B4300" s="28"/>
      <c r="C4300" s="28"/>
    </row>
    <row r="4301" spans="2:3" ht="9.9499999999999993" customHeight="1" x14ac:dyDescent="0.2">
      <c r="B4301" s="28"/>
      <c r="C4301" s="28"/>
    </row>
    <row r="4302" spans="2:3" ht="9.9499999999999993" customHeight="1" x14ac:dyDescent="0.2">
      <c r="B4302" s="28"/>
      <c r="C4302" s="28"/>
    </row>
    <row r="4303" spans="2:3" ht="9.9499999999999993" customHeight="1" x14ac:dyDescent="0.2">
      <c r="B4303" s="28"/>
      <c r="C4303" s="28"/>
    </row>
    <row r="4304" spans="2:3" ht="9.9499999999999993" customHeight="1" x14ac:dyDescent="0.2">
      <c r="B4304" s="28"/>
      <c r="C4304" s="28"/>
    </row>
    <row r="4305" spans="2:3" ht="9.9499999999999993" customHeight="1" x14ac:dyDescent="0.2">
      <c r="B4305" s="28"/>
      <c r="C4305" s="28"/>
    </row>
    <row r="4306" spans="2:3" ht="9.9499999999999993" customHeight="1" x14ac:dyDescent="0.2">
      <c r="B4306" s="28"/>
      <c r="C4306" s="28"/>
    </row>
    <row r="4307" spans="2:3" ht="9.9499999999999993" customHeight="1" x14ac:dyDescent="0.2">
      <c r="B4307" s="28"/>
      <c r="C4307" s="28"/>
    </row>
    <row r="4308" spans="2:3" ht="9.9499999999999993" customHeight="1" x14ac:dyDescent="0.2">
      <c r="B4308" s="28"/>
      <c r="C4308" s="28"/>
    </row>
    <row r="4309" spans="2:3" ht="9.9499999999999993" customHeight="1" x14ac:dyDescent="0.2">
      <c r="B4309" s="28"/>
      <c r="C4309" s="28"/>
    </row>
    <row r="4310" spans="2:3" ht="9.9499999999999993" customHeight="1" x14ac:dyDescent="0.2">
      <c r="B4310" s="28"/>
      <c r="C4310" s="28"/>
    </row>
    <row r="4311" spans="2:3" ht="9.9499999999999993" customHeight="1" x14ac:dyDescent="0.2">
      <c r="B4311" s="28"/>
      <c r="C4311" s="28"/>
    </row>
    <row r="4312" spans="2:3" ht="9.9499999999999993" customHeight="1" x14ac:dyDescent="0.2">
      <c r="B4312" s="28"/>
      <c r="C4312" s="28"/>
    </row>
    <row r="4313" spans="2:3" ht="9.9499999999999993" customHeight="1" x14ac:dyDescent="0.2">
      <c r="B4313" s="28"/>
      <c r="C4313" s="28"/>
    </row>
    <row r="4314" spans="2:3" ht="9.9499999999999993" customHeight="1" x14ac:dyDescent="0.2">
      <c r="B4314" s="28"/>
      <c r="C4314" s="28"/>
    </row>
    <row r="4315" spans="2:3" ht="9.9499999999999993" customHeight="1" x14ac:dyDescent="0.2">
      <c r="B4315" s="28"/>
      <c r="C4315" s="28"/>
    </row>
    <row r="4316" spans="2:3" ht="9.9499999999999993" customHeight="1" x14ac:dyDescent="0.2">
      <c r="B4316" s="28"/>
      <c r="C4316" s="28"/>
    </row>
    <row r="4317" spans="2:3" ht="9.9499999999999993" customHeight="1" x14ac:dyDescent="0.2">
      <c r="B4317" s="28"/>
      <c r="C4317" s="28"/>
    </row>
    <row r="4318" spans="2:3" ht="9.9499999999999993" customHeight="1" x14ac:dyDescent="0.2">
      <c r="B4318" s="28"/>
      <c r="C4318" s="28"/>
    </row>
    <row r="4319" spans="2:3" ht="9.9499999999999993" customHeight="1" x14ac:dyDescent="0.2">
      <c r="B4319" s="28"/>
      <c r="C4319" s="28"/>
    </row>
    <row r="4320" spans="2:3" ht="9.9499999999999993" customHeight="1" x14ac:dyDescent="0.2">
      <c r="B4320" s="28"/>
      <c r="C4320" s="28"/>
    </row>
    <row r="4321" spans="2:3" ht="9.9499999999999993" customHeight="1" x14ac:dyDescent="0.2">
      <c r="B4321" s="28"/>
      <c r="C4321" s="28"/>
    </row>
    <row r="4322" spans="2:3" ht="9.9499999999999993" customHeight="1" x14ac:dyDescent="0.2">
      <c r="B4322" s="28"/>
      <c r="C4322" s="28"/>
    </row>
    <row r="4323" spans="2:3" ht="9.9499999999999993" customHeight="1" x14ac:dyDescent="0.2">
      <c r="B4323" s="28"/>
      <c r="C4323" s="28"/>
    </row>
    <row r="4324" spans="2:3" ht="9.9499999999999993" customHeight="1" x14ac:dyDescent="0.2">
      <c r="B4324" s="28"/>
      <c r="C4324" s="28"/>
    </row>
    <row r="4325" spans="2:3" ht="9.9499999999999993" customHeight="1" x14ac:dyDescent="0.2">
      <c r="B4325" s="28"/>
      <c r="C4325" s="28"/>
    </row>
    <row r="4326" spans="2:3" ht="9.9499999999999993" customHeight="1" x14ac:dyDescent="0.2">
      <c r="B4326" s="28"/>
      <c r="C4326" s="28"/>
    </row>
    <row r="4327" spans="2:3" ht="9.9499999999999993" customHeight="1" x14ac:dyDescent="0.2">
      <c r="B4327" s="28"/>
      <c r="C4327" s="28"/>
    </row>
    <row r="4328" spans="2:3" ht="9.9499999999999993" customHeight="1" x14ac:dyDescent="0.2">
      <c r="B4328" s="28"/>
      <c r="C4328" s="28"/>
    </row>
    <row r="4329" spans="2:3" ht="9.9499999999999993" customHeight="1" x14ac:dyDescent="0.2">
      <c r="B4329" s="28"/>
      <c r="C4329" s="28"/>
    </row>
    <row r="4330" spans="2:3" ht="9.9499999999999993" customHeight="1" x14ac:dyDescent="0.2">
      <c r="B4330" s="28"/>
      <c r="C4330" s="28"/>
    </row>
    <row r="4331" spans="2:3" ht="9.9499999999999993" customHeight="1" x14ac:dyDescent="0.2">
      <c r="B4331" s="28"/>
      <c r="C4331" s="28"/>
    </row>
    <row r="4332" spans="2:3" ht="9.9499999999999993" customHeight="1" x14ac:dyDescent="0.2">
      <c r="B4332" s="28"/>
      <c r="C4332" s="28"/>
    </row>
    <row r="4333" spans="2:3" ht="9.9499999999999993" customHeight="1" x14ac:dyDescent="0.2">
      <c r="B4333" s="28"/>
      <c r="C4333" s="28"/>
    </row>
    <row r="4334" spans="2:3" ht="9.9499999999999993" customHeight="1" x14ac:dyDescent="0.2">
      <c r="B4334" s="28"/>
      <c r="C4334" s="28"/>
    </row>
    <row r="4335" spans="2:3" ht="9.9499999999999993" customHeight="1" x14ac:dyDescent="0.2">
      <c r="B4335" s="28"/>
      <c r="C4335" s="28"/>
    </row>
    <row r="4336" spans="2:3" ht="9.9499999999999993" customHeight="1" x14ac:dyDescent="0.2">
      <c r="B4336" s="28"/>
      <c r="C4336" s="28"/>
    </row>
    <row r="4337" spans="2:3" ht="9.9499999999999993" customHeight="1" x14ac:dyDescent="0.2">
      <c r="B4337" s="28"/>
      <c r="C4337" s="28"/>
    </row>
    <row r="4338" spans="2:3" ht="9.9499999999999993" customHeight="1" x14ac:dyDescent="0.2">
      <c r="B4338" s="28"/>
      <c r="C4338" s="28"/>
    </row>
    <row r="4339" spans="2:3" ht="9.9499999999999993" customHeight="1" x14ac:dyDescent="0.2">
      <c r="B4339" s="28"/>
      <c r="C4339" s="28"/>
    </row>
    <row r="4340" spans="2:3" ht="9.9499999999999993" customHeight="1" x14ac:dyDescent="0.2">
      <c r="B4340" s="28"/>
      <c r="C4340" s="28"/>
    </row>
    <row r="4341" spans="2:3" ht="9.9499999999999993" customHeight="1" x14ac:dyDescent="0.2">
      <c r="B4341" s="28"/>
      <c r="C4341" s="28"/>
    </row>
    <row r="4342" spans="2:3" ht="9.9499999999999993" customHeight="1" x14ac:dyDescent="0.2">
      <c r="B4342" s="28"/>
      <c r="C4342" s="28"/>
    </row>
    <row r="4343" spans="2:3" ht="9.9499999999999993" customHeight="1" x14ac:dyDescent="0.2">
      <c r="B4343" s="28"/>
      <c r="C4343" s="28"/>
    </row>
    <row r="4344" spans="2:3" ht="9.9499999999999993" customHeight="1" x14ac:dyDescent="0.2">
      <c r="B4344" s="28"/>
      <c r="C4344" s="28"/>
    </row>
    <row r="4345" spans="2:3" ht="9.9499999999999993" customHeight="1" x14ac:dyDescent="0.2">
      <c r="B4345" s="28"/>
      <c r="C4345" s="28"/>
    </row>
    <row r="4346" spans="2:3" ht="9.9499999999999993" customHeight="1" x14ac:dyDescent="0.2">
      <c r="B4346" s="28"/>
      <c r="C4346" s="28"/>
    </row>
    <row r="4347" spans="2:3" ht="9.9499999999999993" customHeight="1" x14ac:dyDescent="0.2">
      <c r="B4347" s="28"/>
      <c r="C4347" s="28"/>
    </row>
    <row r="4348" spans="2:3" ht="9.9499999999999993" customHeight="1" x14ac:dyDescent="0.2">
      <c r="B4348" s="28"/>
      <c r="C4348" s="28"/>
    </row>
    <row r="4349" spans="2:3" ht="9.9499999999999993" customHeight="1" x14ac:dyDescent="0.2">
      <c r="B4349" s="28"/>
      <c r="C4349" s="28"/>
    </row>
    <row r="4350" spans="2:3" ht="9.9499999999999993" customHeight="1" x14ac:dyDescent="0.2">
      <c r="B4350" s="28"/>
      <c r="C4350" s="28"/>
    </row>
    <row r="4351" spans="2:3" ht="9.9499999999999993" customHeight="1" x14ac:dyDescent="0.2">
      <c r="B4351" s="28"/>
      <c r="C4351" s="28"/>
    </row>
    <row r="4352" spans="2:3" ht="9.9499999999999993" customHeight="1" x14ac:dyDescent="0.2">
      <c r="B4352" s="28"/>
      <c r="C4352" s="28"/>
    </row>
    <row r="4353" spans="2:3" ht="9.9499999999999993" customHeight="1" x14ac:dyDescent="0.2">
      <c r="B4353" s="28"/>
      <c r="C4353" s="28"/>
    </row>
    <row r="4354" spans="2:3" ht="9.9499999999999993" customHeight="1" x14ac:dyDescent="0.2">
      <c r="B4354" s="28"/>
      <c r="C4354" s="28"/>
    </row>
    <row r="4355" spans="2:3" ht="9.9499999999999993" customHeight="1" x14ac:dyDescent="0.2">
      <c r="B4355" s="28"/>
      <c r="C4355" s="28"/>
    </row>
    <row r="4356" spans="2:3" ht="9.9499999999999993" customHeight="1" x14ac:dyDescent="0.2">
      <c r="B4356" s="28"/>
      <c r="C4356" s="28"/>
    </row>
    <row r="4357" spans="2:3" ht="9.9499999999999993" customHeight="1" x14ac:dyDescent="0.2">
      <c r="B4357" s="28"/>
      <c r="C4357" s="28"/>
    </row>
    <row r="4358" spans="2:3" ht="9.9499999999999993" customHeight="1" x14ac:dyDescent="0.2">
      <c r="B4358" s="28"/>
      <c r="C4358" s="28"/>
    </row>
    <row r="4359" spans="2:3" ht="9.9499999999999993" customHeight="1" x14ac:dyDescent="0.2">
      <c r="B4359" s="28"/>
      <c r="C4359" s="28"/>
    </row>
    <row r="4360" spans="2:3" ht="9.9499999999999993" customHeight="1" x14ac:dyDescent="0.2">
      <c r="B4360" s="28"/>
      <c r="C4360" s="28"/>
    </row>
    <row r="4361" spans="2:3" ht="9.9499999999999993" customHeight="1" x14ac:dyDescent="0.2">
      <c r="B4361" s="28"/>
      <c r="C4361" s="28"/>
    </row>
    <row r="4362" spans="2:3" ht="9.9499999999999993" customHeight="1" x14ac:dyDescent="0.2">
      <c r="B4362" s="28"/>
      <c r="C4362" s="28"/>
    </row>
    <row r="4363" spans="2:3" ht="9.9499999999999993" customHeight="1" x14ac:dyDescent="0.2">
      <c r="B4363" s="28"/>
      <c r="C4363" s="28"/>
    </row>
    <row r="4364" spans="2:3" ht="9.9499999999999993" customHeight="1" x14ac:dyDescent="0.2">
      <c r="B4364" s="28"/>
      <c r="C4364" s="28"/>
    </row>
    <row r="4365" spans="2:3" ht="9.9499999999999993" customHeight="1" x14ac:dyDescent="0.2">
      <c r="B4365" s="28"/>
      <c r="C4365" s="28"/>
    </row>
    <row r="4366" spans="2:3" ht="9.9499999999999993" customHeight="1" x14ac:dyDescent="0.2">
      <c r="B4366" s="28"/>
      <c r="C4366" s="28"/>
    </row>
    <row r="4367" spans="2:3" ht="9.9499999999999993" customHeight="1" x14ac:dyDescent="0.2">
      <c r="B4367" s="28"/>
      <c r="C4367" s="28"/>
    </row>
    <row r="4368" spans="2:3" ht="9.9499999999999993" customHeight="1" x14ac:dyDescent="0.2">
      <c r="B4368" s="28"/>
      <c r="C4368" s="28"/>
    </row>
    <row r="4369" spans="2:3" ht="9.9499999999999993" customHeight="1" x14ac:dyDescent="0.2">
      <c r="B4369" s="28"/>
      <c r="C4369" s="28"/>
    </row>
    <row r="4370" spans="2:3" ht="9.9499999999999993" customHeight="1" x14ac:dyDescent="0.2">
      <c r="B4370" s="28"/>
      <c r="C4370" s="28"/>
    </row>
    <row r="4371" spans="2:3" ht="9.9499999999999993" customHeight="1" x14ac:dyDescent="0.2">
      <c r="B4371" s="28"/>
      <c r="C4371" s="28"/>
    </row>
    <row r="4372" spans="2:3" ht="9.9499999999999993" customHeight="1" x14ac:dyDescent="0.2">
      <c r="B4372" s="28"/>
      <c r="C4372" s="28"/>
    </row>
    <row r="4373" spans="2:3" ht="9.9499999999999993" customHeight="1" x14ac:dyDescent="0.2">
      <c r="B4373" s="28"/>
      <c r="C4373" s="28"/>
    </row>
    <row r="4374" spans="2:3" ht="9.9499999999999993" customHeight="1" x14ac:dyDescent="0.2">
      <c r="B4374" s="28"/>
      <c r="C4374" s="28"/>
    </row>
    <row r="4375" spans="2:3" ht="9.9499999999999993" customHeight="1" x14ac:dyDescent="0.2">
      <c r="B4375" s="28"/>
      <c r="C4375" s="28"/>
    </row>
    <row r="4376" spans="2:3" ht="9.9499999999999993" customHeight="1" x14ac:dyDescent="0.2">
      <c r="B4376" s="28"/>
      <c r="C4376" s="28"/>
    </row>
    <row r="4377" spans="2:3" ht="9.9499999999999993" customHeight="1" x14ac:dyDescent="0.2">
      <c r="B4377" s="28"/>
      <c r="C4377" s="28"/>
    </row>
    <row r="4378" spans="2:3" ht="9.9499999999999993" customHeight="1" x14ac:dyDescent="0.2">
      <c r="B4378" s="28"/>
      <c r="C4378" s="28"/>
    </row>
    <row r="4379" spans="2:3" ht="9.9499999999999993" customHeight="1" x14ac:dyDescent="0.2">
      <c r="B4379" s="28"/>
      <c r="C4379" s="28"/>
    </row>
    <row r="4380" spans="2:3" ht="9.9499999999999993" customHeight="1" x14ac:dyDescent="0.2">
      <c r="B4380" s="28"/>
      <c r="C4380" s="28"/>
    </row>
    <row r="4381" spans="2:3" ht="9.9499999999999993" customHeight="1" x14ac:dyDescent="0.2">
      <c r="B4381" s="28"/>
      <c r="C4381" s="28"/>
    </row>
    <row r="4382" spans="2:3" ht="9.9499999999999993" customHeight="1" x14ac:dyDescent="0.2">
      <c r="B4382" s="28"/>
      <c r="C4382" s="28"/>
    </row>
    <row r="4383" spans="2:3" ht="9.9499999999999993" customHeight="1" x14ac:dyDescent="0.2">
      <c r="B4383" s="28"/>
      <c r="C4383" s="28"/>
    </row>
    <row r="4384" spans="2:3" ht="9.9499999999999993" customHeight="1" x14ac:dyDescent="0.2">
      <c r="B4384" s="28"/>
      <c r="C4384" s="28"/>
    </row>
    <row r="4385" spans="2:3" ht="9.9499999999999993" customHeight="1" x14ac:dyDescent="0.2">
      <c r="B4385" s="28"/>
      <c r="C4385" s="28"/>
    </row>
    <row r="4386" spans="2:3" ht="9.9499999999999993" customHeight="1" x14ac:dyDescent="0.2">
      <c r="B4386" s="28"/>
      <c r="C4386" s="28"/>
    </row>
    <row r="4387" spans="2:3" ht="9.9499999999999993" customHeight="1" x14ac:dyDescent="0.2">
      <c r="B4387" s="28"/>
      <c r="C4387" s="28"/>
    </row>
    <row r="4388" spans="2:3" ht="9.9499999999999993" customHeight="1" x14ac:dyDescent="0.2">
      <c r="B4388" s="28"/>
      <c r="C4388" s="28"/>
    </row>
    <row r="4389" spans="2:3" ht="9.9499999999999993" customHeight="1" x14ac:dyDescent="0.2">
      <c r="B4389" s="28"/>
      <c r="C4389" s="28"/>
    </row>
    <row r="4390" spans="2:3" ht="9.9499999999999993" customHeight="1" x14ac:dyDescent="0.2">
      <c r="B4390" s="28"/>
      <c r="C4390" s="28"/>
    </row>
    <row r="4391" spans="2:3" ht="9.9499999999999993" customHeight="1" x14ac:dyDescent="0.2">
      <c r="B4391" s="28"/>
      <c r="C4391" s="28"/>
    </row>
    <row r="4392" spans="2:3" ht="9.9499999999999993" customHeight="1" x14ac:dyDescent="0.2">
      <c r="B4392" s="28"/>
      <c r="C4392" s="28"/>
    </row>
    <row r="4393" spans="2:3" ht="9.9499999999999993" customHeight="1" x14ac:dyDescent="0.2">
      <c r="B4393" s="28"/>
      <c r="C4393" s="28"/>
    </row>
    <row r="4394" spans="2:3" ht="9.9499999999999993" customHeight="1" x14ac:dyDescent="0.2">
      <c r="B4394" s="28"/>
      <c r="C4394" s="28"/>
    </row>
    <row r="4395" spans="2:3" ht="9.9499999999999993" customHeight="1" x14ac:dyDescent="0.2">
      <c r="B4395" s="28"/>
      <c r="C4395" s="28"/>
    </row>
    <row r="4396" spans="2:3" ht="9.9499999999999993" customHeight="1" x14ac:dyDescent="0.2">
      <c r="B4396" s="28"/>
      <c r="C4396" s="28"/>
    </row>
    <row r="4397" spans="2:3" ht="9.9499999999999993" customHeight="1" x14ac:dyDescent="0.2">
      <c r="B4397" s="28"/>
      <c r="C4397" s="28"/>
    </row>
    <row r="4398" spans="2:3" ht="9.9499999999999993" customHeight="1" x14ac:dyDescent="0.2">
      <c r="B4398" s="28"/>
      <c r="C4398" s="28"/>
    </row>
    <row r="4399" spans="2:3" ht="9.9499999999999993" customHeight="1" x14ac:dyDescent="0.2">
      <c r="B4399" s="28"/>
      <c r="C4399" s="28"/>
    </row>
    <row r="4400" spans="2:3" ht="9.9499999999999993" customHeight="1" x14ac:dyDescent="0.2">
      <c r="B4400" s="28"/>
      <c r="C4400" s="28"/>
    </row>
    <row r="4401" spans="2:3" ht="9.9499999999999993" customHeight="1" x14ac:dyDescent="0.2">
      <c r="B4401" s="28"/>
      <c r="C4401" s="28"/>
    </row>
    <row r="4402" spans="2:3" ht="9.9499999999999993" customHeight="1" x14ac:dyDescent="0.2">
      <c r="B4402" s="28"/>
      <c r="C4402" s="28"/>
    </row>
    <row r="4403" spans="2:3" ht="9.9499999999999993" customHeight="1" x14ac:dyDescent="0.2">
      <c r="B4403" s="28"/>
      <c r="C4403" s="28"/>
    </row>
    <row r="4404" spans="2:3" ht="9.9499999999999993" customHeight="1" x14ac:dyDescent="0.2">
      <c r="B4404" s="28"/>
      <c r="C4404" s="28"/>
    </row>
    <row r="4405" spans="2:3" ht="9.9499999999999993" customHeight="1" x14ac:dyDescent="0.2">
      <c r="B4405" s="28"/>
      <c r="C4405" s="28"/>
    </row>
    <row r="4406" spans="2:3" ht="9.9499999999999993" customHeight="1" x14ac:dyDescent="0.2">
      <c r="B4406" s="28"/>
      <c r="C4406" s="28"/>
    </row>
    <row r="4407" spans="2:3" ht="9.9499999999999993" customHeight="1" x14ac:dyDescent="0.2">
      <c r="B4407" s="28"/>
      <c r="C4407" s="28"/>
    </row>
    <row r="4408" spans="2:3" ht="9.9499999999999993" customHeight="1" x14ac:dyDescent="0.2">
      <c r="B4408" s="28"/>
      <c r="C4408" s="28"/>
    </row>
    <row r="4409" spans="2:3" ht="9.9499999999999993" customHeight="1" x14ac:dyDescent="0.2">
      <c r="B4409" s="28"/>
      <c r="C4409" s="28"/>
    </row>
    <row r="4410" spans="2:3" ht="9.9499999999999993" customHeight="1" x14ac:dyDescent="0.2">
      <c r="B4410" s="28"/>
      <c r="C4410" s="28"/>
    </row>
    <row r="4411" spans="2:3" ht="9.9499999999999993" customHeight="1" x14ac:dyDescent="0.2">
      <c r="B4411" s="28"/>
      <c r="C4411" s="28"/>
    </row>
    <row r="4412" spans="2:3" ht="9.9499999999999993" customHeight="1" x14ac:dyDescent="0.2">
      <c r="B4412" s="28"/>
      <c r="C4412" s="28"/>
    </row>
    <row r="4413" spans="2:3" ht="9.9499999999999993" customHeight="1" x14ac:dyDescent="0.2">
      <c r="B4413" s="28"/>
      <c r="C4413" s="28"/>
    </row>
    <row r="4414" spans="2:3" ht="9.9499999999999993" customHeight="1" x14ac:dyDescent="0.2">
      <c r="B4414" s="28"/>
      <c r="C4414" s="28"/>
    </row>
    <row r="4415" spans="2:3" ht="9.9499999999999993" customHeight="1" x14ac:dyDescent="0.2">
      <c r="B4415" s="28"/>
      <c r="C4415" s="28"/>
    </row>
    <row r="4416" spans="2:3" ht="9.9499999999999993" customHeight="1" x14ac:dyDescent="0.2">
      <c r="B4416" s="28"/>
      <c r="C4416" s="28"/>
    </row>
    <row r="4417" spans="2:3" ht="9.9499999999999993" customHeight="1" x14ac:dyDescent="0.2">
      <c r="B4417" s="28"/>
      <c r="C4417" s="28"/>
    </row>
    <row r="4418" spans="2:3" ht="9.9499999999999993" customHeight="1" x14ac:dyDescent="0.2">
      <c r="B4418" s="28"/>
      <c r="C4418" s="28"/>
    </row>
    <row r="4419" spans="2:3" ht="9.9499999999999993" customHeight="1" x14ac:dyDescent="0.2">
      <c r="B4419" s="28"/>
      <c r="C4419" s="28"/>
    </row>
    <row r="4420" spans="2:3" ht="9.9499999999999993" customHeight="1" x14ac:dyDescent="0.2">
      <c r="B4420" s="28"/>
      <c r="C4420" s="28"/>
    </row>
    <row r="4421" spans="2:3" ht="9.9499999999999993" customHeight="1" x14ac:dyDescent="0.2">
      <c r="B4421" s="28"/>
      <c r="C4421" s="28"/>
    </row>
    <row r="4422" spans="2:3" ht="9.9499999999999993" customHeight="1" x14ac:dyDescent="0.2">
      <c r="B4422" s="28"/>
      <c r="C4422" s="28"/>
    </row>
    <row r="4423" spans="2:3" ht="9.9499999999999993" customHeight="1" x14ac:dyDescent="0.2">
      <c r="B4423" s="28"/>
      <c r="C4423" s="28"/>
    </row>
    <row r="4424" spans="2:3" ht="9.9499999999999993" customHeight="1" x14ac:dyDescent="0.2">
      <c r="B4424" s="28"/>
      <c r="C4424" s="28"/>
    </row>
    <row r="4425" spans="2:3" ht="9.9499999999999993" customHeight="1" x14ac:dyDescent="0.2">
      <c r="B4425" s="28"/>
      <c r="C4425" s="28"/>
    </row>
    <row r="4426" spans="2:3" ht="9.9499999999999993" customHeight="1" x14ac:dyDescent="0.2">
      <c r="B4426" s="28"/>
      <c r="C4426" s="28"/>
    </row>
    <row r="4427" spans="2:3" ht="9.9499999999999993" customHeight="1" x14ac:dyDescent="0.2">
      <c r="B4427" s="28"/>
      <c r="C4427" s="28"/>
    </row>
    <row r="4428" spans="2:3" ht="9.9499999999999993" customHeight="1" x14ac:dyDescent="0.2">
      <c r="B4428" s="28"/>
      <c r="C4428" s="28"/>
    </row>
    <row r="4429" spans="2:3" ht="9.9499999999999993" customHeight="1" x14ac:dyDescent="0.2">
      <c r="B4429" s="28"/>
      <c r="C4429" s="28"/>
    </row>
    <row r="4430" spans="2:3" ht="9.9499999999999993" customHeight="1" x14ac:dyDescent="0.2">
      <c r="B4430" s="28"/>
      <c r="C4430" s="28"/>
    </row>
    <row r="4431" spans="2:3" ht="9.9499999999999993" customHeight="1" x14ac:dyDescent="0.2">
      <c r="B4431" s="28"/>
      <c r="C4431" s="28"/>
    </row>
    <row r="4432" spans="2:3" ht="9.9499999999999993" customHeight="1" x14ac:dyDescent="0.2">
      <c r="B4432" s="28"/>
      <c r="C4432" s="28"/>
    </row>
    <row r="4433" spans="2:3" ht="9.9499999999999993" customHeight="1" x14ac:dyDescent="0.2">
      <c r="B4433" s="28"/>
      <c r="C4433" s="28"/>
    </row>
    <row r="4434" spans="2:3" ht="9.9499999999999993" customHeight="1" x14ac:dyDescent="0.2">
      <c r="B4434" s="28"/>
      <c r="C4434" s="28"/>
    </row>
    <row r="4435" spans="2:3" ht="9.9499999999999993" customHeight="1" x14ac:dyDescent="0.2">
      <c r="B4435" s="28"/>
      <c r="C4435" s="28"/>
    </row>
    <row r="4436" spans="2:3" ht="9.9499999999999993" customHeight="1" x14ac:dyDescent="0.2">
      <c r="B4436" s="28"/>
      <c r="C4436" s="28"/>
    </row>
    <row r="4437" spans="2:3" ht="9.9499999999999993" customHeight="1" x14ac:dyDescent="0.2">
      <c r="B4437" s="28"/>
      <c r="C4437" s="28"/>
    </row>
    <row r="4438" spans="2:3" ht="9.9499999999999993" customHeight="1" x14ac:dyDescent="0.2">
      <c r="B4438" s="28"/>
      <c r="C4438" s="28"/>
    </row>
    <row r="4439" spans="2:3" ht="9.9499999999999993" customHeight="1" x14ac:dyDescent="0.2">
      <c r="B4439" s="28"/>
      <c r="C4439" s="28"/>
    </row>
    <row r="4440" spans="2:3" ht="9.9499999999999993" customHeight="1" x14ac:dyDescent="0.2">
      <c r="B4440" s="28"/>
      <c r="C4440" s="28"/>
    </row>
    <row r="4441" spans="2:3" ht="9.9499999999999993" customHeight="1" x14ac:dyDescent="0.2">
      <c r="B4441" s="28"/>
      <c r="C4441" s="28"/>
    </row>
    <row r="4442" spans="2:3" ht="9.9499999999999993" customHeight="1" x14ac:dyDescent="0.2">
      <c r="B4442" s="28"/>
      <c r="C4442" s="28"/>
    </row>
    <row r="4443" spans="2:3" ht="9.9499999999999993" customHeight="1" x14ac:dyDescent="0.2">
      <c r="B4443" s="28"/>
      <c r="C4443" s="28"/>
    </row>
    <row r="4444" spans="2:3" ht="9.9499999999999993" customHeight="1" x14ac:dyDescent="0.2">
      <c r="B4444" s="28"/>
      <c r="C4444" s="28"/>
    </row>
    <row r="4445" spans="2:3" ht="9.9499999999999993" customHeight="1" x14ac:dyDescent="0.2">
      <c r="B4445" s="28"/>
      <c r="C4445" s="28"/>
    </row>
    <row r="4446" spans="2:3" ht="9.9499999999999993" customHeight="1" x14ac:dyDescent="0.2">
      <c r="B4446" s="28"/>
      <c r="C4446" s="28"/>
    </row>
    <row r="4447" spans="2:3" ht="9.9499999999999993" customHeight="1" x14ac:dyDescent="0.2">
      <c r="B4447" s="28"/>
      <c r="C4447" s="28"/>
    </row>
    <row r="4448" spans="2:3" ht="9.9499999999999993" customHeight="1" x14ac:dyDescent="0.2">
      <c r="B4448" s="28"/>
      <c r="C4448" s="28"/>
    </row>
    <row r="4449" spans="2:3" ht="9.9499999999999993" customHeight="1" x14ac:dyDescent="0.2">
      <c r="B4449" s="28"/>
      <c r="C4449" s="28"/>
    </row>
    <row r="4450" spans="2:3" ht="9.9499999999999993" customHeight="1" x14ac:dyDescent="0.2">
      <c r="B4450" s="28"/>
      <c r="C4450" s="28"/>
    </row>
    <row r="4451" spans="2:3" ht="9.9499999999999993" customHeight="1" x14ac:dyDescent="0.2">
      <c r="B4451" s="28"/>
      <c r="C4451" s="28"/>
    </row>
    <row r="4452" spans="2:3" ht="9.9499999999999993" customHeight="1" x14ac:dyDescent="0.2">
      <c r="B4452" s="28"/>
      <c r="C4452" s="28"/>
    </row>
    <row r="4453" spans="2:3" ht="9.9499999999999993" customHeight="1" x14ac:dyDescent="0.2">
      <c r="B4453" s="28"/>
      <c r="C4453" s="28"/>
    </row>
    <row r="4454" spans="2:3" ht="9.9499999999999993" customHeight="1" x14ac:dyDescent="0.2">
      <c r="B4454" s="28"/>
      <c r="C4454" s="28"/>
    </row>
    <row r="4455" spans="2:3" ht="9.9499999999999993" customHeight="1" x14ac:dyDescent="0.2">
      <c r="B4455" s="28"/>
      <c r="C4455" s="28"/>
    </row>
    <row r="4456" spans="2:3" ht="9.9499999999999993" customHeight="1" x14ac:dyDescent="0.2">
      <c r="B4456" s="28"/>
      <c r="C4456" s="28"/>
    </row>
    <row r="4457" spans="2:3" ht="9.9499999999999993" customHeight="1" x14ac:dyDescent="0.2">
      <c r="B4457" s="28"/>
      <c r="C4457" s="28"/>
    </row>
    <row r="4458" spans="2:3" ht="9.9499999999999993" customHeight="1" x14ac:dyDescent="0.2">
      <c r="B4458" s="28"/>
      <c r="C4458" s="28"/>
    </row>
    <row r="4459" spans="2:3" ht="9.9499999999999993" customHeight="1" x14ac:dyDescent="0.2">
      <c r="B4459" s="28"/>
      <c r="C4459" s="28"/>
    </row>
    <row r="4460" spans="2:3" ht="9.9499999999999993" customHeight="1" x14ac:dyDescent="0.2">
      <c r="B4460" s="28"/>
      <c r="C4460" s="28"/>
    </row>
    <row r="4461" spans="2:3" ht="9.9499999999999993" customHeight="1" x14ac:dyDescent="0.2">
      <c r="B4461" s="28"/>
      <c r="C4461" s="28"/>
    </row>
    <row r="4462" spans="2:3" ht="9.9499999999999993" customHeight="1" x14ac:dyDescent="0.2">
      <c r="B4462" s="28"/>
      <c r="C4462" s="28"/>
    </row>
    <row r="4463" spans="2:3" ht="9.9499999999999993" customHeight="1" x14ac:dyDescent="0.2">
      <c r="B4463" s="28"/>
      <c r="C4463" s="28"/>
    </row>
    <row r="4464" spans="2:3" ht="9.9499999999999993" customHeight="1" x14ac:dyDescent="0.2">
      <c r="B4464" s="28"/>
      <c r="C4464" s="28"/>
    </row>
    <row r="4465" spans="2:3" ht="9.9499999999999993" customHeight="1" x14ac:dyDescent="0.2">
      <c r="B4465" s="28"/>
      <c r="C4465" s="28"/>
    </row>
    <row r="4466" spans="2:3" ht="9.9499999999999993" customHeight="1" x14ac:dyDescent="0.2">
      <c r="B4466" s="28"/>
      <c r="C4466" s="28"/>
    </row>
    <row r="4467" spans="2:3" ht="9.9499999999999993" customHeight="1" x14ac:dyDescent="0.2">
      <c r="B4467" s="28"/>
      <c r="C4467" s="28"/>
    </row>
    <row r="4468" spans="2:3" ht="9.9499999999999993" customHeight="1" x14ac:dyDescent="0.2">
      <c r="B4468" s="28"/>
      <c r="C4468" s="28"/>
    </row>
    <row r="4469" spans="2:3" ht="9.9499999999999993" customHeight="1" x14ac:dyDescent="0.2">
      <c r="B4469" s="28"/>
      <c r="C4469" s="28"/>
    </row>
    <row r="4470" spans="2:3" ht="9.9499999999999993" customHeight="1" x14ac:dyDescent="0.2">
      <c r="B4470" s="28"/>
      <c r="C4470" s="28"/>
    </row>
    <row r="4471" spans="2:3" ht="9.9499999999999993" customHeight="1" x14ac:dyDescent="0.2">
      <c r="B4471" s="28"/>
      <c r="C4471" s="28"/>
    </row>
    <row r="4472" spans="2:3" ht="9.9499999999999993" customHeight="1" x14ac:dyDescent="0.2">
      <c r="B4472" s="28"/>
      <c r="C4472" s="28"/>
    </row>
    <row r="4473" spans="2:3" ht="9.9499999999999993" customHeight="1" x14ac:dyDescent="0.2">
      <c r="B4473" s="28"/>
      <c r="C4473" s="28"/>
    </row>
    <row r="4474" spans="2:3" ht="9.9499999999999993" customHeight="1" x14ac:dyDescent="0.2">
      <c r="B4474" s="28"/>
      <c r="C4474" s="28"/>
    </row>
    <row r="4475" spans="2:3" ht="9.9499999999999993" customHeight="1" x14ac:dyDescent="0.2">
      <c r="B4475" s="28"/>
      <c r="C4475" s="28"/>
    </row>
    <row r="4476" spans="2:3" ht="9.9499999999999993" customHeight="1" x14ac:dyDescent="0.2">
      <c r="B4476" s="28"/>
      <c r="C4476" s="28"/>
    </row>
    <row r="4477" spans="2:3" ht="9.9499999999999993" customHeight="1" x14ac:dyDescent="0.2">
      <c r="B4477" s="28"/>
      <c r="C4477" s="28"/>
    </row>
    <row r="4478" spans="2:3" ht="9.9499999999999993" customHeight="1" x14ac:dyDescent="0.2">
      <c r="B4478" s="28"/>
      <c r="C4478" s="28"/>
    </row>
    <row r="4479" spans="2:3" ht="9.9499999999999993" customHeight="1" x14ac:dyDescent="0.2">
      <c r="B4479" s="28"/>
      <c r="C4479" s="28"/>
    </row>
    <row r="4480" spans="2:3" ht="9.9499999999999993" customHeight="1" x14ac:dyDescent="0.2">
      <c r="B4480" s="28"/>
      <c r="C4480" s="28"/>
    </row>
    <row r="4481" spans="2:3" ht="9.9499999999999993" customHeight="1" x14ac:dyDescent="0.2">
      <c r="B4481" s="28"/>
      <c r="C4481" s="28"/>
    </row>
    <row r="4482" spans="2:3" ht="9.9499999999999993" customHeight="1" x14ac:dyDescent="0.2">
      <c r="B4482" s="28"/>
      <c r="C4482" s="28"/>
    </row>
    <row r="4483" spans="2:3" ht="9.9499999999999993" customHeight="1" x14ac:dyDescent="0.2">
      <c r="B4483" s="28"/>
      <c r="C4483" s="28"/>
    </row>
    <row r="4484" spans="2:3" ht="9.9499999999999993" customHeight="1" x14ac:dyDescent="0.2">
      <c r="B4484" s="28"/>
      <c r="C4484" s="28"/>
    </row>
    <row r="4485" spans="2:3" ht="9.9499999999999993" customHeight="1" x14ac:dyDescent="0.2">
      <c r="B4485" s="28"/>
      <c r="C4485" s="28"/>
    </row>
    <row r="4486" spans="2:3" ht="9.9499999999999993" customHeight="1" x14ac:dyDescent="0.2">
      <c r="B4486" s="28"/>
      <c r="C4486" s="28"/>
    </row>
    <row r="4487" spans="2:3" ht="9.9499999999999993" customHeight="1" x14ac:dyDescent="0.2">
      <c r="B4487" s="28"/>
      <c r="C4487" s="28"/>
    </row>
    <row r="4488" spans="2:3" ht="9.9499999999999993" customHeight="1" x14ac:dyDescent="0.2">
      <c r="B4488" s="28"/>
      <c r="C4488" s="28"/>
    </row>
    <row r="4489" spans="2:3" ht="9.9499999999999993" customHeight="1" x14ac:dyDescent="0.2">
      <c r="B4489" s="28"/>
      <c r="C4489" s="28"/>
    </row>
    <row r="4490" spans="2:3" ht="9.9499999999999993" customHeight="1" x14ac:dyDescent="0.2">
      <c r="B4490" s="28"/>
      <c r="C4490" s="28"/>
    </row>
    <row r="4491" spans="2:3" ht="9.9499999999999993" customHeight="1" x14ac:dyDescent="0.2">
      <c r="B4491" s="28"/>
      <c r="C4491" s="28"/>
    </row>
    <row r="4492" spans="2:3" ht="9.9499999999999993" customHeight="1" x14ac:dyDescent="0.2">
      <c r="B4492" s="28"/>
      <c r="C4492" s="28"/>
    </row>
    <row r="4493" spans="2:3" ht="9.9499999999999993" customHeight="1" x14ac:dyDescent="0.2">
      <c r="B4493" s="28"/>
      <c r="C4493" s="28"/>
    </row>
    <row r="4494" spans="2:3" ht="9.9499999999999993" customHeight="1" x14ac:dyDescent="0.2">
      <c r="B4494" s="28"/>
      <c r="C4494" s="28"/>
    </row>
    <row r="4495" spans="2:3" ht="9.9499999999999993" customHeight="1" x14ac:dyDescent="0.2">
      <c r="B4495" s="28"/>
      <c r="C4495" s="28"/>
    </row>
    <row r="4496" spans="2:3" ht="9.9499999999999993" customHeight="1" x14ac:dyDescent="0.2">
      <c r="B4496" s="28"/>
      <c r="C4496" s="28"/>
    </row>
    <row r="4497" spans="2:3" ht="9.9499999999999993" customHeight="1" x14ac:dyDescent="0.2">
      <c r="B4497" s="28"/>
      <c r="C4497" s="28"/>
    </row>
    <row r="4498" spans="2:3" ht="9.9499999999999993" customHeight="1" x14ac:dyDescent="0.2">
      <c r="B4498" s="28"/>
      <c r="C4498" s="28"/>
    </row>
    <row r="4499" spans="2:3" ht="9.9499999999999993" customHeight="1" x14ac:dyDescent="0.2">
      <c r="B4499" s="28"/>
      <c r="C4499" s="28"/>
    </row>
    <row r="4500" spans="2:3" ht="9.9499999999999993" customHeight="1" x14ac:dyDescent="0.2">
      <c r="B4500" s="28"/>
      <c r="C4500" s="28"/>
    </row>
    <row r="4501" spans="2:3" ht="9.9499999999999993" customHeight="1" x14ac:dyDescent="0.2">
      <c r="B4501" s="28"/>
      <c r="C4501" s="28"/>
    </row>
    <row r="4502" spans="2:3" ht="9.9499999999999993" customHeight="1" x14ac:dyDescent="0.2">
      <c r="B4502" s="28"/>
      <c r="C4502" s="28"/>
    </row>
    <row r="4503" spans="2:3" ht="9.9499999999999993" customHeight="1" x14ac:dyDescent="0.2">
      <c r="B4503" s="28"/>
      <c r="C4503" s="28"/>
    </row>
    <row r="4504" spans="2:3" ht="9.9499999999999993" customHeight="1" x14ac:dyDescent="0.2">
      <c r="B4504" s="28"/>
      <c r="C4504" s="28"/>
    </row>
    <row r="4505" spans="2:3" ht="9.9499999999999993" customHeight="1" x14ac:dyDescent="0.2">
      <c r="B4505" s="28"/>
      <c r="C4505" s="28"/>
    </row>
    <row r="4506" spans="2:3" ht="9.9499999999999993" customHeight="1" x14ac:dyDescent="0.2">
      <c r="B4506" s="28"/>
      <c r="C4506" s="28"/>
    </row>
    <row r="4507" spans="2:3" ht="9.9499999999999993" customHeight="1" x14ac:dyDescent="0.2">
      <c r="B4507" s="28"/>
      <c r="C4507" s="28"/>
    </row>
    <row r="4508" spans="2:3" ht="9.9499999999999993" customHeight="1" x14ac:dyDescent="0.2">
      <c r="B4508" s="28"/>
      <c r="C4508" s="28"/>
    </row>
    <row r="4509" spans="2:3" ht="9.9499999999999993" customHeight="1" x14ac:dyDescent="0.2">
      <c r="B4509" s="28"/>
      <c r="C4509" s="28"/>
    </row>
    <row r="4510" spans="2:3" ht="9.9499999999999993" customHeight="1" x14ac:dyDescent="0.2">
      <c r="B4510" s="28"/>
      <c r="C4510" s="28"/>
    </row>
    <row r="4511" spans="2:3" ht="9.9499999999999993" customHeight="1" x14ac:dyDescent="0.2">
      <c r="B4511" s="28"/>
      <c r="C4511" s="28"/>
    </row>
    <row r="4512" spans="2:3" ht="9.9499999999999993" customHeight="1" x14ac:dyDescent="0.2">
      <c r="B4512" s="28"/>
      <c r="C4512" s="28"/>
    </row>
    <row r="4513" spans="2:3" ht="9.9499999999999993" customHeight="1" x14ac:dyDescent="0.2">
      <c r="B4513" s="28"/>
      <c r="C4513" s="28"/>
    </row>
    <row r="4514" spans="2:3" ht="9.9499999999999993" customHeight="1" x14ac:dyDescent="0.2">
      <c r="B4514" s="28"/>
      <c r="C4514" s="28"/>
    </row>
    <row r="4515" spans="2:3" ht="9.9499999999999993" customHeight="1" x14ac:dyDescent="0.2">
      <c r="B4515" s="28"/>
      <c r="C4515" s="28"/>
    </row>
    <row r="4516" spans="2:3" ht="9.9499999999999993" customHeight="1" x14ac:dyDescent="0.2">
      <c r="B4516" s="28"/>
      <c r="C4516" s="28"/>
    </row>
    <row r="4517" spans="2:3" ht="9.9499999999999993" customHeight="1" x14ac:dyDescent="0.2">
      <c r="B4517" s="28"/>
      <c r="C4517" s="28"/>
    </row>
    <row r="4518" spans="2:3" ht="9.9499999999999993" customHeight="1" x14ac:dyDescent="0.2">
      <c r="B4518" s="28"/>
      <c r="C4518" s="28"/>
    </row>
    <row r="4519" spans="2:3" ht="9.9499999999999993" customHeight="1" x14ac:dyDescent="0.2">
      <c r="B4519" s="28"/>
      <c r="C4519" s="28"/>
    </row>
    <row r="4520" spans="2:3" ht="9.9499999999999993" customHeight="1" x14ac:dyDescent="0.2">
      <c r="B4520" s="28"/>
      <c r="C4520" s="28"/>
    </row>
    <row r="4521" spans="2:3" ht="9.9499999999999993" customHeight="1" x14ac:dyDescent="0.2">
      <c r="B4521" s="28"/>
      <c r="C4521" s="28"/>
    </row>
    <row r="4522" spans="2:3" ht="9.9499999999999993" customHeight="1" x14ac:dyDescent="0.2">
      <c r="B4522" s="28"/>
      <c r="C4522" s="28"/>
    </row>
    <row r="4523" spans="2:3" ht="9.9499999999999993" customHeight="1" x14ac:dyDescent="0.2">
      <c r="B4523" s="28"/>
      <c r="C4523" s="28"/>
    </row>
    <row r="4524" spans="2:3" ht="9.9499999999999993" customHeight="1" x14ac:dyDescent="0.2">
      <c r="B4524" s="28"/>
      <c r="C4524" s="28"/>
    </row>
    <row r="4525" spans="2:3" ht="9.9499999999999993" customHeight="1" x14ac:dyDescent="0.2">
      <c r="B4525" s="28"/>
      <c r="C4525" s="28"/>
    </row>
    <row r="4526" spans="2:3" ht="9.9499999999999993" customHeight="1" x14ac:dyDescent="0.2">
      <c r="B4526" s="28"/>
      <c r="C4526" s="28"/>
    </row>
    <row r="4527" spans="2:3" ht="9.9499999999999993" customHeight="1" x14ac:dyDescent="0.2">
      <c r="B4527" s="28"/>
      <c r="C4527" s="28"/>
    </row>
    <row r="4528" spans="2:3" ht="9.9499999999999993" customHeight="1" x14ac:dyDescent="0.2">
      <c r="B4528" s="28"/>
      <c r="C4528" s="28"/>
    </row>
    <row r="4529" spans="2:3" ht="9.9499999999999993" customHeight="1" x14ac:dyDescent="0.2">
      <c r="B4529" s="28"/>
      <c r="C4529" s="28"/>
    </row>
    <row r="4530" spans="2:3" ht="9.9499999999999993" customHeight="1" x14ac:dyDescent="0.2">
      <c r="B4530" s="28"/>
      <c r="C4530" s="28"/>
    </row>
    <row r="4531" spans="2:3" ht="9.9499999999999993" customHeight="1" x14ac:dyDescent="0.2">
      <c r="B4531" s="28"/>
      <c r="C4531" s="28"/>
    </row>
    <row r="4532" spans="2:3" ht="9.9499999999999993" customHeight="1" x14ac:dyDescent="0.2">
      <c r="B4532" s="28"/>
      <c r="C4532" s="28"/>
    </row>
    <row r="4533" spans="2:3" ht="9.9499999999999993" customHeight="1" x14ac:dyDescent="0.2">
      <c r="B4533" s="28"/>
      <c r="C4533" s="28"/>
    </row>
    <row r="4534" spans="2:3" ht="9.9499999999999993" customHeight="1" x14ac:dyDescent="0.2">
      <c r="B4534" s="28"/>
      <c r="C4534" s="28"/>
    </row>
    <row r="4535" spans="2:3" ht="9.9499999999999993" customHeight="1" x14ac:dyDescent="0.2">
      <c r="B4535" s="28"/>
      <c r="C4535" s="28"/>
    </row>
    <row r="4536" spans="2:3" ht="9.9499999999999993" customHeight="1" x14ac:dyDescent="0.2">
      <c r="B4536" s="28"/>
      <c r="C4536" s="28"/>
    </row>
    <row r="4537" spans="2:3" ht="9.9499999999999993" customHeight="1" x14ac:dyDescent="0.2">
      <c r="B4537" s="28"/>
      <c r="C4537" s="28"/>
    </row>
    <row r="4538" spans="2:3" ht="9.9499999999999993" customHeight="1" x14ac:dyDescent="0.2">
      <c r="B4538" s="28"/>
      <c r="C4538" s="28"/>
    </row>
    <row r="4539" spans="2:3" ht="9.9499999999999993" customHeight="1" x14ac:dyDescent="0.2">
      <c r="B4539" s="28"/>
      <c r="C4539" s="28"/>
    </row>
    <row r="4540" spans="2:3" ht="9.9499999999999993" customHeight="1" x14ac:dyDescent="0.2">
      <c r="B4540" s="28"/>
      <c r="C4540" s="28"/>
    </row>
    <row r="4541" spans="2:3" ht="9.9499999999999993" customHeight="1" x14ac:dyDescent="0.2">
      <c r="B4541" s="28"/>
      <c r="C4541" s="28"/>
    </row>
    <row r="4542" spans="2:3" ht="9.9499999999999993" customHeight="1" x14ac:dyDescent="0.2">
      <c r="B4542" s="28"/>
      <c r="C4542" s="28"/>
    </row>
    <row r="4543" spans="2:3" ht="9.9499999999999993" customHeight="1" x14ac:dyDescent="0.2">
      <c r="B4543" s="28"/>
      <c r="C4543" s="28"/>
    </row>
    <row r="4544" spans="2:3" ht="9.9499999999999993" customHeight="1" x14ac:dyDescent="0.2">
      <c r="B4544" s="28"/>
      <c r="C4544" s="28"/>
    </row>
    <row r="4545" spans="2:3" ht="9.9499999999999993" customHeight="1" x14ac:dyDescent="0.2">
      <c r="B4545" s="28"/>
      <c r="C4545" s="28"/>
    </row>
    <row r="4546" spans="2:3" ht="9.9499999999999993" customHeight="1" x14ac:dyDescent="0.2">
      <c r="B4546" s="28"/>
      <c r="C4546" s="28"/>
    </row>
    <row r="4547" spans="2:3" ht="9.9499999999999993" customHeight="1" x14ac:dyDescent="0.2">
      <c r="B4547" s="28"/>
      <c r="C4547" s="28"/>
    </row>
    <row r="4548" spans="2:3" ht="9.9499999999999993" customHeight="1" x14ac:dyDescent="0.2">
      <c r="B4548" s="28"/>
      <c r="C4548" s="28"/>
    </row>
    <row r="4549" spans="2:3" ht="9.9499999999999993" customHeight="1" x14ac:dyDescent="0.2">
      <c r="B4549" s="28"/>
      <c r="C4549" s="28"/>
    </row>
    <row r="4550" spans="2:3" ht="9.9499999999999993" customHeight="1" x14ac:dyDescent="0.2">
      <c r="B4550" s="28"/>
      <c r="C4550" s="28"/>
    </row>
    <row r="4551" spans="2:3" ht="9.9499999999999993" customHeight="1" x14ac:dyDescent="0.2">
      <c r="B4551" s="28"/>
      <c r="C4551" s="28"/>
    </row>
    <row r="4552" spans="2:3" ht="9.9499999999999993" customHeight="1" x14ac:dyDescent="0.2">
      <c r="B4552" s="28"/>
      <c r="C4552" s="28"/>
    </row>
    <row r="4553" spans="2:3" ht="9.9499999999999993" customHeight="1" x14ac:dyDescent="0.2">
      <c r="B4553" s="28"/>
      <c r="C4553" s="28"/>
    </row>
    <row r="4554" spans="2:3" ht="9.9499999999999993" customHeight="1" x14ac:dyDescent="0.2">
      <c r="B4554" s="28"/>
      <c r="C4554" s="28"/>
    </row>
    <row r="4555" spans="2:3" ht="9.9499999999999993" customHeight="1" x14ac:dyDescent="0.2">
      <c r="B4555" s="28"/>
      <c r="C4555" s="28"/>
    </row>
    <row r="4556" spans="2:3" ht="9.9499999999999993" customHeight="1" x14ac:dyDescent="0.2">
      <c r="B4556" s="28"/>
      <c r="C4556" s="28"/>
    </row>
    <row r="4557" spans="2:3" ht="9.9499999999999993" customHeight="1" x14ac:dyDescent="0.2">
      <c r="B4557" s="28"/>
      <c r="C4557" s="28"/>
    </row>
    <row r="4558" spans="2:3" ht="9.9499999999999993" customHeight="1" x14ac:dyDescent="0.2">
      <c r="B4558" s="28"/>
      <c r="C4558" s="28"/>
    </row>
    <row r="4559" spans="2:3" ht="9.9499999999999993" customHeight="1" x14ac:dyDescent="0.2">
      <c r="B4559" s="28"/>
      <c r="C4559" s="28"/>
    </row>
    <row r="4560" spans="2:3" ht="9.9499999999999993" customHeight="1" x14ac:dyDescent="0.2">
      <c r="B4560" s="28"/>
      <c r="C4560" s="28"/>
    </row>
    <row r="4561" spans="2:3" ht="9.9499999999999993" customHeight="1" x14ac:dyDescent="0.2">
      <c r="B4561" s="28"/>
      <c r="C4561" s="28"/>
    </row>
    <row r="4562" spans="2:3" ht="9.9499999999999993" customHeight="1" x14ac:dyDescent="0.2">
      <c r="B4562" s="28"/>
      <c r="C4562" s="28"/>
    </row>
    <row r="4563" spans="2:3" ht="9.9499999999999993" customHeight="1" x14ac:dyDescent="0.2">
      <c r="B4563" s="28"/>
      <c r="C4563" s="28"/>
    </row>
    <row r="4564" spans="2:3" ht="9.9499999999999993" customHeight="1" x14ac:dyDescent="0.2">
      <c r="B4564" s="28"/>
      <c r="C4564" s="28"/>
    </row>
    <row r="4565" spans="2:3" ht="9.9499999999999993" customHeight="1" x14ac:dyDescent="0.2">
      <c r="B4565" s="28"/>
      <c r="C4565" s="28"/>
    </row>
    <row r="4566" spans="2:3" ht="9.9499999999999993" customHeight="1" x14ac:dyDescent="0.2">
      <c r="B4566" s="28"/>
      <c r="C4566" s="28"/>
    </row>
    <row r="4567" spans="2:3" ht="9.9499999999999993" customHeight="1" x14ac:dyDescent="0.2">
      <c r="B4567" s="28"/>
      <c r="C4567" s="28"/>
    </row>
    <row r="4568" spans="2:3" ht="9.9499999999999993" customHeight="1" x14ac:dyDescent="0.2">
      <c r="B4568" s="28"/>
      <c r="C4568" s="28"/>
    </row>
    <row r="4569" spans="2:3" ht="9.9499999999999993" customHeight="1" x14ac:dyDescent="0.2">
      <c r="B4569" s="28"/>
      <c r="C4569" s="28"/>
    </row>
    <row r="4570" spans="2:3" ht="9.9499999999999993" customHeight="1" x14ac:dyDescent="0.2">
      <c r="B4570" s="28"/>
      <c r="C4570" s="28"/>
    </row>
    <row r="4571" spans="2:3" ht="9.9499999999999993" customHeight="1" x14ac:dyDescent="0.2">
      <c r="B4571" s="28"/>
      <c r="C4571" s="28"/>
    </row>
    <row r="4572" spans="2:3" ht="9.9499999999999993" customHeight="1" x14ac:dyDescent="0.2">
      <c r="B4572" s="28"/>
      <c r="C4572" s="28"/>
    </row>
    <row r="4573" spans="2:3" ht="9.9499999999999993" customHeight="1" x14ac:dyDescent="0.2">
      <c r="B4573" s="28"/>
      <c r="C4573" s="28"/>
    </row>
    <row r="4574" spans="2:3" ht="9.9499999999999993" customHeight="1" x14ac:dyDescent="0.2">
      <c r="B4574" s="28"/>
      <c r="C4574" s="28"/>
    </row>
    <row r="4575" spans="2:3" ht="9.9499999999999993" customHeight="1" x14ac:dyDescent="0.2">
      <c r="B4575" s="28"/>
      <c r="C4575" s="28"/>
    </row>
    <row r="4576" spans="2:3" ht="9.9499999999999993" customHeight="1" x14ac:dyDescent="0.2">
      <c r="B4576" s="28"/>
      <c r="C4576" s="28"/>
    </row>
    <row r="4577" spans="2:3" ht="9.9499999999999993" customHeight="1" x14ac:dyDescent="0.2">
      <c r="B4577" s="28"/>
      <c r="C4577" s="28"/>
    </row>
    <row r="4578" spans="2:3" ht="9.9499999999999993" customHeight="1" x14ac:dyDescent="0.2">
      <c r="B4578" s="28"/>
      <c r="C4578" s="28"/>
    </row>
    <row r="4579" spans="2:3" ht="9.9499999999999993" customHeight="1" x14ac:dyDescent="0.2">
      <c r="B4579" s="28"/>
      <c r="C4579" s="28"/>
    </row>
    <row r="4580" spans="2:3" ht="9.9499999999999993" customHeight="1" x14ac:dyDescent="0.2">
      <c r="B4580" s="28"/>
      <c r="C4580" s="28"/>
    </row>
    <row r="4581" spans="2:3" ht="9.9499999999999993" customHeight="1" x14ac:dyDescent="0.2">
      <c r="B4581" s="28"/>
      <c r="C4581" s="28"/>
    </row>
    <row r="4582" spans="2:3" ht="9.9499999999999993" customHeight="1" x14ac:dyDescent="0.2">
      <c r="B4582" s="28"/>
      <c r="C4582" s="28"/>
    </row>
    <row r="4583" spans="2:3" ht="9.9499999999999993" customHeight="1" x14ac:dyDescent="0.2">
      <c r="B4583" s="28"/>
      <c r="C4583" s="28"/>
    </row>
    <row r="4584" spans="2:3" ht="9.9499999999999993" customHeight="1" x14ac:dyDescent="0.2">
      <c r="B4584" s="28"/>
      <c r="C4584" s="28"/>
    </row>
    <row r="4585" spans="2:3" ht="9.9499999999999993" customHeight="1" x14ac:dyDescent="0.2">
      <c r="B4585" s="28"/>
      <c r="C4585" s="28"/>
    </row>
    <row r="4586" spans="2:3" ht="9.9499999999999993" customHeight="1" x14ac:dyDescent="0.2">
      <c r="B4586" s="28"/>
      <c r="C4586" s="28"/>
    </row>
    <row r="4587" spans="2:3" ht="9.9499999999999993" customHeight="1" x14ac:dyDescent="0.2">
      <c r="B4587" s="28"/>
      <c r="C4587" s="28"/>
    </row>
    <row r="4588" spans="2:3" ht="9.9499999999999993" customHeight="1" x14ac:dyDescent="0.2">
      <c r="B4588" s="28"/>
      <c r="C4588" s="28"/>
    </row>
    <row r="4589" spans="2:3" ht="9.9499999999999993" customHeight="1" x14ac:dyDescent="0.2">
      <c r="B4589" s="28"/>
      <c r="C4589" s="28"/>
    </row>
    <row r="4590" spans="2:3" ht="9.9499999999999993" customHeight="1" x14ac:dyDescent="0.2">
      <c r="B4590" s="28"/>
      <c r="C4590" s="28"/>
    </row>
    <row r="4591" spans="2:3" ht="9.9499999999999993" customHeight="1" x14ac:dyDescent="0.2">
      <c r="B4591" s="28"/>
      <c r="C4591" s="28"/>
    </row>
    <row r="4592" spans="2:3" ht="9.9499999999999993" customHeight="1" x14ac:dyDescent="0.2">
      <c r="B4592" s="28"/>
      <c r="C4592" s="28"/>
    </row>
    <row r="4593" spans="2:3" ht="9.9499999999999993" customHeight="1" x14ac:dyDescent="0.2">
      <c r="B4593" s="28"/>
      <c r="C4593" s="28"/>
    </row>
    <row r="4594" spans="2:3" ht="9.9499999999999993" customHeight="1" x14ac:dyDescent="0.2">
      <c r="B4594" s="28"/>
      <c r="C4594" s="28"/>
    </row>
    <row r="4595" spans="2:3" ht="9.9499999999999993" customHeight="1" x14ac:dyDescent="0.2">
      <c r="B4595" s="28"/>
      <c r="C4595" s="28"/>
    </row>
    <row r="4596" spans="2:3" ht="9.9499999999999993" customHeight="1" x14ac:dyDescent="0.2">
      <c r="B4596" s="28"/>
      <c r="C4596" s="28"/>
    </row>
    <row r="4597" spans="2:3" ht="9.9499999999999993" customHeight="1" x14ac:dyDescent="0.2">
      <c r="B4597" s="28"/>
      <c r="C4597" s="28"/>
    </row>
    <row r="4598" spans="2:3" ht="9.9499999999999993" customHeight="1" x14ac:dyDescent="0.2">
      <c r="B4598" s="28"/>
      <c r="C4598" s="28"/>
    </row>
    <row r="4599" spans="2:3" ht="9.9499999999999993" customHeight="1" x14ac:dyDescent="0.2">
      <c r="B4599" s="28"/>
      <c r="C4599" s="28"/>
    </row>
    <row r="4600" spans="2:3" ht="9.9499999999999993" customHeight="1" x14ac:dyDescent="0.2">
      <c r="B4600" s="28"/>
      <c r="C4600" s="28"/>
    </row>
    <row r="4601" spans="2:3" ht="9.9499999999999993" customHeight="1" x14ac:dyDescent="0.2">
      <c r="B4601" s="28"/>
      <c r="C4601" s="28"/>
    </row>
    <row r="4602" spans="2:3" ht="9.9499999999999993" customHeight="1" x14ac:dyDescent="0.2">
      <c r="B4602" s="28"/>
      <c r="C4602" s="28"/>
    </row>
    <row r="4603" spans="2:3" ht="9.9499999999999993" customHeight="1" x14ac:dyDescent="0.2">
      <c r="B4603" s="28"/>
      <c r="C4603" s="28"/>
    </row>
    <row r="4604" spans="2:3" ht="9.9499999999999993" customHeight="1" x14ac:dyDescent="0.2">
      <c r="B4604" s="28"/>
      <c r="C4604" s="28"/>
    </row>
    <row r="4605" spans="2:3" ht="9.9499999999999993" customHeight="1" x14ac:dyDescent="0.2">
      <c r="B4605" s="28"/>
      <c r="C4605" s="28"/>
    </row>
    <row r="4606" spans="2:3" ht="9.9499999999999993" customHeight="1" x14ac:dyDescent="0.2">
      <c r="B4606" s="28"/>
      <c r="C4606" s="28"/>
    </row>
    <row r="4607" spans="2:3" ht="9.9499999999999993" customHeight="1" x14ac:dyDescent="0.2">
      <c r="B4607" s="28"/>
      <c r="C4607" s="28"/>
    </row>
    <row r="4608" spans="2:3" ht="9.9499999999999993" customHeight="1" x14ac:dyDescent="0.2">
      <c r="B4608" s="28"/>
      <c r="C4608" s="28"/>
    </row>
    <row r="4609" spans="2:3" ht="9.9499999999999993" customHeight="1" x14ac:dyDescent="0.2">
      <c r="B4609" s="28"/>
      <c r="C4609" s="28"/>
    </row>
    <row r="4610" spans="2:3" ht="9.9499999999999993" customHeight="1" x14ac:dyDescent="0.2">
      <c r="B4610" s="28"/>
      <c r="C4610" s="28"/>
    </row>
    <row r="4611" spans="2:3" ht="9.9499999999999993" customHeight="1" x14ac:dyDescent="0.2">
      <c r="B4611" s="28"/>
      <c r="C4611" s="28"/>
    </row>
    <row r="4612" spans="2:3" ht="9.9499999999999993" customHeight="1" x14ac:dyDescent="0.2">
      <c r="B4612" s="28"/>
      <c r="C4612" s="28"/>
    </row>
    <row r="4613" spans="2:3" ht="9.9499999999999993" customHeight="1" x14ac:dyDescent="0.2">
      <c r="B4613" s="28"/>
      <c r="C4613" s="28"/>
    </row>
    <row r="4614" spans="2:3" ht="9.9499999999999993" customHeight="1" x14ac:dyDescent="0.2">
      <c r="B4614" s="28"/>
      <c r="C4614" s="28"/>
    </row>
    <row r="4615" spans="2:3" ht="9.9499999999999993" customHeight="1" x14ac:dyDescent="0.2">
      <c r="B4615" s="28"/>
      <c r="C4615" s="28"/>
    </row>
    <row r="4616" spans="2:3" ht="9.9499999999999993" customHeight="1" x14ac:dyDescent="0.2">
      <c r="B4616" s="28"/>
      <c r="C4616" s="28"/>
    </row>
    <row r="4617" spans="2:3" ht="9.9499999999999993" customHeight="1" x14ac:dyDescent="0.2">
      <c r="B4617" s="28"/>
      <c r="C4617" s="28"/>
    </row>
    <row r="4618" spans="2:3" ht="9.9499999999999993" customHeight="1" x14ac:dyDescent="0.2">
      <c r="B4618" s="28"/>
      <c r="C4618" s="28"/>
    </row>
    <row r="4619" spans="2:3" ht="9.9499999999999993" customHeight="1" x14ac:dyDescent="0.2">
      <c r="B4619" s="28"/>
      <c r="C4619" s="28"/>
    </row>
    <row r="4620" spans="2:3" ht="9.9499999999999993" customHeight="1" x14ac:dyDescent="0.2">
      <c r="B4620" s="28"/>
      <c r="C4620" s="28"/>
    </row>
    <row r="4621" spans="2:3" ht="9.9499999999999993" customHeight="1" x14ac:dyDescent="0.2">
      <c r="B4621" s="28"/>
      <c r="C4621" s="28"/>
    </row>
    <row r="4622" spans="2:3" ht="9.9499999999999993" customHeight="1" x14ac:dyDescent="0.2">
      <c r="B4622" s="28"/>
      <c r="C4622" s="28"/>
    </row>
    <row r="4623" spans="2:3" ht="9.9499999999999993" customHeight="1" x14ac:dyDescent="0.2">
      <c r="B4623" s="28"/>
      <c r="C4623" s="28"/>
    </row>
    <row r="4624" spans="2:3" ht="9.9499999999999993" customHeight="1" x14ac:dyDescent="0.2">
      <c r="B4624" s="28"/>
      <c r="C4624" s="28"/>
    </row>
    <row r="4625" spans="2:3" ht="9.9499999999999993" customHeight="1" x14ac:dyDescent="0.2">
      <c r="B4625" s="28"/>
      <c r="C4625" s="28"/>
    </row>
    <row r="4626" spans="2:3" ht="9.9499999999999993" customHeight="1" x14ac:dyDescent="0.2">
      <c r="B4626" s="28"/>
      <c r="C4626" s="28"/>
    </row>
    <row r="4627" spans="2:3" ht="9.9499999999999993" customHeight="1" x14ac:dyDescent="0.2">
      <c r="B4627" s="28"/>
      <c r="C4627" s="28"/>
    </row>
    <row r="4628" spans="2:3" ht="9.9499999999999993" customHeight="1" x14ac:dyDescent="0.2">
      <c r="B4628" s="28"/>
      <c r="C4628" s="28"/>
    </row>
    <row r="4629" spans="2:3" ht="9.9499999999999993" customHeight="1" x14ac:dyDescent="0.2">
      <c r="B4629" s="28"/>
      <c r="C4629" s="28"/>
    </row>
    <row r="4630" spans="2:3" ht="9.9499999999999993" customHeight="1" x14ac:dyDescent="0.2">
      <c r="B4630" s="28"/>
      <c r="C4630" s="28"/>
    </row>
    <row r="4631" spans="2:3" ht="9.9499999999999993" customHeight="1" x14ac:dyDescent="0.2">
      <c r="B4631" s="28"/>
      <c r="C4631" s="28"/>
    </row>
    <row r="4632" spans="2:3" ht="9.9499999999999993" customHeight="1" x14ac:dyDescent="0.2">
      <c r="B4632" s="28"/>
      <c r="C4632" s="28"/>
    </row>
    <row r="4633" spans="2:3" ht="9.9499999999999993" customHeight="1" x14ac:dyDescent="0.2">
      <c r="B4633" s="28"/>
      <c r="C4633" s="28"/>
    </row>
    <row r="4634" spans="2:3" ht="9.9499999999999993" customHeight="1" x14ac:dyDescent="0.2">
      <c r="B4634" s="28"/>
      <c r="C4634" s="28"/>
    </row>
    <row r="4635" spans="2:3" ht="9.9499999999999993" customHeight="1" x14ac:dyDescent="0.2">
      <c r="B4635" s="28"/>
      <c r="C4635" s="28"/>
    </row>
    <row r="4636" spans="2:3" ht="9.9499999999999993" customHeight="1" x14ac:dyDescent="0.2">
      <c r="B4636" s="28"/>
      <c r="C4636" s="28"/>
    </row>
    <row r="4637" spans="2:3" ht="9.9499999999999993" customHeight="1" x14ac:dyDescent="0.2">
      <c r="B4637" s="28"/>
      <c r="C4637" s="28"/>
    </row>
    <row r="4638" spans="2:3" ht="9.9499999999999993" customHeight="1" x14ac:dyDescent="0.2">
      <c r="B4638" s="28"/>
      <c r="C4638" s="28"/>
    </row>
    <row r="4639" spans="2:3" ht="9.9499999999999993" customHeight="1" x14ac:dyDescent="0.2">
      <c r="B4639" s="28"/>
      <c r="C4639" s="28"/>
    </row>
    <row r="4640" spans="2:3" ht="9.9499999999999993" customHeight="1" x14ac:dyDescent="0.2">
      <c r="B4640" s="28"/>
      <c r="C4640" s="28"/>
    </row>
    <row r="4641" spans="2:3" ht="9.9499999999999993" customHeight="1" x14ac:dyDescent="0.2">
      <c r="B4641" s="28"/>
      <c r="C4641" s="28"/>
    </row>
    <row r="4642" spans="2:3" ht="9.9499999999999993" customHeight="1" x14ac:dyDescent="0.2">
      <c r="B4642" s="28"/>
      <c r="C4642" s="28"/>
    </row>
    <row r="4643" spans="2:3" ht="9.9499999999999993" customHeight="1" x14ac:dyDescent="0.2">
      <c r="B4643" s="28"/>
      <c r="C4643" s="28"/>
    </row>
    <row r="4644" spans="2:3" ht="9.9499999999999993" customHeight="1" x14ac:dyDescent="0.2">
      <c r="B4644" s="28"/>
      <c r="C4644" s="28"/>
    </row>
    <row r="4645" spans="2:3" ht="9.9499999999999993" customHeight="1" x14ac:dyDescent="0.2">
      <c r="B4645" s="28"/>
      <c r="C4645" s="28"/>
    </row>
    <row r="4646" spans="2:3" ht="9.9499999999999993" customHeight="1" x14ac:dyDescent="0.2">
      <c r="B4646" s="28"/>
      <c r="C4646" s="28"/>
    </row>
    <row r="4647" spans="2:3" ht="9.9499999999999993" customHeight="1" x14ac:dyDescent="0.2">
      <c r="B4647" s="28"/>
      <c r="C4647" s="28"/>
    </row>
    <row r="4648" spans="2:3" ht="9.9499999999999993" customHeight="1" x14ac:dyDescent="0.2">
      <c r="B4648" s="28"/>
      <c r="C4648" s="28"/>
    </row>
    <row r="4649" spans="2:3" ht="9.9499999999999993" customHeight="1" x14ac:dyDescent="0.2">
      <c r="B4649" s="28"/>
      <c r="C4649" s="28"/>
    </row>
    <row r="4650" spans="2:3" ht="9.9499999999999993" customHeight="1" x14ac:dyDescent="0.2">
      <c r="B4650" s="28"/>
      <c r="C4650" s="28"/>
    </row>
    <row r="4651" spans="2:3" ht="9.9499999999999993" customHeight="1" x14ac:dyDescent="0.2">
      <c r="B4651" s="28"/>
      <c r="C4651" s="28"/>
    </row>
    <row r="4652" spans="2:3" ht="9.9499999999999993" customHeight="1" x14ac:dyDescent="0.2">
      <c r="B4652" s="28"/>
      <c r="C4652" s="28"/>
    </row>
    <row r="4653" spans="2:3" ht="9.9499999999999993" customHeight="1" x14ac:dyDescent="0.2">
      <c r="B4653" s="28"/>
      <c r="C4653" s="28"/>
    </row>
    <row r="4654" spans="2:3" ht="9.9499999999999993" customHeight="1" x14ac:dyDescent="0.2">
      <c r="B4654" s="28"/>
      <c r="C4654" s="28"/>
    </row>
    <row r="4655" spans="2:3" ht="9.9499999999999993" customHeight="1" x14ac:dyDescent="0.2">
      <c r="B4655" s="28"/>
      <c r="C4655" s="28"/>
    </row>
    <row r="4656" spans="2:3" ht="9.9499999999999993" customHeight="1" x14ac:dyDescent="0.2">
      <c r="B4656" s="28"/>
      <c r="C4656" s="28"/>
    </row>
    <row r="4657" spans="2:3" ht="9.9499999999999993" customHeight="1" x14ac:dyDescent="0.2">
      <c r="B4657" s="28"/>
      <c r="C4657" s="28"/>
    </row>
    <row r="4658" spans="2:3" ht="9.9499999999999993" customHeight="1" x14ac:dyDescent="0.2">
      <c r="B4658" s="28"/>
      <c r="C4658" s="28"/>
    </row>
    <row r="4659" spans="2:3" ht="9.9499999999999993" customHeight="1" x14ac:dyDescent="0.2">
      <c r="B4659" s="28"/>
      <c r="C4659" s="28"/>
    </row>
    <row r="4660" spans="2:3" ht="9.9499999999999993" customHeight="1" x14ac:dyDescent="0.2">
      <c r="B4660" s="28"/>
      <c r="C4660" s="28"/>
    </row>
    <row r="4661" spans="2:3" ht="9.9499999999999993" customHeight="1" x14ac:dyDescent="0.2">
      <c r="B4661" s="28"/>
      <c r="C4661" s="28"/>
    </row>
    <row r="4662" spans="2:3" ht="9.9499999999999993" customHeight="1" x14ac:dyDescent="0.2">
      <c r="B4662" s="28"/>
      <c r="C4662" s="28"/>
    </row>
    <row r="4663" spans="2:3" ht="9.9499999999999993" customHeight="1" x14ac:dyDescent="0.2">
      <c r="B4663" s="28"/>
      <c r="C4663" s="28"/>
    </row>
    <row r="4664" spans="2:3" ht="9.9499999999999993" customHeight="1" x14ac:dyDescent="0.2">
      <c r="B4664" s="28"/>
      <c r="C4664" s="28"/>
    </row>
    <row r="4665" spans="2:3" ht="9.9499999999999993" customHeight="1" x14ac:dyDescent="0.2">
      <c r="B4665" s="28"/>
      <c r="C4665" s="28"/>
    </row>
    <row r="4666" spans="2:3" ht="9.9499999999999993" customHeight="1" x14ac:dyDescent="0.2">
      <c r="B4666" s="28"/>
      <c r="C4666" s="28"/>
    </row>
    <row r="4667" spans="2:3" ht="9.9499999999999993" customHeight="1" x14ac:dyDescent="0.2">
      <c r="B4667" s="28"/>
      <c r="C4667" s="28"/>
    </row>
    <row r="4668" spans="2:3" ht="9.9499999999999993" customHeight="1" x14ac:dyDescent="0.2">
      <c r="B4668" s="28"/>
      <c r="C4668" s="28"/>
    </row>
    <row r="4669" spans="2:3" ht="9.9499999999999993" customHeight="1" x14ac:dyDescent="0.2">
      <c r="B4669" s="28"/>
      <c r="C4669" s="28"/>
    </row>
    <row r="4670" spans="2:3" ht="9.9499999999999993" customHeight="1" x14ac:dyDescent="0.2">
      <c r="B4670" s="28"/>
      <c r="C4670" s="28"/>
    </row>
    <row r="4671" spans="2:3" ht="9.9499999999999993" customHeight="1" x14ac:dyDescent="0.2">
      <c r="B4671" s="28"/>
      <c r="C4671" s="28"/>
    </row>
    <row r="4672" spans="2:3" ht="9.9499999999999993" customHeight="1" x14ac:dyDescent="0.2">
      <c r="B4672" s="28"/>
      <c r="C4672" s="28"/>
    </row>
    <row r="4673" spans="2:3" ht="9.9499999999999993" customHeight="1" x14ac:dyDescent="0.2">
      <c r="B4673" s="28"/>
      <c r="C4673" s="28"/>
    </row>
    <row r="4674" spans="2:3" ht="9.9499999999999993" customHeight="1" x14ac:dyDescent="0.2">
      <c r="B4674" s="28"/>
      <c r="C4674" s="28"/>
    </row>
    <row r="4675" spans="2:3" ht="9.9499999999999993" customHeight="1" x14ac:dyDescent="0.2">
      <c r="B4675" s="28"/>
      <c r="C4675" s="28"/>
    </row>
    <row r="4676" spans="2:3" ht="9.9499999999999993" customHeight="1" x14ac:dyDescent="0.2">
      <c r="B4676" s="28"/>
      <c r="C4676" s="28"/>
    </row>
    <row r="4677" spans="2:3" ht="9.9499999999999993" customHeight="1" x14ac:dyDescent="0.2">
      <c r="B4677" s="28"/>
      <c r="C4677" s="28"/>
    </row>
    <row r="4678" spans="2:3" ht="9.9499999999999993" customHeight="1" x14ac:dyDescent="0.2">
      <c r="B4678" s="28"/>
      <c r="C4678" s="28"/>
    </row>
    <row r="4679" spans="2:3" ht="9.9499999999999993" customHeight="1" x14ac:dyDescent="0.2">
      <c r="B4679" s="28"/>
      <c r="C4679" s="28"/>
    </row>
    <row r="4680" spans="2:3" ht="9.9499999999999993" customHeight="1" x14ac:dyDescent="0.2">
      <c r="B4680" s="28"/>
      <c r="C4680" s="28"/>
    </row>
    <row r="4681" spans="2:3" ht="9.9499999999999993" customHeight="1" x14ac:dyDescent="0.2">
      <c r="B4681" s="28"/>
      <c r="C4681" s="28"/>
    </row>
    <row r="4682" spans="2:3" ht="9.9499999999999993" customHeight="1" x14ac:dyDescent="0.2">
      <c r="B4682" s="28"/>
      <c r="C4682" s="28"/>
    </row>
    <row r="4683" spans="2:3" ht="9.9499999999999993" customHeight="1" x14ac:dyDescent="0.2">
      <c r="B4683" s="28"/>
      <c r="C4683" s="28"/>
    </row>
    <row r="4684" spans="2:3" ht="9.9499999999999993" customHeight="1" x14ac:dyDescent="0.2">
      <c r="B4684" s="28"/>
      <c r="C4684" s="28"/>
    </row>
    <row r="4685" spans="2:3" ht="9.9499999999999993" customHeight="1" x14ac:dyDescent="0.2">
      <c r="B4685" s="28"/>
      <c r="C4685" s="28"/>
    </row>
    <row r="4686" spans="2:3" ht="9.9499999999999993" customHeight="1" x14ac:dyDescent="0.2">
      <c r="B4686" s="28"/>
      <c r="C4686" s="28"/>
    </row>
    <row r="4687" spans="2:3" ht="9.9499999999999993" customHeight="1" x14ac:dyDescent="0.2">
      <c r="B4687" s="28"/>
      <c r="C4687" s="28"/>
    </row>
    <row r="4688" spans="2:3" ht="9.9499999999999993" customHeight="1" x14ac:dyDescent="0.2">
      <c r="B4688" s="28"/>
      <c r="C4688" s="28"/>
    </row>
    <row r="4689" spans="2:3" ht="9.9499999999999993" customHeight="1" x14ac:dyDescent="0.2">
      <c r="B4689" s="28"/>
      <c r="C4689" s="28"/>
    </row>
    <row r="4690" spans="2:3" ht="9.9499999999999993" customHeight="1" x14ac:dyDescent="0.2">
      <c r="B4690" s="28"/>
      <c r="C4690" s="28"/>
    </row>
    <row r="4691" spans="2:3" ht="9.9499999999999993" customHeight="1" x14ac:dyDescent="0.2">
      <c r="B4691" s="28"/>
      <c r="C4691" s="28"/>
    </row>
    <row r="4692" spans="2:3" ht="9.9499999999999993" customHeight="1" x14ac:dyDescent="0.2">
      <c r="B4692" s="28"/>
      <c r="C4692" s="28"/>
    </row>
    <row r="4693" spans="2:3" ht="9.9499999999999993" customHeight="1" x14ac:dyDescent="0.2">
      <c r="B4693" s="28"/>
      <c r="C4693" s="28"/>
    </row>
    <row r="4694" spans="2:3" ht="9.9499999999999993" customHeight="1" x14ac:dyDescent="0.2">
      <c r="B4694" s="28"/>
      <c r="C4694" s="28"/>
    </row>
    <row r="4695" spans="2:3" ht="9.9499999999999993" customHeight="1" x14ac:dyDescent="0.2">
      <c r="B4695" s="28"/>
      <c r="C4695" s="28"/>
    </row>
    <row r="4696" spans="2:3" ht="9.9499999999999993" customHeight="1" x14ac:dyDescent="0.2">
      <c r="B4696" s="28"/>
      <c r="C4696" s="28"/>
    </row>
    <row r="4697" spans="2:3" ht="9.9499999999999993" customHeight="1" x14ac:dyDescent="0.2">
      <c r="B4697" s="28"/>
      <c r="C4697" s="28"/>
    </row>
    <row r="4698" spans="2:3" ht="9.9499999999999993" customHeight="1" x14ac:dyDescent="0.2">
      <c r="B4698" s="28"/>
      <c r="C4698" s="28"/>
    </row>
    <row r="4699" spans="2:3" ht="9.9499999999999993" customHeight="1" x14ac:dyDescent="0.2">
      <c r="B4699" s="28"/>
      <c r="C4699" s="28"/>
    </row>
    <row r="4700" spans="2:3" ht="9.9499999999999993" customHeight="1" x14ac:dyDescent="0.2">
      <c r="B4700" s="28"/>
      <c r="C4700" s="28"/>
    </row>
    <row r="4701" spans="2:3" ht="9.9499999999999993" customHeight="1" x14ac:dyDescent="0.2">
      <c r="B4701" s="28"/>
      <c r="C4701" s="28"/>
    </row>
    <row r="4702" spans="2:3" ht="9.9499999999999993" customHeight="1" x14ac:dyDescent="0.2">
      <c r="B4702" s="28"/>
      <c r="C4702" s="28"/>
    </row>
    <row r="4703" spans="2:3" ht="9.9499999999999993" customHeight="1" x14ac:dyDescent="0.2">
      <c r="B4703" s="28"/>
      <c r="C4703" s="28"/>
    </row>
    <row r="4704" spans="2:3" ht="9.9499999999999993" customHeight="1" x14ac:dyDescent="0.2">
      <c r="B4704" s="28"/>
      <c r="C4704" s="28"/>
    </row>
    <row r="4705" spans="2:3" ht="9.9499999999999993" customHeight="1" x14ac:dyDescent="0.2">
      <c r="B4705" s="28"/>
      <c r="C4705" s="28"/>
    </row>
    <row r="4706" spans="2:3" ht="9.9499999999999993" customHeight="1" x14ac:dyDescent="0.2">
      <c r="B4706" s="28"/>
      <c r="C4706" s="28"/>
    </row>
    <row r="4707" spans="2:3" ht="9.9499999999999993" customHeight="1" x14ac:dyDescent="0.2">
      <c r="B4707" s="28"/>
      <c r="C4707" s="28"/>
    </row>
    <row r="4708" spans="2:3" ht="9.9499999999999993" customHeight="1" x14ac:dyDescent="0.2">
      <c r="B4708" s="28"/>
      <c r="C4708" s="28"/>
    </row>
    <row r="4709" spans="2:3" ht="9.9499999999999993" customHeight="1" x14ac:dyDescent="0.2">
      <c r="B4709" s="28"/>
      <c r="C4709" s="28"/>
    </row>
    <row r="4710" spans="2:3" ht="9.9499999999999993" customHeight="1" x14ac:dyDescent="0.2">
      <c r="B4710" s="28"/>
      <c r="C4710" s="28"/>
    </row>
    <row r="4711" spans="2:3" ht="9.9499999999999993" customHeight="1" x14ac:dyDescent="0.2">
      <c r="B4711" s="28"/>
      <c r="C4711" s="28"/>
    </row>
    <row r="4712" spans="2:3" ht="9.9499999999999993" customHeight="1" x14ac:dyDescent="0.2">
      <c r="B4712" s="28"/>
      <c r="C4712" s="28"/>
    </row>
    <row r="4713" spans="2:3" ht="9.9499999999999993" customHeight="1" x14ac:dyDescent="0.2">
      <c r="B4713" s="28"/>
      <c r="C4713" s="28"/>
    </row>
    <row r="4714" spans="2:3" ht="9.9499999999999993" customHeight="1" x14ac:dyDescent="0.2">
      <c r="B4714" s="28"/>
      <c r="C4714" s="28"/>
    </row>
    <row r="4715" spans="2:3" ht="9.9499999999999993" customHeight="1" x14ac:dyDescent="0.2">
      <c r="B4715" s="28"/>
      <c r="C4715" s="28"/>
    </row>
    <row r="4716" spans="2:3" ht="9.9499999999999993" customHeight="1" x14ac:dyDescent="0.2">
      <c r="B4716" s="28"/>
      <c r="C4716" s="28"/>
    </row>
    <row r="4717" spans="2:3" ht="9.9499999999999993" customHeight="1" x14ac:dyDescent="0.2">
      <c r="B4717" s="28"/>
      <c r="C4717" s="28"/>
    </row>
    <row r="4718" spans="2:3" ht="9.9499999999999993" customHeight="1" x14ac:dyDescent="0.2">
      <c r="B4718" s="28"/>
      <c r="C4718" s="28"/>
    </row>
    <row r="4719" spans="2:3" ht="9.9499999999999993" customHeight="1" x14ac:dyDescent="0.2">
      <c r="B4719" s="28"/>
      <c r="C4719" s="28"/>
    </row>
    <row r="4720" spans="2:3" ht="9.9499999999999993" customHeight="1" x14ac:dyDescent="0.2">
      <c r="B4720" s="28"/>
      <c r="C4720" s="28"/>
    </row>
    <row r="4721" spans="2:3" ht="9.9499999999999993" customHeight="1" x14ac:dyDescent="0.2">
      <c r="B4721" s="28"/>
      <c r="C4721" s="28"/>
    </row>
    <row r="4722" spans="2:3" ht="9.9499999999999993" customHeight="1" x14ac:dyDescent="0.2">
      <c r="B4722" s="28"/>
      <c r="C4722" s="28"/>
    </row>
    <row r="4723" spans="2:3" ht="9.9499999999999993" customHeight="1" x14ac:dyDescent="0.2">
      <c r="B4723" s="28"/>
      <c r="C4723" s="28"/>
    </row>
    <row r="4724" spans="2:3" ht="9.9499999999999993" customHeight="1" x14ac:dyDescent="0.2">
      <c r="B4724" s="28"/>
      <c r="C4724" s="28"/>
    </row>
    <row r="4725" spans="2:3" ht="9.9499999999999993" customHeight="1" x14ac:dyDescent="0.2">
      <c r="B4725" s="28"/>
      <c r="C4725" s="28"/>
    </row>
    <row r="4726" spans="2:3" ht="9.9499999999999993" customHeight="1" x14ac:dyDescent="0.2">
      <c r="B4726" s="28"/>
      <c r="C4726" s="28"/>
    </row>
    <row r="4727" spans="2:3" ht="9.9499999999999993" customHeight="1" x14ac:dyDescent="0.2">
      <c r="B4727" s="28"/>
      <c r="C4727" s="28"/>
    </row>
    <row r="4728" spans="2:3" ht="9.9499999999999993" customHeight="1" x14ac:dyDescent="0.2">
      <c r="B4728" s="28"/>
      <c r="C4728" s="28"/>
    </row>
    <row r="4729" spans="2:3" ht="9.9499999999999993" customHeight="1" x14ac:dyDescent="0.2">
      <c r="B4729" s="28"/>
      <c r="C4729" s="28"/>
    </row>
    <row r="4730" spans="2:3" ht="9.9499999999999993" customHeight="1" x14ac:dyDescent="0.2">
      <c r="B4730" s="28"/>
      <c r="C4730" s="28"/>
    </row>
    <row r="4731" spans="2:3" ht="9.9499999999999993" customHeight="1" x14ac:dyDescent="0.2">
      <c r="B4731" s="28"/>
      <c r="C4731" s="28"/>
    </row>
    <row r="4732" spans="2:3" ht="9.9499999999999993" customHeight="1" x14ac:dyDescent="0.2">
      <c r="B4732" s="28"/>
      <c r="C4732" s="28"/>
    </row>
    <row r="4733" spans="2:3" ht="9.9499999999999993" customHeight="1" x14ac:dyDescent="0.2">
      <c r="B4733" s="28"/>
      <c r="C4733" s="28"/>
    </row>
    <row r="4734" spans="2:3" ht="9.9499999999999993" customHeight="1" x14ac:dyDescent="0.2">
      <c r="B4734" s="28"/>
      <c r="C4734" s="28"/>
    </row>
    <row r="4735" spans="2:3" ht="9.9499999999999993" customHeight="1" x14ac:dyDescent="0.2">
      <c r="B4735" s="28"/>
      <c r="C4735" s="28"/>
    </row>
    <row r="4736" spans="2:3" ht="9.9499999999999993" customHeight="1" x14ac:dyDescent="0.2">
      <c r="B4736" s="28"/>
      <c r="C4736" s="28"/>
    </row>
    <row r="4737" spans="2:3" ht="9.9499999999999993" customHeight="1" x14ac:dyDescent="0.2">
      <c r="B4737" s="28"/>
      <c r="C4737" s="28"/>
    </row>
    <row r="4738" spans="2:3" ht="9.9499999999999993" customHeight="1" x14ac:dyDescent="0.2">
      <c r="B4738" s="28"/>
      <c r="C4738" s="28"/>
    </row>
    <row r="4739" spans="2:3" ht="9.9499999999999993" customHeight="1" x14ac:dyDescent="0.2">
      <c r="B4739" s="28"/>
      <c r="C4739" s="28"/>
    </row>
    <row r="4740" spans="2:3" ht="9.9499999999999993" customHeight="1" x14ac:dyDescent="0.2">
      <c r="B4740" s="28"/>
      <c r="C4740" s="28"/>
    </row>
    <row r="4741" spans="2:3" ht="9.9499999999999993" customHeight="1" x14ac:dyDescent="0.2">
      <c r="B4741" s="28"/>
      <c r="C4741" s="28"/>
    </row>
    <row r="4742" spans="2:3" ht="9.9499999999999993" customHeight="1" x14ac:dyDescent="0.2">
      <c r="B4742" s="28"/>
      <c r="C4742" s="28"/>
    </row>
    <row r="4743" spans="2:3" ht="9.9499999999999993" customHeight="1" x14ac:dyDescent="0.2">
      <c r="B4743" s="28"/>
      <c r="C4743" s="28"/>
    </row>
    <row r="4744" spans="2:3" ht="9.9499999999999993" customHeight="1" x14ac:dyDescent="0.2">
      <c r="B4744" s="28"/>
      <c r="C4744" s="28"/>
    </row>
    <row r="4745" spans="2:3" ht="9.9499999999999993" customHeight="1" x14ac:dyDescent="0.2">
      <c r="B4745" s="28"/>
      <c r="C4745" s="28"/>
    </row>
    <row r="4746" spans="2:3" ht="9.9499999999999993" customHeight="1" x14ac:dyDescent="0.2">
      <c r="B4746" s="28"/>
      <c r="C4746" s="28"/>
    </row>
    <row r="4747" spans="2:3" ht="9.9499999999999993" customHeight="1" x14ac:dyDescent="0.2">
      <c r="B4747" s="28"/>
      <c r="C4747" s="28"/>
    </row>
    <row r="4748" spans="2:3" ht="9.9499999999999993" customHeight="1" x14ac:dyDescent="0.2">
      <c r="B4748" s="28"/>
      <c r="C4748" s="28"/>
    </row>
    <row r="4749" spans="2:3" ht="9.9499999999999993" customHeight="1" x14ac:dyDescent="0.2">
      <c r="B4749" s="28"/>
      <c r="C4749" s="28"/>
    </row>
    <row r="4750" spans="2:3" ht="9.9499999999999993" customHeight="1" x14ac:dyDescent="0.2">
      <c r="B4750" s="28"/>
      <c r="C4750" s="28"/>
    </row>
    <row r="4751" spans="2:3" ht="9.9499999999999993" customHeight="1" x14ac:dyDescent="0.2">
      <c r="B4751" s="28"/>
      <c r="C4751" s="28"/>
    </row>
    <row r="4752" spans="2:3" ht="9.9499999999999993" customHeight="1" x14ac:dyDescent="0.2">
      <c r="B4752" s="28"/>
      <c r="C4752" s="28"/>
    </row>
    <row r="4753" spans="2:3" ht="9.9499999999999993" customHeight="1" x14ac:dyDescent="0.2">
      <c r="B4753" s="28"/>
      <c r="C4753" s="28"/>
    </row>
    <row r="4754" spans="2:3" ht="9.9499999999999993" customHeight="1" x14ac:dyDescent="0.2">
      <c r="B4754" s="28"/>
      <c r="C4754" s="28"/>
    </row>
    <row r="4755" spans="2:3" ht="9.9499999999999993" customHeight="1" x14ac:dyDescent="0.2">
      <c r="B4755" s="28"/>
      <c r="C4755" s="28"/>
    </row>
    <row r="4756" spans="2:3" ht="9.9499999999999993" customHeight="1" x14ac:dyDescent="0.2">
      <c r="B4756" s="28"/>
      <c r="C4756" s="28"/>
    </row>
    <row r="4757" spans="2:3" ht="9.9499999999999993" customHeight="1" x14ac:dyDescent="0.2">
      <c r="B4757" s="28"/>
      <c r="C4757" s="28"/>
    </row>
    <row r="4758" spans="2:3" ht="9.9499999999999993" customHeight="1" x14ac:dyDescent="0.2">
      <c r="B4758" s="28"/>
      <c r="C4758" s="28"/>
    </row>
    <row r="4759" spans="2:3" ht="9.9499999999999993" customHeight="1" x14ac:dyDescent="0.2">
      <c r="B4759" s="28"/>
      <c r="C4759" s="28"/>
    </row>
    <row r="4760" spans="2:3" ht="9.9499999999999993" customHeight="1" x14ac:dyDescent="0.2">
      <c r="B4760" s="28"/>
      <c r="C4760" s="28"/>
    </row>
    <row r="4761" spans="2:3" ht="9.9499999999999993" customHeight="1" x14ac:dyDescent="0.2">
      <c r="B4761" s="28"/>
      <c r="C4761" s="28"/>
    </row>
    <row r="4762" spans="2:3" ht="9.9499999999999993" customHeight="1" x14ac:dyDescent="0.2">
      <c r="B4762" s="28"/>
      <c r="C4762" s="28"/>
    </row>
    <row r="4763" spans="2:3" ht="9.9499999999999993" customHeight="1" x14ac:dyDescent="0.2">
      <c r="B4763" s="28"/>
      <c r="C4763" s="28"/>
    </row>
    <row r="4764" spans="2:3" ht="9.9499999999999993" customHeight="1" x14ac:dyDescent="0.2">
      <c r="B4764" s="28"/>
      <c r="C4764" s="28"/>
    </row>
    <row r="4765" spans="2:3" ht="9.9499999999999993" customHeight="1" x14ac:dyDescent="0.2">
      <c r="B4765" s="28"/>
      <c r="C4765" s="28"/>
    </row>
    <row r="4766" spans="2:3" ht="9.9499999999999993" customHeight="1" x14ac:dyDescent="0.2">
      <c r="B4766" s="28"/>
      <c r="C4766" s="28"/>
    </row>
    <row r="4767" spans="2:3" ht="9.9499999999999993" customHeight="1" x14ac:dyDescent="0.2">
      <c r="B4767" s="28"/>
      <c r="C4767" s="28"/>
    </row>
    <row r="4768" spans="2:3" ht="9.9499999999999993" customHeight="1" x14ac:dyDescent="0.2">
      <c r="B4768" s="28"/>
      <c r="C4768" s="28"/>
    </row>
    <row r="4769" spans="2:3" ht="9.9499999999999993" customHeight="1" x14ac:dyDescent="0.2">
      <c r="B4769" s="28"/>
      <c r="C4769" s="28"/>
    </row>
    <row r="4770" spans="2:3" ht="9.9499999999999993" customHeight="1" x14ac:dyDescent="0.2">
      <c r="B4770" s="28"/>
      <c r="C4770" s="28"/>
    </row>
    <row r="4771" spans="2:3" ht="9.9499999999999993" customHeight="1" x14ac:dyDescent="0.2">
      <c r="B4771" s="28"/>
      <c r="C4771" s="28"/>
    </row>
    <row r="4772" spans="2:3" ht="9.9499999999999993" customHeight="1" x14ac:dyDescent="0.2">
      <c r="B4772" s="28"/>
      <c r="C4772" s="28"/>
    </row>
    <row r="4773" spans="2:3" ht="9.9499999999999993" customHeight="1" x14ac:dyDescent="0.2">
      <c r="B4773" s="28"/>
      <c r="C4773" s="28"/>
    </row>
    <row r="4774" spans="2:3" ht="9.9499999999999993" customHeight="1" x14ac:dyDescent="0.2">
      <c r="B4774" s="28"/>
      <c r="C4774" s="28"/>
    </row>
    <row r="4775" spans="2:3" ht="9.9499999999999993" customHeight="1" x14ac:dyDescent="0.2">
      <c r="B4775" s="28"/>
      <c r="C4775" s="28"/>
    </row>
    <row r="4776" spans="2:3" ht="9.9499999999999993" customHeight="1" x14ac:dyDescent="0.2">
      <c r="B4776" s="28"/>
      <c r="C4776" s="28"/>
    </row>
    <row r="4777" spans="2:3" ht="9.9499999999999993" customHeight="1" x14ac:dyDescent="0.2">
      <c r="B4777" s="28"/>
      <c r="C4777" s="28"/>
    </row>
    <row r="4778" spans="2:3" ht="9.9499999999999993" customHeight="1" x14ac:dyDescent="0.2">
      <c r="B4778" s="28"/>
      <c r="C4778" s="28"/>
    </row>
    <row r="4779" spans="2:3" ht="9.9499999999999993" customHeight="1" x14ac:dyDescent="0.2">
      <c r="B4779" s="28"/>
      <c r="C4779" s="28"/>
    </row>
    <row r="4780" spans="2:3" ht="9.9499999999999993" customHeight="1" x14ac:dyDescent="0.2">
      <c r="B4780" s="28"/>
      <c r="C4780" s="28"/>
    </row>
    <row r="4781" spans="2:3" ht="9.9499999999999993" customHeight="1" x14ac:dyDescent="0.2">
      <c r="B4781" s="28"/>
      <c r="C4781" s="28"/>
    </row>
    <row r="4782" spans="2:3" ht="9.9499999999999993" customHeight="1" x14ac:dyDescent="0.2">
      <c r="B4782" s="28"/>
      <c r="C4782" s="28"/>
    </row>
    <row r="4783" spans="2:3" ht="9.9499999999999993" customHeight="1" x14ac:dyDescent="0.2">
      <c r="B4783" s="28"/>
      <c r="C4783" s="28"/>
    </row>
    <row r="4784" spans="2:3" ht="9.9499999999999993" customHeight="1" x14ac:dyDescent="0.2">
      <c r="B4784" s="28"/>
      <c r="C4784" s="28"/>
    </row>
    <row r="4785" spans="2:3" ht="9.9499999999999993" customHeight="1" x14ac:dyDescent="0.2">
      <c r="B4785" s="28"/>
      <c r="C4785" s="28"/>
    </row>
    <row r="4786" spans="2:3" ht="9.9499999999999993" customHeight="1" x14ac:dyDescent="0.2">
      <c r="B4786" s="28"/>
      <c r="C4786" s="28"/>
    </row>
    <row r="4787" spans="2:3" ht="9.9499999999999993" customHeight="1" x14ac:dyDescent="0.2">
      <c r="B4787" s="28"/>
      <c r="C4787" s="28"/>
    </row>
    <row r="4788" spans="2:3" ht="9.9499999999999993" customHeight="1" x14ac:dyDescent="0.2">
      <c r="B4788" s="28"/>
      <c r="C4788" s="28"/>
    </row>
    <row r="4789" spans="2:3" ht="9.9499999999999993" customHeight="1" x14ac:dyDescent="0.2">
      <c r="B4789" s="28"/>
      <c r="C4789" s="28"/>
    </row>
    <row r="4790" spans="2:3" ht="9.9499999999999993" customHeight="1" x14ac:dyDescent="0.2">
      <c r="B4790" s="28"/>
      <c r="C4790" s="28"/>
    </row>
    <row r="4791" spans="2:3" ht="9.9499999999999993" customHeight="1" x14ac:dyDescent="0.2">
      <c r="B4791" s="28"/>
      <c r="C4791" s="28"/>
    </row>
    <row r="4792" spans="2:3" ht="9.9499999999999993" customHeight="1" x14ac:dyDescent="0.2">
      <c r="B4792" s="28"/>
      <c r="C4792" s="28"/>
    </row>
    <row r="4793" spans="2:3" ht="9.9499999999999993" customHeight="1" x14ac:dyDescent="0.2">
      <c r="B4793" s="28"/>
      <c r="C4793" s="28"/>
    </row>
    <row r="4794" spans="2:3" ht="9.9499999999999993" customHeight="1" x14ac:dyDescent="0.2">
      <c r="B4794" s="28"/>
      <c r="C4794" s="28"/>
    </row>
    <row r="4795" spans="2:3" ht="9.9499999999999993" customHeight="1" x14ac:dyDescent="0.2">
      <c r="B4795" s="28"/>
      <c r="C4795" s="28"/>
    </row>
    <row r="4796" spans="2:3" ht="9.9499999999999993" customHeight="1" x14ac:dyDescent="0.2">
      <c r="B4796" s="28"/>
      <c r="C4796" s="28"/>
    </row>
    <row r="4797" spans="2:3" ht="9.9499999999999993" customHeight="1" x14ac:dyDescent="0.2">
      <c r="B4797" s="28"/>
      <c r="C4797" s="28"/>
    </row>
    <row r="4798" spans="2:3" ht="9.9499999999999993" customHeight="1" x14ac:dyDescent="0.2">
      <c r="B4798" s="28"/>
      <c r="C4798" s="28"/>
    </row>
    <row r="4799" spans="2:3" ht="9.9499999999999993" customHeight="1" x14ac:dyDescent="0.2">
      <c r="B4799" s="28"/>
      <c r="C4799" s="28"/>
    </row>
    <row r="4800" spans="2:3" ht="9.9499999999999993" customHeight="1" x14ac:dyDescent="0.2">
      <c r="B4800" s="28"/>
      <c r="C4800" s="28"/>
    </row>
    <row r="4801" spans="2:3" ht="9.9499999999999993" customHeight="1" x14ac:dyDescent="0.2">
      <c r="B4801" s="28"/>
      <c r="C4801" s="28"/>
    </row>
    <row r="4802" spans="2:3" ht="9.9499999999999993" customHeight="1" x14ac:dyDescent="0.2">
      <c r="B4802" s="28"/>
      <c r="C4802" s="28"/>
    </row>
    <row r="4803" spans="2:3" ht="9.9499999999999993" customHeight="1" x14ac:dyDescent="0.2">
      <c r="B4803" s="28"/>
      <c r="C4803" s="28"/>
    </row>
    <row r="4804" spans="2:3" ht="9.9499999999999993" customHeight="1" x14ac:dyDescent="0.2">
      <c r="B4804" s="28"/>
      <c r="C4804" s="28"/>
    </row>
    <row r="4805" spans="2:3" ht="9.9499999999999993" customHeight="1" x14ac:dyDescent="0.2">
      <c r="B4805" s="28"/>
      <c r="C4805" s="28"/>
    </row>
    <row r="4806" spans="2:3" ht="9.9499999999999993" customHeight="1" x14ac:dyDescent="0.2">
      <c r="B4806" s="28"/>
      <c r="C4806" s="28"/>
    </row>
    <row r="4807" spans="2:3" ht="9.9499999999999993" customHeight="1" x14ac:dyDescent="0.2">
      <c r="B4807" s="28"/>
      <c r="C4807" s="28"/>
    </row>
    <row r="4808" spans="2:3" ht="9.9499999999999993" customHeight="1" x14ac:dyDescent="0.2">
      <c r="B4808" s="28"/>
      <c r="C4808" s="28"/>
    </row>
    <row r="4809" spans="2:3" ht="9.9499999999999993" customHeight="1" x14ac:dyDescent="0.2">
      <c r="B4809" s="28"/>
      <c r="C4809" s="28"/>
    </row>
    <row r="4810" spans="2:3" ht="9.9499999999999993" customHeight="1" x14ac:dyDescent="0.2">
      <c r="B4810" s="28"/>
      <c r="C4810" s="28"/>
    </row>
    <row r="4811" spans="2:3" ht="9.9499999999999993" customHeight="1" x14ac:dyDescent="0.2">
      <c r="B4811" s="28"/>
      <c r="C4811" s="28"/>
    </row>
    <row r="4812" spans="2:3" ht="9.9499999999999993" customHeight="1" x14ac:dyDescent="0.2">
      <c r="B4812" s="28"/>
      <c r="C4812" s="28"/>
    </row>
    <row r="4813" spans="2:3" ht="9.9499999999999993" customHeight="1" x14ac:dyDescent="0.2">
      <c r="B4813" s="28"/>
      <c r="C4813" s="28"/>
    </row>
    <row r="4814" spans="2:3" ht="9.9499999999999993" customHeight="1" x14ac:dyDescent="0.2">
      <c r="B4814" s="28"/>
      <c r="C4814" s="28"/>
    </row>
    <row r="4815" spans="2:3" ht="9.9499999999999993" customHeight="1" x14ac:dyDescent="0.2">
      <c r="B4815" s="28"/>
      <c r="C4815" s="28"/>
    </row>
    <row r="4816" spans="2:3" ht="9.9499999999999993" customHeight="1" x14ac:dyDescent="0.2">
      <c r="B4816" s="28"/>
      <c r="C4816" s="28"/>
    </row>
    <row r="4817" spans="2:3" ht="9.9499999999999993" customHeight="1" x14ac:dyDescent="0.2">
      <c r="B4817" s="28"/>
      <c r="C4817" s="28"/>
    </row>
    <row r="4818" spans="2:3" ht="9.9499999999999993" customHeight="1" x14ac:dyDescent="0.2">
      <c r="B4818" s="28"/>
      <c r="C4818" s="28"/>
    </row>
    <row r="4819" spans="2:3" ht="9.9499999999999993" customHeight="1" x14ac:dyDescent="0.2">
      <c r="B4819" s="28"/>
      <c r="C4819" s="28"/>
    </row>
    <row r="4820" spans="2:3" ht="9.9499999999999993" customHeight="1" x14ac:dyDescent="0.2">
      <c r="B4820" s="28"/>
      <c r="C4820" s="28"/>
    </row>
    <row r="4821" spans="2:3" ht="9.9499999999999993" customHeight="1" x14ac:dyDescent="0.2">
      <c r="B4821" s="28"/>
      <c r="C4821" s="28"/>
    </row>
    <row r="4822" spans="2:3" ht="9.9499999999999993" customHeight="1" x14ac:dyDescent="0.2">
      <c r="B4822" s="28"/>
      <c r="C4822" s="28"/>
    </row>
    <row r="4823" spans="2:3" ht="9.9499999999999993" customHeight="1" x14ac:dyDescent="0.2">
      <c r="B4823" s="28"/>
      <c r="C4823" s="28"/>
    </row>
    <row r="4824" spans="2:3" ht="9.9499999999999993" customHeight="1" x14ac:dyDescent="0.2">
      <c r="B4824" s="28"/>
      <c r="C4824" s="28"/>
    </row>
    <row r="4825" spans="2:3" ht="9.9499999999999993" customHeight="1" x14ac:dyDescent="0.2">
      <c r="B4825" s="28"/>
      <c r="C4825" s="28"/>
    </row>
    <row r="4826" spans="2:3" ht="9.9499999999999993" customHeight="1" x14ac:dyDescent="0.2">
      <c r="B4826" s="28"/>
      <c r="C4826" s="28"/>
    </row>
    <row r="4827" spans="2:3" ht="9.9499999999999993" customHeight="1" x14ac:dyDescent="0.2">
      <c r="B4827" s="28"/>
      <c r="C4827" s="28"/>
    </row>
    <row r="4828" spans="2:3" ht="9.9499999999999993" customHeight="1" x14ac:dyDescent="0.2">
      <c r="B4828" s="28"/>
      <c r="C4828" s="28"/>
    </row>
    <row r="4829" spans="2:3" ht="9.9499999999999993" customHeight="1" x14ac:dyDescent="0.2">
      <c r="B4829" s="28"/>
      <c r="C4829" s="28"/>
    </row>
    <row r="4830" spans="2:3" ht="9.9499999999999993" customHeight="1" x14ac:dyDescent="0.2">
      <c r="B4830" s="28"/>
      <c r="C4830" s="28"/>
    </row>
    <row r="4831" spans="2:3" ht="9.9499999999999993" customHeight="1" x14ac:dyDescent="0.2">
      <c r="B4831" s="28"/>
      <c r="C4831" s="28"/>
    </row>
    <row r="4832" spans="2:3" ht="9.9499999999999993" customHeight="1" x14ac:dyDescent="0.2">
      <c r="B4832" s="28"/>
      <c r="C4832" s="28"/>
    </row>
    <row r="4833" spans="2:3" ht="9.9499999999999993" customHeight="1" x14ac:dyDescent="0.2">
      <c r="B4833" s="28"/>
      <c r="C4833" s="28"/>
    </row>
    <row r="4834" spans="2:3" ht="9.9499999999999993" customHeight="1" x14ac:dyDescent="0.2">
      <c r="B4834" s="28"/>
      <c r="C4834" s="28"/>
    </row>
    <row r="4835" spans="2:3" ht="9.9499999999999993" customHeight="1" x14ac:dyDescent="0.2">
      <c r="B4835" s="28"/>
      <c r="C4835" s="28"/>
    </row>
    <row r="4836" spans="2:3" ht="9.9499999999999993" customHeight="1" x14ac:dyDescent="0.2">
      <c r="B4836" s="28"/>
      <c r="C4836" s="28"/>
    </row>
    <row r="4837" spans="2:3" ht="9.9499999999999993" customHeight="1" x14ac:dyDescent="0.2">
      <c r="B4837" s="28"/>
      <c r="C4837" s="28"/>
    </row>
    <row r="4838" spans="2:3" ht="9.9499999999999993" customHeight="1" x14ac:dyDescent="0.2">
      <c r="B4838" s="28"/>
      <c r="C4838" s="28"/>
    </row>
    <row r="4839" spans="2:3" ht="9.9499999999999993" customHeight="1" x14ac:dyDescent="0.2">
      <c r="B4839" s="28"/>
      <c r="C4839" s="28"/>
    </row>
    <row r="4840" spans="2:3" ht="9.9499999999999993" customHeight="1" x14ac:dyDescent="0.2">
      <c r="B4840" s="28"/>
      <c r="C4840" s="28"/>
    </row>
    <row r="4841" spans="2:3" ht="9.9499999999999993" customHeight="1" x14ac:dyDescent="0.2">
      <c r="B4841" s="28"/>
      <c r="C4841" s="28"/>
    </row>
    <row r="4842" spans="2:3" ht="9.9499999999999993" customHeight="1" x14ac:dyDescent="0.2">
      <c r="B4842" s="28"/>
      <c r="C4842" s="28"/>
    </row>
    <row r="4843" spans="2:3" ht="9.9499999999999993" customHeight="1" x14ac:dyDescent="0.2">
      <c r="B4843" s="28"/>
      <c r="C4843" s="28"/>
    </row>
    <row r="4844" spans="2:3" ht="9.9499999999999993" customHeight="1" x14ac:dyDescent="0.2">
      <c r="B4844" s="28"/>
      <c r="C4844" s="28"/>
    </row>
    <row r="4845" spans="2:3" ht="9.9499999999999993" customHeight="1" x14ac:dyDescent="0.2">
      <c r="B4845" s="28"/>
      <c r="C4845" s="28"/>
    </row>
    <row r="4846" spans="2:3" ht="9.9499999999999993" customHeight="1" x14ac:dyDescent="0.2">
      <c r="B4846" s="28"/>
      <c r="C4846" s="28"/>
    </row>
    <row r="4847" spans="2:3" ht="9.9499999999999993" customHeight="1" x14ac:dyDescent="0.2">
      <c r="B4847" s="28"/>
      <c r="C4847" s="28"/>
    </row>
    <row r="4848" spans="2:3" ht="9.9499999999999993" customHeight="1" x14ac:dyDescent="0.2">
      <c r="B4848" s="28"/>
      <c r="C4848" s="28"/>
    </row>
    <row r="4849" spans="2:3" ht="9.9499999999999993" customHeight="1" x14ac:dyDescent="0.2">
      <c r="B4849" s="28"/>
      <c r="C4849" s="28"/>
    </row>
    <row r="4850" spans="2:3" ht="9.9499999999999993" customHeight="1" x14ac:dyDescent="0.2">
      <c r="B4850" s="28"/>
      <c r="C4850" s="28"/>
    </row>
    <row r="4851" spans="2:3" ht="9.9499999999999993" customHeight="1" x14ac:dyDescent="0.2">
      <c r="B4851" s="28"/>
      <c r="C4851" s="28"/>
    </row>
    <row r="4852" spans="2:3" ht="9.9499999999999993" customHeight="1" x14ac:dyDescent="0.2">
      <c r="B4852" s="28"/>
      <c r="C4852" s="28"/>
    </row>
    <row r="4853" spans="2:3" ht="9.9499999999999993" customHeight="1" x14ac:dyDescent="0.2">
      <c r="B4853" s="28"/>
      <c r="C4853" s="28"/>
    </row>
    <row r="4854" spans="2:3" ht="9.9499999999999993" customHeight="1" x14ac:dyDescent="0.2">
      <c r="B4854" s="28"/>
      <c r="C4854" s="28"/>
    </row>
    <row r="4855" spans="2:3" ht="9.9499999999999993" customHeight="1" x14ac:dyDescent="0.2">
      <c r="B4855" s="28"/>
      <c r="C4855" s="28"/>
    </row>
    <row r="4856" spans="2:3" ht="9.9499999999999993" customHeight="1" x14ac:dyDescent="0.2">
      <c r="B4856" s="28"/>
      <c r="C4856" s="28"/>
    </row>
    <row r="4857" spans="2:3" ht="9.9499999999999993" customHeight="1" x14ac:dyDescent="0.2">
      <c r="B4857" s="28"/>
      <c r="C4857" s="28"/>
    </row>
    <row r="4858" spans="2:3" ht="9.9499999999999993" customHeight="1" x14ac:dyDescent="0.2">
      <c r="B4858" s="28"/>
      <c r="C4858" s="28"/>
    </row>
    <row r="4859" spans="2:3" ht="9.9499999999999993" customHeight="1" x14ac:dyDescent="0.2">
      <c r="B4859" s="28"/>
      <c r="C4859" s="28"/>
    </row>
    <row r="4860" spans="2:3" ht="9.9499999999999993" customHeight="1" x14ac:dyDescent="0.2">
      <c r="B4860" s="28"/>
      <c r="C4860" s="28"/>
    </row>
    <row r="4861" spans="2:3" ht="9.9499999999999993" customHeight="1" x14ac:dyDescent="0.2">
      <c r="B4861" s="28"/>
      <c r="C4861" s="28"/>
    </row>
    <row r="4862" spans="2:3" ht="9.9499999999999993" customHeight="1" x14ac:dyDescent="0.2">
      <c r="B4862" s="28"/>
      <c r="C4862" s="28"/>
    </row>
    <row r="4863" spans="2:3" ht="9.9499999999999993" customHeight="1" x14ac:dyDescent="0.2">
      <c r="B4863" s="28"/>
      <c r="C4863" s="28"/>
    </row>
    <row r="4864" spans="2:3" ht="9.9499999999999993" customHeight="1" x14ac:dyDescent="0.2">
      <c r="B4864" s="28"/>
      <c r="C4864" s="28"/>
    </row>
    <row r="4865" spans="2:3" ht="9.9499999999999993" customHeight="1" x14ac:dyDescent="0.2">
      <c r="B4865" s="28"/>
      <c r="C4865" s="28"/>
    </row>
    <row r="4866" spans="2:3" ht="9.9499999999999993" customHeight="1" x14ac:dyDescent="0.2">
      <c r="B4866" s="28"/>
      <c r="C4866" s="28"/>
    </row>
    <row r="4867" spans="2:3" ht="9.9499999999999993" customHeight="1" x14ac:dyDescent="0.2">
      <c r="B4867" s="28"/>
      <c r="C4867" s="28"/>
    </row>
    <row r="4868" spans="2:3" ht="9.9499999999999993" customHeight="1" x14ac:dyDescent="0.2">
      <c r="B4868" s="28"/>
      <c r="C4868" s="28"/>
    </row>
    <row r="4869" spans="2:3" ht="9.9499999999999993" customHeight="1" x14ac:dyDescent="0.2">
      <c r="B4869" s="28"/>
      <c r="C4869" s="28"/>
    </row>
    <row r="4870" spans="2:3" ht="9.9499999999999993" customHeight="1" x14ac:dyDescent="0.2">
      <c r="B4870" s="28"/>
      <c r="C4870" s="28"/>
    </row>
    <row r="4871" spans="2:3" ht="9.9499999999999993" customHeight="1" x14ac:dyDescent="0.2">
      <c r="B4871" s="28"/>
      <c r="C4871" s="28"/>
    </row>
    <row r="4872" spans="2:3" ht="9.9499999999999993" customHeight="1" x14ac:dyDescent="0.2">
      <c r="B4872" s="28"/>
      <c r="C4872" s="28"/>
    </row>
    <row r="4873" spans="2:3" ht="9.9499999999999993" customHeight="1" x14ac:dyDescent="0.2">
      <c r="B4873" s="28"/>
      <c r="C4873" s="28"/>
    </row>
    <row r="4874" spans="2:3" ht="9.9499999999999993" customHeight="1" x14ac:dyDescent="0.2">
      <c r="B4874" s="28"/>
      <c r="C4874" s="28"/>
    </row>
    <row r="4875" spans="2:3" ht="9.9499999999999993" customHeight="1" x14ac:dyDescent="0.2">
      <c r="B4875" s="28"/>
      <c r="C4875" s="28"/>
    </row>
    <row r="4876" spans="2:3" ht="9.9499999999999993" customHeight="1" x14ac:dyDescent="0.2">
      <c r="B4876" s="28"/>
      <c r="C4876" s="28"/>
    </row>
    <row r="4877" spans="2:3" ht="9.9499999999999993" customHeight="1" x14ac:dyDescent="0.2">
      <c r="B4877" s="28"/>
      <c r="C4877" s="28"/>
    </row>
    <row r="4878" spans="2:3" ht="9.9499999999999993" customHeight="1" x14ac:dyDescent="0.2">
      <c r="B4878" s="28"/>
      <c r="C4878" s="28"/>
    </row>
    <row r="4879" spans="2:3" ht="9.9499999999999993" customHeight="1" x14ac:dyDescent="0.2">
      <c r="B4879" s="28"/>
      <c r="C4879" s="28"/>
    </row>
    <row r="4880" spans="2:3" ht="9.9499999999999993" customHeight="1" x14ac:dyDescent="0.2">
      <c r="B4880" s="28"/>
      <c r="C4880" s="28"/>
    </row>
    <row r="4881" spans="2:3" ht="9.9499999999999993" customHeight="1" x14ac:dyDescent="0.2">
      <c r="B4881" s="28"/>
      <c r="C4881" s="28"/>
    </row>
    <row r="4882" spans="2:3" ht="9.9499999999999993" customHeight="1" x14ac:dyDescent="0.2">
      <c r="B4882" s="28"/>
      <c r="C4882" s="28"/>
    </row>
    <row r="4883" spans="2:3" ht="9.9499999999999993" customHeight="1" x14ac:dyDescent="0.2">
      <c r="B4883" s="28"/>
      <c r="C4883" s="28"/>
    </row>
    <row r="4884" spans="2:3" ht="9.9499999999999993" customHeight="1" x14ac:dyDescent="0.2">
      <c r="B4884" s="28"/>
      <c r="C4884" s="28"/>
    </row>
    <row r="4885" spans="2:3" ht="9.9499999999999993" customHeight="1" x14ac:dyDescent="0.2">
      <c r="B4885" s="28"/>
      <c r="C4885" s="28"/>
    </row>
    <row r="4886" spans="2:3" ht="9.9499999999999993" customHeight="1" x14ac:dyDescent="0.2">
      <c r="B4886" s="28"/>
      <c r="C4886" s="28"/>
    </row>
    <row r="4887" spans="2:3" ht="9.9499999999999993" customHeight="1" x14ac:dyDescent="0.2">
      <c r="B4887" s="28"/>
      <c r="C4887" s="28"/>
    </row>
    <row r="4888" spans="2:3" ht="9.9499999999999993" customHeight="1" x14ac:dyDescent="0.2">
      <c r="B4888" s="28"/>
      <c r="C4888" s="28"/>
    </row>
    <row r="4889" spans="2:3" ht="9.9499999999999993" customHeight="1" x14ac:dyDescent="0.2">
      <c r="B4889" s="28"/>
      <c r="C4889" s="28"/>
    </row>
    <row r="4890" spans="2:3" ht="9.9499999999999993" customHeight="1" x14ac:dyDescent="0.2">
      <c r="B4890" s="28"/>
      <c r="C4890" s="28"/>
    </row>
    <row r="4891" spans="2:3" ht="9.9499999999999993" customHeight="1" x14ac:dyDescent="0.2">
      <c r="B4891" s="28"/>
      <c r="C4891" s="28"/>
    </row>
    <row r="4892" spans="2:3" ht="9.9499999999999993" customHeight="1" x14ac:dyDescent="0.2">
      <c r="B4892" s="28"/>
      <c r="C4892" s="28"/>
    </row>
    <row r="4893" spans="2:3" ht="9.9499999999999993" customHeight="1" x14ac:dyDescent="0.2">
      <c r="B4893" s="28"/>
      <c r="C4893" s="28"/>
    </row>
    <row r="4894" spans="2:3" ht="9.9499999999999993" customHeight="1" x14ac:dyDescent="0.2">
      <c r="B4894" s="28"/>
      <c r="C4894" s="28"/>
    </row>
    <row r="4895" spans="2:3" ht="9.9499999999999993" customHeight="1" x14ac:dyDescent="0.2">
      <c r="B4895" s="28"/>
      <c r="C4895" s="28"/>
    </row>
    <row r="4896" spans="2:3" ht="9.9499999999999993" customHeight="1" x14ac:dyDescent="0.2">
      <c r="B4896" s="28"/>
      <c r="C4896" s="28"/>
    </row>
    <row r="4897" spans="2:3" ht="9.9499999999999993" customHeight="1" x14ac:dyDescent="0.2">
      <c r="B4897" s="28"/>
      <c r="C4897" s="28"/>
    </row>
    <row r="4898" spans="2:3" ht="9.9499999999999993" customHeight="1" x14ac:dyDescent="0.2">
      <c r="B4898" s="28"/>
      <c r="C4898" s="28"/>
    </row>
    <row r="4899" spans="2:3" ht="9.9499999999999993" customHeight="1" x14ac:dyDescent="0.2">
      <c r="B4899" s="28"/>
      <c r="C4899" s="28"/>
    </row>
    <row r="4900" spans="2:3" ht="9.9499999999999993" customHeight="1" x14ac:dyDescent="0.2">
      <c r="B4900" s="28"/>
      <c r="C4900" s="28"/>
    </row>
    <row r="4901" spans="2:3" ht="9.9499999999999993" customHeight="1" x14ac:dyDescent="0.2">
      <c r="B4901" s="28"/>
      <c r="C4901" s="28"/>
    </row>
    <row r="4902" spans="2:3" ht="9.9499999999999993" customHeight="1" x14ac:dyDescent="0.2">
      <c r="B4902" s="28"/>
      <c r="C4902" s="28"/>
    </row>
    <row r="4903" spans="2:3" ht="9.9499999999999993" customHeight="1" x14ac:dyDescent="0.2">
      <c r="B4903" s="28"/>
      <c r="C4903" s="28"/>
    </row>
    <row r="4904" spans="2:3" ht="9.9499999999999993" customHeight="1" x14ac:dyDescent="0.2">
      <c r="B4904" s="28"/>
      <c r="C4904" s="28"/>
    </row>
    <row r="4905" spans="2:3" ht="9.9499999999999993" customHeight="1" x14ac:dyDescent="0.2">
      <c r="B4905" s="28"/>
      <c r="C4905" s="28"/>
    </row>
    <row r="4906" spans="2:3" ht="9.9499999999999993" customHeight="1" x14ac:dyDescent="0.2">
      <c r="B4906" s="28"/>
      <c r="C4906" s="28"/>
    </row>
    <row r="4907" spans="2:3" ht="9.9499999999999993" customHeight="1" x14ac:dyDescent="0.2">
      <c r="B4907" s="28"/>
      <c r="C4907" s="28"/>
    </row>
    <row r="4908" spans="2:3" ht="9.9499999999999993" customHeight="1" x14ac:dyDescent="0.2">
      <c r="B4908" s="28"/>
      <c r="C4908" s="28"/>
    </row>
    <row r="4909" spans="2:3" ht="9.9499999999999993" customHeight="1" x14ac:dyDescent="0.2">
      <c r="B4909" s="28"/>
      <c r="C4909" s="28"/>
    </row>
    <row r="4910" spans="2:3" ht="9.9499999999999993" customHeight="1" x14ac:dyDescent="0.2">
      <c r="B4910" s="28"/>
      <c r="C4910" s="28"/>
    </row>
    <row r="4911" spans="2:3" ht="9.9499999999999993" customHeight="1" x14ac:dyDescent="0.2">
      <c r="B4911" s="28"/>
      <c r="C4911" s="28"/>
    </row>
    <row r="4912" spans="2:3" ht="9.9499999999999993" customHeight="1" x14ac:dyDescent="0.2">
      <c r="B4912" s="28"/>
      <c r="C4912" s="28"/>
    </row>
    <row r="4913" spans="2:3" ht="9.9499999999999993" customHeight="1" x14ac:dyDescent="0.2">
      <c r="B4913" s="28"/>
      <c r="C4913" s="28"/>
    </row>
    <row r="4914" spans="2:3" ht="9.9499999999999993" customHeight="1" x14ac:dyDescent="0.2">
      <c r="B4914" s="28"/>
      <c r="C4914" s="28"/>
    </row>
    <row r="4915" spans="2:3" ht="9.9499999999999993" customHeight="1" x14ac:dyDescent="0.2">
      <c r="B4915" s="28"/>
      <c r="C4915" s="28"/>
    </row>
    <row r="4916" spans="2:3" ht="9.9499999999999993" customHeight="1" x14ac:dyDescent="0.2">
      <c r="B4916" s="28"/>
      <c r="C4916" s="28"/>
    </row>
    <row r="4917" spans="2:3" ht="9.9499999999999993" customHeight="1" x14ac:dyDescent="0.2">
      <c r="B4917" s="28"/>
      <c r="C4917" s="28"/>
    </row>
    <row r="4918" spans="2:3" ht="9.9499999999999993" customHeight="1" x14ac:dyDescent="0.2">
      <c r="B4918" s="28"/>
      <c r="C4918" s="28"/>
    </row>
    <row r="4919" spans="2:3" ht="9.9499999999999993" customHeight="1" x14ac:dyDescent="0.2">
      <c r="B4919" s="28"/>
      <c r="C4919" s="28"/>
    </row>
    <row r="4920" spans="2:3" ht="9.9499999999999993" customHeight="1" x14ac:dyDescent="0.2">
      <c r="B4920" s="28"/>
      <c r="C4920" s="28"/>
    </row>
    <row r="4921" spans="2:3" ht="9.9499999999999993" customHeight="1" x14ac:dyDescent="0.2">
      <c r="B4921" s="28"/>
      <c r="C4921" s="28"/>
    </row>
    <row r="4922" spans="2:3" ht="9.9499999999999993" customHeight="1" x14ac:dyDescent="0.2">
      <c r="B4922" s="28"/>
      <c r="C4922" s="28"/>
    </row>
    <row r="4923" spans="2:3" ht="9.9499999999999993" customHeight="1" x14ac:dyDescent="0.2">
      <c r="B4923" s="28"/>
      <c r="C4923" s="28"/>
    </row>
    <row r="4924" spans="2:3" ht="9.9499999999999993" customHeight="1" x14ac:dyDescent="0.2">
      <c r="B4924" s="28"/>
      <c r="C4924" s="28"/>
    </row>
    <row r="4925" spans="2:3" ht="9.9499999999999993" customHeight="1" x14ac:dyDescent="0.2">
      <c r="B4925" s="28"/>
      <c r="C4925" s="28"/>
    </row>
    <row r="4926" spans="2:3" ht="9.9499999999999993" customHeight="1" x14ac:dyDescent="0.2">
      <c r="B4926" s="28"/>
      <c r="C4926" s="28"/>
    </row>
    <row r="4927" spans="2:3" ht="9.9499999999999993" customHeight="1" x14ac:dyDescent="0.2">
      <c r="B4927" s="28"/>
      <c r="C4927" s="28"/>
    </row>
    <row r="4928" spans="2:3" ht="9.9499999999999993" customHeight="1" x14ac:dyDescent="0.2">
      <c r="B4928" s="28"/>
      <c r="C4928" s="28"/>
    </row>
    <row r="4929" spans="2:3" ht="9.9499999999999993" customHeight="1" x14ac:dyDescent="0.2">
      <c r="B4929" s="28"/>
      <c r="C4929" s="28"/>
    </row>
    <row r="4930" spans="2:3" ht="9.9499999999999993" customHeight="1" x14ac:dyDescent="0.2">
      <c r="B4930" s="28"/>
      <c r="C4930" s="28"/>
    </row>
    <row r="4931" spans="2:3" ht="9.9499999999999993" customHeight="1" x14ac:dyDescent="0.2">
      <c r="B4931" s="28"/>
      <c r="C4931" s="28"/>
    </row>
    <row r="4932" spans="2:3" ht="9.9499999999999993" customHeight="1" x14ac:dyDescent="0.2">
      <c r="B4932" s="28"/>
      <c r="C4932" s="28"/>
    </row>
    <row r="4933" spans="2:3" ht="9.9499999999999993" customHeight="1" x14ac:dyDescent="0.2">
      <c r="B4933" s="28"/>
      <c r="C4933" s="28"/>
    </row>
    <row r="4934" spans="2:3" ht="9.9499999999999993" customHeight="1" x14ac:dyDescent="0.2">
      <c r="B4934" s="28"/>
      <c r="C4934" s="28"/>
    </row>
    <row r="4935" spans="2:3" ht="9.9499999999999993" customHeight="1" x14ac:dyDescent="0.2">
      <c r="B4935" s="28"/>
      <c r="C4935" s="28"/>
    </row>
    <row r="4936" spans="2:3" ht="9.9499999999999993" customHeight="1" x14ac:dyDescent="0.2">
      <c r="B4936" s="28"/>
      <c r="C4936" s="28"/>
    </row>
    <row r="4937" spans="2:3" ht="9.9499999999999993" customHeight="1" x14ac:dyDescent="0.2">
      <c r="B4937" s="28"/>
      <c r="C4937" s="28"/>
    </row>
    <row r="4938" spans="2:3" ht="9.9499999999999993" customHeight="1" x14ac:dyDescent="0.2">
      <c r="B4938" s="28"/>
      <c r="C4938" s="28"/>
    </row>
    <row r="4939" spans="2:3" ht="9.9499999999999993" customHeight="1" x14ac:dyDescent="0.2">
      <c r="B4939" s="28"/>
      <c r="C4939" s="28"/>
    </row>
    <row r="4940" spans="2:3" ht="9.9499999999999993" customHeight="1" x14ac:dyDescent="0.2">
      <c r="B4940" s="28"/>
      <c r="C4940" s="28"/>
    </row>
    <row r="4941" spans="2:3" ht="9.9499999999999993" customHeight="1" x14ac:dyDescent="0.2">
      <c r="B4941" s="28"/>
      <c r="C4941" s="28"/>
    </row>
    <row r="4942" spans="2:3" ht="9.9499999999999993" customHeight="1" x14ac:dyDescent="0.2">
      <c r="B4942" s="28"/>
      <c r="C4942" s="28"/>
    </row>
    <row r="4943" spans="2:3" ht="9.9499999999999993" customHeight="1" x14ac:dyDescent="0.2">
      <c r="B4943" s="28"/>
      <c r="C4943" s="28"/>
    </row>
    <row r="4944" spans="2:3" ht="9.9499999999999993" customHeight="1" x14ac:dyDescent="0.2">
      <c r="B4944" s="28"/>
      <c r="C4944" s="28"/>
    </row>
    <row r="4945" spans="2:3" ht="9.9499999999999993" customHeight="1" x14ac:dyDescent="0.2">
      <c r="B4945" s="28"/>
      <c r="C4945" s="28"/>
    </row>
    <row r="4946" spans="2:3" ht="9.9499999999999993" customHeight="1" x14ac:dyDescent="0.2">
      <c r="B4946" s="28"/>
      <c r="C4946" s="28"/>
    </row>
    <row r="4947" spans="2:3" ht="9.9499999999999993" customHeight="1" x14ac:dyDescent="0.2">
      <c r="B4947" s="28"/>
      <c r="C4947" s="28"/>
    </row>
    <row r="4948" spans="2:3" ht="9.9499999999999993" customHeight="1" x14ac:dyDescent="0.2">
      <c r="B4948" s="28"/>
      <c r="C4948" s="28"/>
    </row>
    <row r="4949" spans="2:3" ht="9.9499999999999993" customHeight="1" x14ac:dyDescent="0.2">
      <c r="B4949" s="28"/>
      <c r="C4949" s="28"/>
    </row>
    <row r="4950" spans="2:3" ht="9.9499999999999993" customHeight="1" x14ac:dyDescent="0.2">
      <c r="B4950" s="28"/>
      <c r="C4950" s="28"/>
    </row>
    <row r="4951" spans="2:3" ht="9.9499999999999993" customHeight="1" x14ac:dyDescent="0.2">
      <c r="B4951" s="28"/>
      <c r="C4951" s="28"/>
    </row>
    <row r="4952" spans="2:3" ht="9.9499999999999993" customHeight="1" x14ac:dyDescent="0.2">
      <c r="B4952" s="28"/>
      <c r="C4952" s="28"/>
    </row>
    <row r="4953" spans="2:3" ht="9.9499999999999993" customHeight="1" x14ac:dyDescent="0.2">
      <c r="B4953" s="28"/>
      <c r="C4953" s="28"/>
    </row>
    <row r="4954" spans="2:3" ht="9.9499999999999993" customHeight="1" x14ac:dyDescent="0.2">
      <c r="B4954" s="28"/>
      <c r="C4954" s="28"/>
    </row>
    <row r="4955" spans="2:3" ht="9.9499999999999993" customHeight="1" x14ac:dyDescent="0.2">
      <c r="B4955" s="28"/>
      <c r="C4955" s="28"/>
    </row>
    <row r="4956" spans="2:3" ht="9.9499999999999993" customHeight="1" x14ac:dyDescent="0.2">
      <c r="B4956" s="28"/>
      <c r="C4956" s="28"/>
    </row>
    <row r="4957" spans="2:3" ht="9.9499999999999993" customHeight="1" x14ac:dyDescent="0.2">
      <c r="B4957" s="28"/>
      <c r="C4957" s="28"/>
    </row>
    <row r="4958" spans="2:3" ht="9.9499999999999993" customHeight="1" x14ac:dyDescent="0.2">
      <c r="B4958" s="28"/>
      <c r="C4958" s="28"/>
    </row>
    <row r="4959" spans="2:3" ht="9.9499999999999993" customHeight="1" x14ac:dyDescent="0.2">
      <c r="B4959" s="28"/>
      <c r="C4959" s="28"/>
    </row>
    <row r="4960" spans="2:3" ht="9.9499999999999993" customHeight="1" x14ac:dyDescent="0.2">
      <c r="B4960" s="28"/>
      <c r="C4960" s="28"/>
    </row>
    <row r="4961" spans="2:3" ht="9.9499999999999993" customHeight="1" x14ac:dyDescent="0.2">
      <c r="B4961" s="28"/>
      <c r="C4961" s="28"/>
    </row>
    <row r="4962" spans="2:3" ht="9.9499999999999993" customHeight="1" x14ac:dyDescent="0.2">
      <c r="B4962" s="28"/>
      <c r="C4962" s="28"/>
    </row>
    <row r="4963" spans="2:3" ht="9.9499999999999993" customHeight="1" x14ac:dyDescent="0.2">
      <c r="B4963" s="28"/>
      <c r="C4963" s="28"/>
    </row>
    <row r="4964" spans="2:3" ht="9.9499999999999993" customHeight="1" x14ac:dyDescent="0.2">
      <c r="B4964" s="28"/>
      <c r="C4964" s="28"/>
    </row>
    <row r="4965" spans="2:3" ht="9.9499999999999993" customHeight="1" x14ac:dyDescent="0.2">
      <c r="B4965" s="28"/>
      <c r="C4965" s="28"/>
    </row>
    <row r="4966" spans="2:3" ht="9.9499999999999993" customHeight="1" x14ac:dyDescent="0.2">
      <c r="B4966" s="28"/>
      <c r="C4966" s="28"/>
    </row>
    <row r="4967" spans="2:3" ht="9.9499999999999993" customHeight="1" x14ac:dyDescent="0.2">
      <c r="B4967" s="28"/>
      <c r="C4967" s="28"/>
    </row>
    <row r="4968" spans="2:3" ht="9.9499999999999993" customHeight="1" x14ac:dyDescent="0.2">
      <c r="B4968" s="28"/>
      <c r="C4968" s="28"/>
    </row>
    <row r="4969" spans="2:3" ht="9.9499999999999993" customHeight="1" x14ac:dyDescent="0.2">
      <c r="B4969" s="28"/>
      <c r="C4969" s="28"/>
    </row>
    <row r="4970" spans="2:3" ht="9.9499999999999993" customHeight="1" x14ac:dyDescent="0.2">
      <c r="B4970" s="28"/>
      <c r="C4970" s="28"/>
    </row>
    <row r="4971" spans="2:3" ht="9.9499999999999993" customHeight="1" x14ac:dyDescent="0.2">
      <c r="B4971" s="28"/>
      <c r="C4971" s="28"/>
    </row>
    <row r="4972" spans="2:3" ht="9.9499999999999993" customHeight="1" x14ac:dyDescent="0.2">
      <c r="B4972" s="28"/>
      <c r="C4972" s="28"/>
    </row>
    <row r="4973" spans="2:3" ht="9.9499999999999993" customHeight="1" x14ac:dyDescent="0.2">
      <c r="B4973" s="28"/>
      <c r="C4973" s="28"/>
    </row>
    <row r="4974" spans="2:3" ht="9.9499999999999993" customHeight="1" x14ac:dyDescent="0.2">
      <c r="B4974" s="28"/>
      <c r="C4974" s="28"/>
    </row>
    <row r="4975" spans="2:3" ht="9.9499999999999993" customHeight="1" x14ac:dyDescent="0.2">
      <c r="B4975" s="28"/>
      <c r="C4975" s="28"/>
    </row>
    <row r="4976" spans="2:3" ht="9.9499999999999993" customHeight="1" x14ac:dyDescent="0.2">
      <c r="B4976" s="28"/>
      <c r="C4976" s="28"/>
    </row>
    <row r="4977" spans="2:3" ht="9.9499999999999993" customHeight="1" x14ac:dyDescent="0.2">
      <c r="B4977" s="28"/>
      <c r="C4977" s="28"/>
    </row>
    <row r="4978" spans="2:3" ht="9.9499999999999993" customHeight="1" x14ac:dyDescent="0.2">
      <c r="B4978" s="28"/>
      <c r="C4978" s="28"/>
    </row>
    <row r="4979" spans="2:3" ht="9.9499999999999993" customHeight="1" x14ac:dyDescent="0.2">
      <c r="B4979" s="28"/>
      <c r="C4979" s="28"/>
    </row>
    <row r="4980" spans="2:3" ht="9.9499999999999993" customHeight="1" x14ac:dyDescent="0.2">
      <c r="B4980" s="28"/>
      <c r="C4980" s="28"/>
    </row>
    <row r="4981" spans="2:3" ht="9.9499999999999993" customHeight="1" x14ac:dyDescent="0.2">
      <c r="B4981" s="28"/>
      <c r="C4981" s="28"/>
    </row>
    <row r="4982" spans="2:3" ht="9.9499999999999993" customHeight="1" x14ac:dyDescent="0.2">
      <c r="B4982" s="28"/>
      <c r="C4982" s="28"/>
    </row>
    <row r="4983" spans="2:3" ht="9.9499999999999993" customHeight="1" x14ac:dyDescent="0.2">
      <c r="B4983" s="28"/>
      <c r="C4983" s="28"/>
    </row>
    <row r="4984" spans="2:3" ht="9.9499999999999993" customHeight="1" x14ac:dyDescent="0.2">
      <c r="B4984" s="28"/>
      <c r="C4984" s="28"/>
    </row>
    <row r="4985" spans="2:3" ht="9.9499999999999993" customHeight="1" x14ac:dyDescent="0.2">
      <c r="B4985" s="28"/>
      <c r="C4985" s="28"/>
    </row>
    <row r="4986" spans="2:3" ht="9.9499999999999993" customHeight="1" x14ac:dyDescent="0.2">
      <c r="B4986" s="28"/>
      <c r="C4986" s="28"/>
    </row>
    <row r="4987" spans="2:3" ht="9.9499999999999993" customHeight="1" x14ac:dyDescent="0.2">
      <c r="B4987" s="28"/>
      <c r="C4987" s="28"/>
    </row>
    <row r="4988" spans="2:3" ht="9.9499999999999993" customHeight="1" x14ac:dyDescent="0.2">
      <c r="B4988" s="28"/>
      <c r="C4988" s="28"/>
    </row>
    <row r="4989" spans="2:3" ht="9.9499999999999993" customHeight="1" x14ac:dyDescent="0.2">
      <c r="B4989" s="28"/>
      <c r="C4989" s="28"/>
    </row>
    <row r="4990" spans="2:3" ht="9.9499999999999993" customHeight="1" x14ac:dyDescent="0.2">
      <c r="B4990" s="28"/>
      <c r="C4990" s="28"/>
    </row>
    <row r="4991" spans="2:3" ht="9.9499999999999993" customHeight="1" x14ac:dyDescent="0.2">
      <c r="B4991" s="28"/>
      <c r="C4991" s="28"/>
    </row>
    <row r="4992" spans="2:3" ht="9.9499999999999993" customHeight="1" x14ac:dyDescent="0.2">
      <c r="B4992" s="28"/>
      <c r="C4992" s="28"/>
    </row>
    <row r="4993" spans="2:3" ht="9.9499999999999993" customHeight="1" x14ac:dyDescent="0.2">
      <c r="B4993" s="28"/>
      <c r="C4993" s="28"/>
    </row>
    <row r="4994" spans="2:3" ht="9.9499999999999993" customHeight="1" x14ac:dyDescent="0.2">
      <c r="B4994" s="28"/>
      <c r="C4994" s="28"/>
    </row>
    <row r="4995" spans="2:3" ht="9.9499999999999993" customHeight="1" x14ac:dyDescent="0.2">
      <c r="B4995" s="28"/>
      <c r="C4995" s="28"/>
    </row>
    <row r="4996" spans="2:3" ht="9.9499999999999993" customHeight="1" x14ac:dyDescent="0.2">
      <c r="B4996" s="28"/>
      <c r="C4996" s="28"/>
    </row>
    <row r="4997" spans="2:3" ht="9.9499999999999993" customHeight="1" x14ac:dyDescent="0.2">
      <c r="B4997" s="28"/>
      <c r="C4997" s="28"/>
    </row>
    <row r="4998" spans="2:3" ht="9.9499999999999993" customHeight="1" x14ac:dyDescent="0.2">
      <c r="B4998" s="28"/>
      <c r="C4998" s="28"/>
    </row>
    <row r="4999" spans="2:3" ht="9.9499999999999993" customHeight="1" x14ac:dyDescent="0.2">
      <c r="B4999" s="28"/>
      <c r="C4999" s="28"/>
    </row>
    <row r="5000" spans="2:3" ht="9.9499999999999993" customHeight="1" x14ac:dyDescent="0.2">
      <c r="B5000" s="28"/>
      <c r="C5000" s="28"/>
    </row>
  </sheetData>
  <sheetProtection algorithmName="SHA-512" hashValue="lkFaV3/zOoyO/XFFx28EgGwPmepXn8RqvC/1ZefDcUAWN8bickR+Jo1pPESXrjrL2wVUHSH7ulSjww/4rrNJoQ==" saltValue="chHuUkCV6LaT3eQYG/yK/w==" spinCount="100000" sheet="1" objects="1" scenarios="1"/>
  <sortState xmlns:xlrd2="http://schemas.microsoft.com/office/spreadsheetml/2017/richdata2" ref="P1360:Q1377">
    <sortCondition descending="1" ref="Q1360:Q1377"/>
  </sortState>
  <mergeCells count="9">
    <mergeCell ref="E1316:E1483"/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493:D1048576 D1:D567">
    <cfRule type="colorScale" priority="7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6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3">
      <colorScale>
        <cfvo type="min"/>
        <cfvo type="max"/>
        <color theme="5" tint="-0.249977111117893"/>
        <color theme="5" tint="0.79998168889431442"/>
      </colorScale>
    </cfRule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2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1">
      <colorScale>
        <cfvo type="min"/>
        <cfvo type="max"/>
        <color theme="7" tint="0.59999389629810485"/>
        <color theme="7" tint="-0.249977111117893"/>
      </colorScale>
    </cfRule>
  </conditionalFormatting>
  <dataValidations count="1">
    <dataValidation type="list" allowBlank="1" showInputMessage="1" showErrorMessage="1" sqref="B165:B1487 C165:C1379 G315:G1508 C1397:C1487" xr:uid="{00000000-0002-0000-0300-000000000000}">
      <formula1>$G$2:$G$72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2039E-6443-43D7-8489-100C7C6FA89C}">
  <sheetPr>
    <pageSetUpPr fitToPage="1"/>
  </sheetPr>
  <dimension ref="A1:IM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31" width="3" style="147" bestFit="1" customWidth="1"/>
    <col min="32" max="36" width="3" style="148" bestFit="1" customWidth="1"/>
    <col min="37" max="37" width="3" style="149" bestFit="1" customWidth="1"/>
    <col min="38" max="39" width="3" style="150" bestFit="1" customWidth="1"/>
    <col min="40" max="47" width="3" style="155" bestFit="1" customWidth="1"/>
    <col min="48" max="57" width="3" style="156" bestFit="1" customWidth="1"/>
    <col min="58" max="68" width="3" style="157" bestFit="1" customWidth="1"/>
    <col min="69" max="78" width="3" style="158" bestFit="1" customWidth="1"/>
    <col min="79" max="91" width="3" style="151" bestFit="1" customWidth="1"/>
    <col min="92" max="103" width="3" style="159" bestFit="1" customWidth="1"/>
    <col min="104" max="106" width="3" style="150" bestFit="1" customWidth="1"/>
    <col min="107" max="116" width="3" style="150" customWidth="1"/>
    <col min="117" max="127" width="3" style="155" customWidth="1"/>
    <col min="128" max="129" width="3.5703125" style="155" bestFit="1" customWidth="1"/>
    <col min="130" max="130" width="3.5703125" style="155" customWidth="1"/>
    <col min="131" max="144" width="3.5703125" style="156" customWidth="1"/>
    <col min="145" max="158" width="3.5703125" style="157" customWidth="1"/>
    <col min="159" max="173" width="3.5703125" style="158" customWidth="1"/>
    <col min="174" max="180" width="3.5703125" style="151" customWidth="1"/>
    <col min="181" max="181" width="3.5703125" style="3675" customWidth="1"/>
    <col min="182" max="184" width="3.5703125" style="151" customWidth="1"/>
    <col min="185" max="185" width="3.5703125" style="159" customWidth="1"/>
    <col min="186" max="186" width="3.5703125" style="159" bestFit="1" customWidth="1"/>
    <col min="187" max="188" width="11.42578125" style="484"/>
    <col min="189" max="247" width="11.42578125" style="517"/>
    <col min="248" max="16384" width="11.42578125" style="1"/>
  </cols>
  <sheetData>
    <row r="1" spans="1:237" s="377" customFormat="1" ht="33.75" customHeight="1" x14ac:dyDescent="0.25">
      <c r="A1" s="3505"/>
      <c r="B1" s="152"/>
      <c r="C1" s="4011" t="s">
        <v>257</v>
      </c>
      <c r="D1" s="4011"/>
      <c r="E1" s="4011"/>
      <c r="F1" s="4011"/>
      <c r="G1" s="4011"/>
      <c r="H1" s="4011"/>
      <c r="I1" s="4011"/>
      <c r="J1" s="4011"/>
      <c r="K1" s="4011"/>
      <c r="L1" s="4011"/>
      <c r="M1" s="4011"/>
      <c r="N1" s="4011"/>
      <c r="O1" s="4011"/>
      <c r="P1" s="4011"/>
      <c r="Q1" s="4011"/>
      <c r="R1" s="4011"/>
      <c r="S1" s="4011"/>
      <c r="T1" s="4011"/>
      <c r="U1" s="4011"/>
      <c r="V1" s="4011"/>
      <c r="W1" s="4011"/>
      <c r="X1" s="4011"/>
      <c r="Y1" s="4011"/>
      <c r="Z1" s="4011"/>
      <c r="AA1" s="4011"/>
      <c r="AB1" s="4011"/>
      <c r="AC1" s="4000">
        <v>0</v>
      </c>
      <c r="AD1" s="4001"/>
      <c r="AE1" s="4001"/>
      <c r="AF1" s="4002">
        <v>1</v>
      </c>
      <c r="AG1" s="4002"/>
      <c r="AH1" s="4002"/>
      <c r="AI1" s="4002"/>
      <c r="AJ1" s="4002"/>
      <c r="AK1" s="4002"/>
      <c r="AL1" s="4002"/>
      <c r="AM1" s="4002"/>
      <c r="AN1" s="4003">
        <v>2</v>
      </c>
      <c r="AO1" s="4003"/>
      <c r="AP1" s="4003"/>
      <c r="AQ1" s="4003"/>
      <c r="AR1" s="4003"/>
      <c r="AS1" s="4003"/>
      <c r="AT1" s="4003"/>
      <c r="AU1" s="4003"/>
      <c r="AV1" s="4036">
        <v>3</v>
      </c>
      <c r="AW1" s="4036"/>
      <c r="AX1" s="4036"/>
      <c r="AY1" s="4036"/>
      <c r="AZ1" s="4036"/>
      <c r="BA1" s="4036"/>
      <c r="BB1" s="4036"/>
      <c r="BC1" s="4036"/>
      <c r="BD1" s="4036"/>
      <c r="BE1" s="4036"/>
      <c r="BF1" s="4043">
        <v>4</v>
      </c>
      <c r="BG1" s="4043"/>
      <c r="BH1" s="4043"/>
      <c r="BI1" s="4043"/>
      <c r="BJ1" s="4043"/>
      <c r="BK1" s="4043"/>
      <c r="BL1" s="4043"/>
      <c r="BM1" s="4043"/>
      <c r="BN1" s="4043"/>
      <c r="BO1" s="4043"/>
      <c r="BP1" s="4043"/>
      <c r="BQ1" s="4049">
        <v>5</v>
      </c>
      <c r="BR1" s="4049"/>
      <c r="BS1" s="4049"/>
      <c r="BT1" s="4049"/>
      <c r="BU1" s="4049"/>
      <c r="BV1" s="4049"/>
      <c r="BW1" s="4049"/>
      <c r="BX1" s="4049"/>
      <c r="BY1" s="4049"/>
      <c r="BZ1" s="4049"/>
      <c r="CA1" s="4004">
        <v>6</v>
      </c>
      <c r="CB1" s="4004"/>
      <c r="CC1" s="4004"/>
      <c r="CD1" s="4004"/>
      <c r="CE1" s="4004"/>
      <c r="CF1" s="4004"/>
      <c r="CG1" s="4004"/>
      <c r="CH1" s="4004"/>
      <c r="CI1" s="4004"/>
      <c r="CJ1" s="4004"/>
      <c r="CK1" s="4004"/>
      <c r="CL1" s="4004"/>
      <c r="CM1" s="4004"/>
      <c r="CN1" s="4001">
        <v>7</v>
      </c>
      <c r="CO1" s="4001"/>
      <c r="CP1" s="4001"/>
      <c r="CQ1" s="4001"/>
      <c r="CR1" s="4001"/>
      <c r="CS1" s="4001"/>
      <c r="CT1" s="4001"/>
      <c r="CU1" s="4001"/>
      <c r="CV1" s="4001"/>
      <c r="CW1" s="4001"/>
      <c r="CX1" s="4001"/>
      <c r="CY1" s="4001"/>
      <c r="CZ1" s="4046">
        <v>8</v>
      </c>
      <c r="DA1" s="4047"/>
      <c r="DB1" s="4047"/>
      <c r="DC1" s="4047"/>
      <c r="DD1" s="4047"/>
      <c r="DE1" s="4047"/>
      <c r="DF1" s="4047"/>
      <c r="DG1" s="4047"/>
      <c r="DH1" s="4047"/>
      <c r="DI1" s="4047"/>
      <c r="DJ1" s="4047"/>
      <c r="DK1" s="4047"/>
      <c r="DL1" s="4048"/>
      <c r="DM1" s="4005">
        <v>9</v>
      </c>
      <c r="DN1" s="4006"/>
      <c r="DO1" s="4006"/>
      <c r="DP1" s="4006"/>
      <c r="DQ1" s="4006"/>
      <c r="DR1" s="4006"/>
      <c r="DS1" s="4006"/>
      <c r="DT1" s="4006"/>
      <c r="DU1" s="4006"/>
      <c r="DV1" s="4006"/>
      <c r="DW1" s="4006"/>
      <c r="DX1" s="4006"/>
      <c r="DY1" s="4006"/>
      <c r="DZ1" s="4007"/>
      <c r="EA1" s="4040">
        <v>10</v>
      </c>
      <c r="EB1" s="4041"/>
      <c r="EC1" s="4041"/>
      <c r="ED1" s="4041"/>
      <c r="EE1" s="4041"/>
      <c r="EF1" s="4041"/>
      <c r="EG1" s="4041"/>
      <c r="EH1" s="4041"/>
      <c r="EI1" s="4041"/>
      <c r="EJ1" s="4041"/>
      <c r="EK1" s="4041"/>
      <c r="EL1" s="4041"/>
      <c r="EM1" s="4041"/>
      <c r="EN1" s="4041"/>
      <c r="EO1" s="3986">
        <v>11</v>
      </c>
      <c r="EP1" s="3986"/>
      <c r="EQ1" s="3986"/>
      <c r="ER1" s="3986"/>
      <c r="ES1" s="3986"/>
      <c r="ET1" s="3986"/>
      <c r="EU1" s="3986"/>
      <c r="EV1" s="3986"/>
      <c r="EW1" s="3986"/>
      <c r="EX1" s="3986"/>
      <c r="EY1" s="3986"/>
      <c r="EZ1" s="3986"/>
      <c r="FA1" s="3986"/>
      <c r="FB1" s="3986"/>
      <c r="FC1" s="4027">
        <v>12</v>
      </c>
      <c r="FD1" s="4027"/>
      <c r="FE1" s="4027"/>
      <c r="FF1" s="4027"/>
      <c r="FG1" s="4027"/>
      <c r="FH1" s="4027"/>
      <c r="FI1" s="4027"/>
      <c r="FJ1" s="4027"/>
      <c r="FK1" s="4027"/>
      <c r="FL1" s="4027"/>
      <c r="FM1" s="4027"/>
      <c r="FN1" s="4027"/>
      <c r="FO1" s="4027"/>
      <c r="FP1" s="4027"/>
      <c r="FQ1" s="4028"/>
      <c r="FR1" s="3976">
        <v>13</v>
      </c>
      <c r="FS1" s="3977"/>
      <c r="FT1" s="3977"/>
      <c r="FU1" s="3977"/>
      <c r="FV1" s="3977"/>
      <c r="FW1" s="3977"/>
      <c r="FX1" s="3977"/>
      <c r="FY1" s="3977"/>
      <c r="FZ1" s="3977"/>
      <c r="GA1" s="3977"/>
      <c r="GB1" s="3977"/>
      <c r="GC1" s="3978">
        <v>14</v>
      </c>
      <c r="GD1" s="3979"/>
      <c r="GE1" s="525"/>
      <c r="GF1" s="524"/>
      <c r="GG1" s="524"/>
      <c r="GH1" s="524"/>
      <c r="GI1" s="524"/>
      <c r="GJ1" s="524"/>
      <c r="GK1" s="524"/>
      <c r="GL1" s="524"/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524"/>
      <c r="HB1" s="524"/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</row>
    <row r="2" spans="1:237" s="469" customFormat="1" ht="16.149999999999999" customHeight="1" x14ac:dyDescent="0.25">
      <c r="A2" s="3506"/>
      <c r="B2" s="460"/>
      <c r="C2" s="4011"/>
      <c r="D2" s="4011"/>
      <c r="E2" s="4011"/>
      <c r="F2" s="4011"/>
      <c r="G2" s="4011"/>
      <c r="H2" s="4011"/>
      <c r="I2" s="4011"/>
      <c r="J2" s="4011"/>
      <c r="K2" s="4011"/>
      <c r="L2" s="4011"/>
      <c r="M2" s="4011"/>
      <c r="N2" s="4011"/>
      <c r="O2" s="4011"/>
      <c r="P2" s="4011"/>
      <c r="Q2" s="4011"/>
      <c r="R2" s="4011"/>
      <c r="S2" s="4011"/>
      <c r="T2" s="4011"/>
      <c r="U2" s="4011"/>
      <c r="V2" s="4011"/>
      <c r="W2" s="4011"/>
      <c r="X2" s="4011"/>
      <c r="Y2" s="4011"/>
      <c r="Z2" s="4011"/>
      <c r="AA2" s="4011"/>
      <c r="AB2" s="4011"/>
      <c r="AC2" s="461">
        <v>1</v>
      </c>
      <c r="AD2" s="461">
        <v>2</v>
      </c>
      <c r="AE2" s="461">
        <v>3</v>
      </c>
      <c r="AF2" s="462">
        <v>4</v>
      </c>
      <c r="AG2" s="462">
        <v>5</v>
      </c>
      <c r="AH2" s="462">
        <v>6</v>
      </c>
      <c r="AI2" s="462">
        <v>7</v>
      </c>
      <c r="AJ2" s="462">
        <v>8</v>
      </c>
      <c r="AK2" s="462">
        <v>9</v>
      </c>
      <c r="AL2" s="462">
        <v>10</v>
      </c>
      <c r="AM2" s="462">
        <v>11</v>
      </c>
      <c r="AN2" s="463">
        <v>12</v>
      </c>
      <c r="AO2" s="463">
        <v>13</v>
      </c>
      <c r="AP2" s="463">
        <v>14</v>
      </c>
      <c r="AQ2" s="463">
        <v>15</v>
      </c>
      <c r="AR2" s="463">
        <v>16</v>
      </c>
      <c r="AS2" s="463">
        <v>17</v>
      </c>
      <c r="AT2" s="463">
        <v>18</v>
      </c>
      <c r="AU2" s="463">
        <v>19</v>
      </c>
      <c r="AV2" s="464">
        <v>20</v>
      </c>
      <c r="AW2" s="464">
        <v>21</v>
      </c>
      <c r="AX2" s="464">
        <v>22</v>
      </c>
      <c r="AY2" s="464">
        <v>23</v>
      </c>
      <c r="AZ2" s="464">
        <v>24</v>
      </c>
      <c r="BA2" s="464">
        <v>25</v>
      </c>
      <c r="BB2" s="464">
        <v>26</v>
      </c>
      <c r="BC2" s="464">
        <v>27</v>
      </c>
      <c r="BD2" s="464">
        <v>28</v>
      </c>
      <c r="BE2" s="464">
        <v>29</v>
      </c>
      <c r="BF2" s="465">
        <v>30</v>
      </c>
      <c r="BG2" s="465">
        <v>31</v>
      </c>
      <c r="BH2" s="465">
        <v>32</v>
      </c>
      <c r="BI2" s="465">
        <v>33</v>
      </c>
      <c r="BJ2" s="465">
        <v>34</v>
      </c>
      <c r="BK2" s="465">
        <v>35</v>
      </c>
      <c r="BL2" s="465">
        <v>36</v>
      </c>
      <c r="BM2" s="465">
        <v>37</v>
      </c>
      <c r="BN2" s="465">
        <v>38</v>
      </c>
      <c r="BO2" s="465">
        <v>39</v>
      </c>
      <c r="BP2" s="465">
        <v>40</v>
      </c>
      <c r="BQ2" s="466">
        <v>41</v>
      </c>
      <c r="BR2" s="466">
        <v>42</v>
      </c>
      <c r="BS2" s="466">
        <v>43</v>
      </c>
      <c r="BT2" s="466">
        <v>44</v>
      </c>
      <c r="BU2" s="466">
        <v>45</v>
      </c>
      <c r="BV2" s="466">
        <v>46</v>
      </c>
      <c r="BW2" s="466">
        <v>47</v>
      </c>
      <c r="BX2" s="466">
        <v>48</v>
      </c>
      <c r="BY2" s="466">
        <v>49</v>
      </c>
      <c r="BZ2" s="466">
        <v>50</v>
      </c>
      <c r="CA2" s="467">
        <v>51</v>
      </c>
      <c r="CB2" s="467">
        <v>52</v>
      </c>
      <c r="CC2" s="467">
        <v>53</v>
      </c>
      <c r="CD2" s="467">
        <v>54</v>
      </c>
      <c r="CE2" s="467">
        <v>55</v>
      </c>
      <c r="CF2" s="467">
        <v>56</v>
      </c>
      <c r="CG2" s="467">
        <v>57</v>
      </c>
      <c r="CH2" s="467">
        <v>58</v>
      </c>
      <c r="CI2" s="467">
        <v>59</v>
      </c>
      <c r="CJ2" s="467">
        <v>60</v>
      </c>
      <c r="CK2" s="467">
        <v>61</v>
      </c>
      <c r="CL2" s="467">
        <v>62</v>
      </c>
      <c r="CM2" s="467">
        <v>63</v>
      </c>
      <c r="CN2" s="461">
        <v>64</v>
      </c>
      <c r="CO2" s="461">
        <v>65</v>
      </c>
      <c r="CP2" s="461">
        <v>66</v>
      </c>
      <c r="CQ2" s="461">
        <v>67</v>
      </c>
      <c r="CR2" s="461">
        <v>68</v>
      </c>
      <c r="CS2" s="461">
        <v>69</v>
      </c>
      <c r="CT2" s="461">
        <v>70</v>
      </c>
      <c r="CU2" s="461">
        <v>71</v>
      </c>
      <c r="CV2" s="461">
        <v>72</v>
      </c>
      <c r="CW2" s="461">
        <v>73</v>
      </c>
      <c r="CX2" s="461">
        <v>74</v>
      </c>
      <c r="CY2" s="461">
        <v>75</v>
      </c>
      <c r="CZ2" s="462">
        <v>76</v>
      </c>
      <c r="DA2" s="462">
        <v>77</v>
      </c>
      <c r="DB2" s="462">
        <v>78</v>
      </c>
      <c r="DC2" s="462">
        <v>79</v>
      </c>
      <c r="DD2" s="462">
        <v>80</v>
      </c>
      <c r="DE2" s="462">
        <v>81</v>
      </c>
      <c r="DF2" s="462">
        <v>82</v>
      </c>
      <c r="DG2" s="462">
        <v>83</v>
      </c>
      <c r="DH2" s="462">
        <v>84</v>
      </c>
      <c r="DI2" s="462">
        <v>85</v>
      </c>
      <c r="DJ2" s="462">
        <v>86</v>
      </c>
      <c r="DK2" s="462">
        <v>87</v>
      </c>
      <c r="DL2" s="462">
        <v>88</v>
      </c>
      <c r="DM2" s="468">
        <v>89</v>
      </c>
      <c r="DN2" s="468">
        <v>90</v>
      </c>
      <c r="DO2" s="468">
        <v>91</v>
      </c>
      <c r="DP2" s="468">
        <v>92</v>
      </c>
      <c r="DQ2" s="468">
        <v>93</v>
      </c>
      <c r="DR2" s="468">
        <v>94</v>
      </c>
      <c r="DS2" s="468">
        <v>95</v>
      </c>
      <c r="DT2" s="468">
        <v>96</v>
      </c>
      <c r="DU2" s="468">
        <v>97</v>
      </c>
      <c r="DV2" s="468">
        <v>98</v>
      </c>
      <c r="DW2" s="468">
        <v>99</v>
      </c>
      <c r="DX2" s="468">
        <v>100</v>
      </c>
      <c r="DY2" s="468">
        <v>101</v>
      </c>
      <c r="DZ2" s="468">
        <v>102</v>
      </c>
      <c r="EA2" s="625">
        <v>103</v>
      </c>
      <c r="EB2" s="625">
        <v>104</v>
      </c>
      <c r="EC2" s="625">
        <v>105</v>
      </c>
      <c r="ED2" s="625">
        <v>106</v>
      </c>
      <c r="EE2" s="625">
        <v>107</v>
      </c>
      <c r="EF2" s="625">
        <v>108</v>
      </c>
      <c r="EG2" s="625">
        <v>109</v>
      </c>
      <c r="EH2" s="625">
        <v>110</v>
      </c>
      <c r="EI2" s="625">
        <v>111</v>
      </c>
      <c r="EJ2" s="625">
        <v>112</v>
      </c>
      <c r="EK2" s="625">
        <v>113</v>
      </c>
      <c r="EL2" s="625">
        <v>114</v>
      </c>
      <c r="EM2" s="625">
        <v>115</v>
      </c>
      <c r="EN2" s="625">
        <v>116</v>
      </c>
      <c r="EO2" s="755">
        <v>117</v>
      </c>
      <c r="EP2" s="755">
        <v>118</v>
      </c>
      <c r="EQ2" s="755">
        <v>119</v>
      </c>
      <c r="ER2" s="755">
        <v>120</v>
      </c>
      <c r="ES2" s="755">
        <v>121</v>
      </c>
      <c r="ET2" s="755">
        <v>122</v>
      </c>
      <c r="EU2" s="755">
        <v>123</v>
      </c>
      <c r="EV2" s="755">
        <v>124</v>
      </c>
      <c r="EW2" s="755">
        <v>125</v>
      </c>
      <c r="EX2" s="755">
        <v>126</v>
      </c>
      <c r="EY2" s="755">
        <v>127</v>
      </c>
      <c r="EZ2" s="755">
        <v>128</v>
      </c>
      <c r="FA2" s="755">
        <v>129</v>
      </c>
      <c r="FB2" s="755">
        <v>130</v>
      </c>
      <c r="FC2" s="1603">
        <v>131</v>
      </c>
      <c r="FD2" s="1603">
        <v>132</v>
      </c>
      <c r="FE2" s="1603">
        <v>133</v>
      </c>
      <c r="FF2" s="1603">
        <v>134</v>
      </c>
      <c r="FG2" s="1603">
        <v>135</v>
      </c>
      <c r="FH2" s="1603">
        <v>136</v>
      </c>
      <c r="FI2" s="1603">
        <v>137</v>
      </c>
      <c r="FJ2" s="1603">
        <v>138</v>
      </c>
      <c r="FK2" s="1603">
        <v>139</v>
      </c>
      <c r="FL2" s="1603">
        <v>140</v>
      </c>
      <c r="FM2" s="1603">
        <v>141</v>
      </c>
      <c r="FN2" s="1603">
        <v>142</v>
      </c>
      <c r="FO2" s="1603">
        <v>143</v>
      </c>
      <c r="FP2" s="3608">
        <v>144</v>
      </c>
      <c r="FQ2" s="3608">
        <v>145</v>
      </c>
      <c r="FR2" s="3601">
        <v>146</v>
      </c>
      <c r="FS2" s="3601">
        <v>147</v>
      </c>
      <c r="FT2" s="3601">
        <v>148</v>
      </c>
      <c r="FU2" s="3601">
        <v>149</v>
      </c>
      <c r="FV2" s="3601">
        <v>150</v>
      </c>
      <c r="FW2" s="3601">
        <v>151</v>
      </c>
      <c r="FX2" s="3601">
        <v>152</v>
      </c>
      <c r="FY2" s="3667">
        <v>153</v>
      </c>
      <c r="FZ2" s="3601">
        <v>154</v>
      </c>
      <c r="GA2" s="3601">
        <v>155</v>
      </c>
      <c r="GB2" s="3766">
        <v>156</v>
      </c>
      <c r="GC2" s="3767">
        <v>157</v>
      </c>
      <c r="GD2" s="3768">
        <v>158</v>
      </c>
      <c r="GE2" s="526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</row>
    <row r="3" spans="1:237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67">
        <v>39227</v>
      </c>
      <c r="AD3" s="68">
        <v>39263</v>
      </c>
      <c r="AE3" s="68">
        <v>39308</v>
      </c>
      <c r="AF3" s="69">
        <v>39354</v>
      </c>
      <c r="AG3" s="69">
        <v>39389</v>
      </c>
      <c r="AH3" s="69">
        <v>39410</v>
      </c>
      <c r="AI3" s="69">
        <v>39445</v>
      </c>
      <c r="AJ3" s="69">
        <v>39480</v>
      </c>
      <c r="AK3" s="69">
        <v>39536</v>
      </c>
      <c r="AL3" s="69">
        <v>39564</v>
      </c>
      <c r="AM3" s="69">
        <v>39599</v>
      </c>
      <c r="AN3" s="70">
        <v>39718</v>
      </c>
      <c r="AO3" s="70">
        <v>39745</v>
      </c>
      <c r="AP3" s="70">
        <v>39781</v>
      </c>
      <c r="AQ3" s="70">
        <v>39809</v>
      </c>
      <c r="AR3" s="70">
        <v>39879</v>
      </c>
      <c r="AS3" s="70">
        <v>39913</v>
      </c>
      <c r="AT3" s="70">
        <v>39934</v>
      </c>
      <c r="AU3" s="70">
        <v>39963</v>
      </c>
      <c r="AV3" s="71">
        <v>40053</v>
      </c>
      <c r="AW3" s="72">
        <v>40082</v>
      </c>
      <c r="AX3" s="72">
        <v>40138</v>
      </c>
      <c r="AY3" s="72">
        <v>40145</v>
      </c>
      <c r="AZ3" s="72">
        <v>40166</v>
      </c>
      <c r="BA3" s="72">
        <v>40215</v>
      </c>
      <c r="BB3" s="72">
        <v>40222</v>
      </c>
      <c r="BC3" s="72">
        <v>40243</v>
      </c>
      <c r="BD3" s="72">
        <v>40271</v>
      </c>
      <c r="BE3" s="72">
        <v>40327</v>
      </c>
      <c r="BF3" s="73">
        <v>40424</v>
      </c>
      <c r="BG3" s="73">
        <v>40466</v>
      </c>
      <c r="BH3" s="73">
        <v>40480</v>
      </c>
      <c r="BI3" s="73">
        <v>40522</v>
      </c>
      <c r="BJ3" s="73">
        <v>40571</v>
      </c>
      <c r="BK3" s="73">
        <v>40606</v>
      </c>
      <c r="BL3" s="73">
        <v>40620</v>
      </c>
      <c r="BM3" s="73">
        <v>40634</v>
      </c>
      <c r="BN3" s="73">
        <v>40663</v>
      </c>
      <c r="BO3" s="73">
        <v>40695</v>
      </c>
      <c r="BP3" s="73">
        <v>40697</v>
      </c>
      <c r="BQ3" s="74">
        <v>40782</v>
      </c>
      <c r="BR3" s="74">
        <v>40809</v>
      </c>
      <c r="BS3" s="74">
        <v>40844</v>
      </c>
      <c r="BT3" s="74">
        <v>40879</v>
      </c>
      <c r="BU3" s="74">
        <v>40914</v>
      </c>
      <c r="BV3" s="74">
        <v>40942</v>
      </c>
      <c r="BW3" s="74">
        <v>40962</v>
      </c>
      <c r="BX3" s="74">
        <v>40992</v>
      </c>
      <c r="BY3" s="74">
        <v>41033</v>
      </c>
      <c r="BZ3" s="74">
        <v>41040</v>
      </c>
      <c r="CA3" s="75">
        <v>41117</v>
      </c>
      <c r="CB3" s="75">
        <v>41152</v>
      </c>
      <c r="CC3" s="75">
        <v>41180</v>
      </c>
      <c r="CD3" s="75">
        <v>41208</v>
      </c>
      <c r="CE3" s="75">
        <v>41250</v>
      </c>
      <c r="CF3" s="75">
        <v>41271</v>
      </c>
      <c r="CG3" s="75">
        <v>41278</v>
      </c>
      <c r="CH3" s="75">
        <v>41306</v>
      </c>
      <c r="CI3" s="75">
        <v>41334</v>
      </c>
      <c r="CJ3" s="75">
        <v>41348</v>
      </c>
      <c r="CK3" s="75">
        <v>41362</v>
      </c>
      <c r="CL3" s="75">
        <v>41397</v>
      </c>
      <c r="CM3" s="75">
        <v>41432</v>
      </c>
      <c r="CN3" s="76">
        <v>41516</v>
      </c>
      <c r="CO3" s="76">
        <v>41544</v>
      </c>
      <c r="CP3" s="76">
        <v>41558</v>
      </c>
      <c r="CQ3" s="76">
        <v>41572</v>
      </c>
      <c r="CR3" s="76">
        <v>41607</v>
      </c>
      <c r="CS3" s="76">
        <v>41635</v>
      </c>
      <c r="CT3" s="76">
        <v>41670</v>
      </c>
      <c r="CU3" s="76">
        <v>41698</v>
      </c>
      <c r="CV3" s="76">
        <v>41726</v>
      </c>
      <c r="CW3" s="76">
        <v>41754</v>
      </c>
      <c r="CX3" s="76">
        <v>41782</v>
      </c>
      <c r="CY3" s="76">
        <v>41803</v>
      </c>
      <c r="CZ3" s="77">
        <v>41880</v>
      </c>
      <c r="DA3" s="77">
        <v>41915</v>
      </c>
      <c r="DB3" s="77">
        <v>41943</v>
      </c>
      <c r="DC3" s="78">
        <v>41978</v>
      </c>
      <c r="DD3" s="78">
        <v>41992</v>
      </c>
      <c r="DE3" s="78">
        <v>41996</v>
      </c>
      <c r="DF3" s="78">
        <v>42034</v>
      </c>
      <c r="DG3" s="78">
        <v>42062</v>
      </c>
      <c r="DH3" s="78">
        <v>42083</v>
      </c>
      <c r="DI3" s="78">
        <v>42104</v>
      </c>
      <c r="DJ3" s="78">
        <v>42125</v>
      </c>
      <c r="DK3" s="78">
        <v>42139</v>
      </c>
      <c r="DL3" s="78">
        <v>42174</v>
      </c>
      <c r="DM3" s="370">
        <v>42244</v>
      </c>
      <c r="DN3" s="370">
        <v>42272</v>
      </c>
      <c r="DO3" s="370">
        <v>42294</v>
      </c>
      <c r="DP3" s="370">
        <v>42307</v>
      </c>
      <c r="DQ3" s="370">
        <v>42328</v>
      </c>
      <c r="DR3" s="370">
        <v>42356</v>
      </c>
      <c r="DS3" s="519">
        <v>42367</v>
      </c>
      <c r="DT3" s="519">
        <v>42391</v>
      </c>
      <c r="DU3" s="519">
        <v>42412</v>
      </c>
      <c r="DV3" s="519">
        <v>42433</v>
      </c>
      <c r="DW3" s="519">
        <v>42461</v>
      </c>
      <c r="DX3" s="519">
        <v>42494</v>
      </c>
      <c r="DY3" s="519">
        <v>42524</v>
      </c>
      <c r="DZ3" s="519">
        <v>42545</v>
      </c>
      <c r="EA3" s="626">
        <v>42615</v>
      </c>
      <c r="EB3" s="626">
        <v>42643</v>
      </c>
      <c r="EC3" s="626">
        <v>42657</v>
      </c>
      <c r="ED3" s="626">
        <v>42671</v>
      </c>
      <c r="EE3" s="626">
        <v>42699</v>
      </c>
      <c r="EF3" s="626">
        <v>42720</v>
      </c>
      <c r="EG3" s="626">
        <v>42734</v>
      </c>
      <c r="EH3" s="626">
        <v>42762</v>
      </c>
      <c r="EI3" s="626">
        <v>42776</v>
      </c>
      <c r="EJ3" s="626">
        <v>42797</v>
      </c>
      <c r="EK3" s="626">
        <v>42825</v>
      </c>
      <c r="EL3" s="626">
        <v>42853</v>
      </c>
      <c r="EM3" s="626">
        <v>42881</v>
      </c>
      <c r="EN3" s="626">
        <v>42902</v>
      </c>
      <c r="EO3" s="756">
        <v>42979</v>
      </c>
      <c r="EP3" s="756">
        <v>43007</v>
      </c>
      <c r="EQ3" s="756">
        <v>43049</v>
      </c>
      <c r="ER3" s="756">
        <v>43077</v>
      </c>
      <c r="ES3" s="756">
        <v>43091</v>
      </c>
      <c r="ET3" s="756">
        <v>43105</v>
      </c>
      <c r="EU3" s="756">
        <v>43133</v>
      </c>
      <c r="EV3" s="756">
        <v>43147</v>
      </c>
      <c r="EW3" s="756">
        <v>43168</v>
      </c>
      <c r="EX3" s="756">
        <v>43189</v>
      </c>
      <c r="EY3" s="756">
        <v>43224</v>
      </c>
      <c r="EZ3" s="756">
        <v>43245</v>
      </c>
      <c r="FA3" s="756">
        <v>43259</v>
      </c>
      <c r="FB3" s="756">
        <v>43276</v>
      </c>
      <c r="FC3" s="1604">
        <v>43343</v>
      </c>
      <c r="FD3" s="1604">
        <v>43371</v>
      </c>
      <c r="FE3" s="1604">
        <v>43406</v>
      </c>
      <c r="FF3" s="1604">
        <v>43434</v>
      </c>
      <c r="FG3" s="1604">
        <v>43455</v>
      </c>
      <c r="FH3" s="1604">
        <v>43462</v>
      </c>
      <c r="FI3" s="1604">
        <v>43490</v>
      </c>
      <c r="FJ3" s="1604">
        <v>43504</v>
      </c>
      <c r="FK3" s="1604">
        <v>43525</v>
      </c>
      <c r="FL3" s="1604">
        <v>43539</v>
      </c>
      <c r="FM3" s="1604">
        <v>43560</v>
      </c>
      <c r="FN3" s="1604">
        <v>43574</v>
      </c>
      <c r="FO3" s="1604">
        <v>43602</v>
      </c>
      <c r="FP3" s="1604">
        <v>43630</v>
      </c>
      <c r="FQ3" s="1604">
        <v>43644</v>
      </c>
      <c r="FR3" s="3602">
        <v>43707</v>
      </c>
      <c r="FS3" s="3602">
        <v>43728</v>
      </c>
      <c r="FT3" s="3602">
        <v>43749</v>
      </c>
      <c r="FU3" s="3602">
        <v>43756</v>
      </c>
      <c r="FV3" s="3602">
        <v>43770</v>
      </c>
      <c r="FW3" s="3602">
        <v>43791</v>
      </c>
      <c r="FX3" s="3602">
        <v>43812</v>
      </c>
      <c r="FY3" s="3668">
        <v>43820</v>
      </c>
      <c r="FZ3" s="3602">
        <v>43833</v>
      </c>
      <c r="GA3" s="3602">
        <v>43861</v>
      </c>
      <c r="GB3" s="3602">
        <v>43889</v>
      </c>
      <c r="GC3" s="3769">
        <v>44400</v>
      </c>
      <c r="GD3" s="3757"/>
      <c r="GE3" s="527"/>
      <c r="GF3" s="531"/>
      <c r="GG3" s="531"/>
      <c r="GH3" s="531"/>
      <c r="GI3" s="531"/>
      <c r="GJ3" s="531"/>
      <c r="GK3" s="531"/>
      <c r="GL3" s="531"/>
      <c r="GM3" s="531"/>
      <c r="GN3" s="531"/>
      <c r="GO3" s="531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</row>
    <row r="4" spans="1:237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990">
        <v>12</v>
      </c>
      <c r="AD4" s="3990"/>
      <c r="AE4" s="3991"/>
      <c r="AF4" s="3992">
        <v>13.125</v>
      </c>
      <c r="AG4" s="3993"/>
      <c r="AH4" s="3993"/>
      <c r="AI4" s="3993"/>
      <c r="AJ4" s="3993"/>
      <c r="AK4" s="3993"/>
      <c r="AL4" s="3993"/>
      <c r="AM4" s="3994"/>
      <c r="AN4" s="3995">
        <v>11.125</v>
      </c>
      <c r="AO4" s="3996"/>
      <c r="AP4" s="3996"/>
      <c r="AQ4" s="3996"/>
      <c r="AR4" s="3996"/>
      <c r="AS4" s="3996"/>
      <c r="AT4" s="3996"/>
      <c r="AU4" s="3997"/>
      <c r="AV4" s="4037">
        <v>10.199999999999999</v>
      </c>
      <c r="AW4" s="4038"/>
      <c r="AX4" s="4038"/>
      <c r="AY4" s="4038"/>
      <c r="AZ4" s="4038"/>
      <c r="BA4" s="4038"/>
      <c r="BB4" s="4038"/>
      <c r="BC4" s="4038"/>
      <c r="BD4" s="4038"/>
      <c r="BE4" s="4039"/>
      <c r="BF4" s="4034">
        <v>10.454545454545455</v>
      </c>
      <c r="BG4" s="3981"/>
      <c r="BH4" s="3981"/>
      <c r="BI4" s="3981"/>
      <c r="BJ4" s="3981"/>
      <c r="BK4" s="3981"/>
      <c r="BL4" s="3981"/>
      <c r="BM4" s="3981"/>
      <c r="BN4" s="3981"/>
      <c r="BO4" s="3981"/>
      <c r="BP4" s="4035"/>
      <c r="BQ4" s="4032">
        <v>10.1</v>
      </c>
      <c r="BR4" s="4029"/>
      <c r="BS4" s="4029"/>
      <c r="BT4" s="4029"/>
      <c r="BU4" s="4029"/>
      <c r="BV4" s="4029"/>
      <c r="BW4" s="4029"/>
      <c r="BX4" s="4029"/>
      <c r="BY4" s="4029"/>
      <c r="BZ4" s="4033"/>
      <c r="CA4" s="4030">
        <v>11.153846153846153</v>
      </c>
      <c r="CB4" s="3980"/>
      <c r="CC4" s="3980"/>
      <c r="CD4" s="3980"/>
      <c r="CE4" s="3980"/>
      <c r="CF4" s="3980"/>
      <c r="CG4" s="3980"/>
      <c r="CH4" s="3980"/>
      <c r="CI4" s="3980"/>
      <c r="CJ4" s="3980"/>
      <c r="CK4" s="3980"/>
      <c r="CL4" s="3980"/>
      <c r="CM4" s="4031"/>
      <c r="CN4" s="4008">
        <v>14</v>
      </c>
      <c r="CO4" s="4009"/>
      <c r="CP4" s="4009"/>
      <c r="CQ4" s="4009"/>
      <c r="CR4" s="4009"/>
      <c r="CS4" s="4009"/>
      <c r="CT4" s="4009"/>
      <c r="CU4" s="4009"/>
      <c r="CV4" s="4009"/>
      <c r="CW4" s="4009"/>
      <c r="CX4" s="4009"/>
      <c r="CY4" s="4010"/>
      <c r="CZ4" s="4012">
        <v>15.307692307692308</v>
      </c>
      <c r="DA4" s="4013"/>
      <c r="DB4" s="4013"/>
      <c r="DC4" s="4013"/>
      <c r="DD4" s="4013"/>
      <c r="DE4" s="4013"/>
      <c r="DF4" s="4013"/>
      <c r="DG4" s="4013"/>
      <c r="DH4" s="4013"/>
      <c r="DI4" s="4013"/>
      <c r="DJ4" s="4013"/>
      <c r="DK4" s="4013"/>
      <c r="DL4" s="4014"/>
      <c r="DM4" s="4044">
        <v>14.571428571428571</v>
      </c>
      <c r="DN4" s="4045"/>
      <c r="DO4" s="4045"/>
      <c r="DP4" s="4045"/>
      <c r="DQ4" s="4045"/>
      <c r="DR4" s="4045"/>
      <c r="DS4" s="4045"/>
      <c r="DT4" s="4045"/>
      <c r="DU4" s="4045"/>
      <c r="DV4" s="4045"/>
      <c r="DW4" s="4045"/>
      <c r="DX4" s="4045"/>
      <c r="DY4" s="4045"/>
      <c r="DZ4" s="4045"/>
      <c r="EA4" s="4042">
        <v>13.785714285714286</v>
      </c>
      <c r="EB4" s="4042"/>
      <c r="EC4" s="4042"/>
      <c r="ED4" s="4042"/>
      <c r="EE4" s="4042"/>
      <c r="EF4" s="4042"/>
      <c r="EG4" s="4042"/>
      <c r="EH4" s="4042"/>
      <c r="EI4" s="4042"/>
      <c r="EJ4" s="4042"/>
      <c r="EK4" s="4042"/>
      <c r="EL4" s="4042"/>
      <c r="EM4" s="4042"/>
      <c r="EN4" s="4042"/>
      <c r="EO4" s="3981">
        <v>15</v>
      </c>
      <c r="EP4" s="3981"/>
      <c r="EQ4" s="3981"/>
      <c r="ER4" s="3981"/>
      <c r="ES4" s="3981"/>
      <c r="ET4" s="3981"/>
      <c r="EU4" s="3981"/>
      <c r="EV4" s="3981"/>
      <c r="EW4" s="3981"/>
      <c r="EX4" s="3981"/>
      <c r="EY4" s="3981"/>
      <c r="EZ4" s="3981"/>
      <c r="FA4" s="3981"/>
      <c r="FB4" s="3981"/>
      <c r="FC4" s="4029">
        <v>14.133333333333333</v>
      </c>
      <c r="FD4" s="4029"/>
      <c r="FE4" s="4029"/>
      <c r="FF4" s="4029"/>
      <c r="FG4" s="4029"/>
      <c r="FH4" s="4029"/>
      <c r="FI4" s="4029"/>
      <c r="FJ4" s="4029"/>
      <c r="FK4" s="4029"/>
      <c r="FL4" s="4029"/>
      <c r="FM4" s="4029"/>
      <c r="FN4" s="4029"/>
      <c r="FO4" s="4029"/>
      <c r="FP4" s="4029"/>
      <c r="FQ4" s="4029"/>
      <c r="FR4" s="3980">
        <v>16.272727272727273</v>
      </c>
      <c r="FS4" s="3980"/>
      <c r="FT4" s="3980"/>
      <c r="FU4" s="3980"/>
      <c r="FV4" s="3980"/>
      <c r="FW4" s="3980"/>
      <c r="FX4" s="3980"/>
      <c r="FY4" s="3980"/>
      <c r="FZ4" s="3980"/>
      <c r="GA4" s="3980"/>
      <c r="GB4" s="3980"/>
      <c r="GC4" s="3769"/>
      <c r="GD4" s="3758"/>
      <c r="GE4" s="528"/>
      <c r="GF4" s="532"/>
      <c r="GG4" s="532"/>
      <c r="GH4" s="532"/>
      <c r="GI4" s="532"/>
      <c r="GJ4" s="532"/>
      <c r="GK4" s="532"/>
      <c r="GL4" s="532"/>
      <c r="GM4" s="532"/>
      <c r="GN4" s="532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</row>
    <row r="5" spans="1:237" s="66" customFormat="1" ht="12.75" customHeight="1" x14ac:dyDescent="0.2">
      <c r="A5" s="3507"/>
      <c r="B5" s="154"/>
      <c r="C5" s="180">
        <v>157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79">
        <v>13</v>
      </c>
      <c r="AD5" s="80">
        <v>13</v>
      </c>
      <c r="AE5" s="80">
        <v>10</v>
      </c>
      <c r="AF5" s="81">
        <v>12</v>
      </c>
      <c r="AG5" s="81">
        <v>13</v>
      </c>
      <c r="AH5" s="81">
        <v>13</v>
      </c>
      <c r="AI5" s="81">
        <v>14</v>
      </c>
      <c r="AJ5" s="81">
        <v>13</v>
      </c>
      <c r="AK5" s="81">
        <v>14</v>
      </c>
      <c r="AL5" s="81">
        <v>12</v>
      </c>
      <c r="AM5" s="81">
        <v>14</v>
      </c>
      <c r="AN5" s="82">
        <v>13</v>
      </c>
      <c r="AO5" s="82">
        <v>9</v>
      </c>
      <c r="AP5" s="82">
        <v>9</v>
      </c>
      <c r="AQ5" s="82">
        <v>10</v>
      </c>
      <c r="AR5" s="82">
        <v>10</v>
      </c>
      <c r="AS5" s="82">
        <v>12</v>
      </c>
      <c r="AT5" s="82">
        <v>14</v>
      </c>
      <c r="AU5" s="82">
        <v>12</v>
      </c>
      <c r="AV5" s="83">
        <v>10</v>
      </c>
      <c r="AW5" s="83">
        <v>12</v>
      </c>
      <c r="AX5" s="83">
        <v>10</v>
      </c>
      <c r="AY5" s="83">
        <v>10</v>
      </c>
      <c r="AZ5" s="83">
        <v>13</v>
      </c>
      <c r="BA5" s="83">
        <v>12</v>
      </c>
      <c r="BB5" s="83">
        <v>9</v>
      </c>
      <c r="BC5" s="83">
        <v>9</v>
      </c>
      <c r="BD5" s="83">
        <v>9</v>
      </c>
      <c r="BE5" s="83">
        <v>8</v>
      </c>
      <c r="BF5" s="84">
        <v>8</v>
      </c>
      <c r="BG5" s="84">
        <v>11</v>
      </c>
      <c r="BH5" s="84">
        <v>13</v>
      </c>
      <c r="BI5" s="84">
        <v>14</v>
      </c>
      <c r="BJ5" s="84">
        <v>10</v>
      </c>
      <c r="BK5" s="84">
        <v>8</v>
      </c>
      <c r="BL5" s="84">
        <v>11</v>
      </c>
      <c r="BM5" s="84">
        <v>9</v>
      </c>
      <c r="BN5" s="84">
        <v>10</v>
      </c>
      <c r="BO5" s="84">
        <v>11</v>
      </c>
      <c r="BP5" s="84">
        <v>10</v>
      </c>
      <c r="BQ5" s="85">
        <v>10</v>
      </c>
      <c r="BR5" s="85">
        <v>10</v>
      </c>
      <c r="BS5" s="85">
        <v>10</v>
      </c>
      <c r="BT5" s="85">
        <v>10</v>
      </c>
      <c r="BU5" s="85">
        <v>13</v>
      </c>
      <c r="BV5" s="85">
        <v>11</v>
      </c>
      <c r="BW5" s="85">
        <v>8</v>
      </c>
      <c r="BX5" s="85">
        <v>8</v>
      </c>
      <c r="BY5" s="85">
        <v>7</v>
      </c>
      <c r="BZ5" s="85">
        <v>14</v>
      </c>
      <c r="CA5" s="86">
        <v>10</v>
      </c>
      <c r="CB5" s="86">
        <v>8</v>
      </c>
      <c r="CC5" s="86">
        <v>12</v>
      </c>
      <c r="CD5" s="86">
        <v>8</v>
      </c>
      <c r="CE5" s="86">
        <v>12</v>
      </c>
      <c r="CF5" s="86">
        <v>10</v>
      </c>
      <c r="CG5" s="86">
        <v>10</v>
      </c>
      <c r="CH5" s="86">
        <v>8</v>
      </c>
      <c r="CI5" s="86">
        <v>11</v>
      </c>
      <c r="CJ5" s="86">
        <v>11</v>
      </c>
      <c r="CK5" s="86">
        <v>14</v>
      </c>
      <c r="CL5" s="86">
        <v>17</v>
      </c>
      <c r="CM5" s="86">
        <v>14</v>
      </c>
      <c r="CN5" s="80">
        <v>8</v>
      </c>
      <c r="CO5" s="80">
        <v>17</v>
      </c>
      <c r="CP5" s="80">
        <v>14</v>
      </c>
      <c r="CQ5" s="80">
        <v>12</v>
      </c>
      <c r="CR5" s="80">
        <v>18</v>
      </c>
      <c r="CS5" s="80">
        <v>12</v>
      </c>
      <c r="CT5" s="80">
        <v>16</v>
      </c>
      <c r="CU5" s="80">
        <v>13</v>
      </c>
      <c r="CV5" s="80">
        <v>14</v>
      </c>
      <c r="CW5" s="80">
        <v>18</v>
      </c>
      <c r="CX5" s="80">
        <v>9</v>
      </c>
      <c r="CY5" s="80">
        <v>17</v>
      </c>
      <c r="CZ5" s="81">
        <v>17</v>
      </c>
      <c r="DA5" s="81">
        <v>15</v>
      </c>
      <c r="DB5" s="81">
        <v>16</v>
      </c>
      <c r="DC5" s="87">
        <v>16</v>
      </c>
      <c r="DD5" s="87">
        <v>13</v>
      </c>
      <c r="DE5" s="87">
        <v>17</v>
      </c>
      <c r="DF5" s="87">
        <v>16</v>
      </c>
      <c r="DG5" s="87">
        <v>16</v>
      </c>
      <c r="DH5" s="87">
        <v>15</v>
      </c>
      <c r="DI5" s="87">
        <v>18</v>
      </c>
      <c r="DJ5" s="87">
        <v>12</v>
      </c>
      <c r="DK5" s="87">
        <v>13</v>
      </c>
      <c r="DL5" s="87">
        <v>15</v>
      </c>
      <c r="DM5" s="371">
        <v>12</v>
      </c>
      <c r="DN5" s="371">
        <v>14</v>
      </c>
      <c r="DO5" s="371">
        <v>11</v>
      </c>
      <c r="DP5" s="371">
        <v>15</v>
      </c>
      <c r="DQ5" s="371">
        <v>14</v>
      </c>
      <c r="DR5" s="371">
        <v>18</v>
      </c>
      <c r="DS5" s="371">
        <v>18</v>
      </c>
      <c r="DT5" s="371">
        <v>15</v>
      </c>
      <c r="DU5" s="371">
        <v>12</v>
      </c>
      <c r="DV5" s="371">
        <v>17</v>
      </c>
      <c r="DW5" s="371">
        <v>17</v>
      </c>
      <c r="DX5" s="371">
        <v>16</v>
      </c>
      <c r="DY5" s="371">
        <v>13</v>
      </c>
      <c r="DZ5" s="371">
        <v>12</v>
      </c>
      <c r="EA5" s="630">
        <v>18</v>
      </c>
      <c r="EB5" s="630">
        <v>12</v>
      </c>
      <c r="EC5" s="630">
        <v>15</v>
      </c>
      <c r="ED5" s="630">
        <v>18</v>
      </c>
      <c r="EE5" s="630">
        <v>12</v>
      </c>
      <c r="EF5" s="630">
        <v>14</v>
      </c>
      <c r="EG5" s="630">
        <v>13</v>
      </c>
      <c r="EH5" s="630">
        <v>14</v>
      </c>
      <c r="EI5" s="630">
        <v>10</v>
      </c>
      <c r="EJ5" s="630">
        <v>18</v>
      </c>
      <c r="EK5" s="630">
        <v>12</v>
      </c>
      <c r="EL5" s="630">
        <v>12</v>
      </c>
      <c r="EM5" s="630">
        <v>12</v>
      </c>
      <c r="EN5" s="630">
        <v>13</v>
      </c>
      <c r="EO5" s="774">
        <v>16</v>
      </c>
      <c r="EP5" s="774">
        <v>19</v>
      </c>
      <c r="EQ5" s="774">
        <v>15</v>
      </c>
      <c r="ER5" s="774">
        <v>12</v>
      </c>
      <c r="ES5" s="774">
        <v>17</v>
      </c>
      <c r="ET5" s="774">
        <v>18</v>
      </c>
      <c r="EU5" s="774">
        <v>14</v>
      </c>
      <c r="EV5" s="774">
        <v>16</v>
      </c>
      <c r="EW5" s="774">
        <v>15</v>
      </c>
      <c r="EX5" s="774">
        <v>14</v>
      </c>
      <c r="EY5" s="774">
        <v>10</v>
      </c>
      <c r="EZ5" s="774">
        <v>13</v>
      </c>
      <c r="FA5" s="774">
        <v>15</v>
      </c>
      <c r="FB5" s="774">
        <v>16</v>
      </c>
      <c r="FC5" s="3404">
        <v>14</v>
      </c>
      <c r="FD5" s="3404">
        <v>17</v>
      </c>
      <c r="FE5" s="3404">
        <v>13</v>
      </c>
      <c r="FF5" s="3404">
        <v>14</v>
      </c>
      <c r="FG5" s="3404">
        <v>18</v>
      </c>
      <c r="FH5" s="3404">
        <v>14</v>
      </c>
      <c r="FI5" s="3404">
        <v>11</v>
      </c>
      <c r="FJ5" s="3404">
        <v>15</v>
      </c>
      <c r="FK5" s="3404">
        <v>12</v>
      </c>
      <c r="FL5" s="3404">
        <v>16</v>
      </c>
      <c r="FM5" s="3404">
        <v>13</v>
      </c>
      <c r="FN5" s="3404">
        <v>11</v>
      </c>
      <c r="FO5" s="3404">
        <v>14</v>
      </c>
      <c r="FP5" s="3404">
        <v>15</v>
      </c>
      <c r="FQ5" s="3404">
        <v>15</v>
      </c>
      <c r="FR5" s="3609">
        <v>18</v>
      </c>
      <c r="FS5" s="3609">
        <v>14</v>
      </c>
      <c r="FT5" s="3609">
        <v>18</v>
      </c>
      <c r="FU5" s="3609">
        <v>18</v>
      </c>
      <c r="FV5" s="3609">
        <v>18</v>
      </c>
      <c r="FW5" s="3609">
        <v>15</v>
      </c>
      <c r="FX5" s="3609">
        <v>17</v>
      </c>
      <c r="FY5" s="3669">
        <v>15</v>
      </c>
      <c r="FZ5" s="3609">
        <v>18</v>
      </c>
      <c r="GA5" s="3609">
        <v>15</v>
      </c>
      <c r="GB5" s="3603">
        <v>13</v>
      </c>
      <c r="GC5" s="3770">
        <v>10</v>
      </c>
      <c r="GD5" s="3771"/>
      <c r="GE5" s="529"/>
      <c r="GF5" s="533"/>
      <c r="GG5" s="533"/>
      <c r="GH5" s="533"/>
      <c r="GI5" s="533"/>
      <c r="GJ5" s="533"/>
      <c r="GK5" s="533"/>
      <c r="GL5" s="533"/>
      <c r="GM5" s="533"/>
      <c r="GN5" s="533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</row>
    <row r="6" spans="1:237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416"/>
      <c r="AD6" s="537"/>
      <c r="AE6" s="537"/>
      <c r="AF6" s="538"/>
      <c r="AG6" s="538"/>
      <c r="AH6" s="538"/>
      <c r="AI6" s="538"/>
      <c r="AJ6" s="538"/>
      <c r="AK6" s="538"/>
      <c r="AL6" s="538"/>
      <c r="AM6" s="538"/>
      <c r="AN6" s="539"/>
      <c r="AO6" s="539"/>
      <c r="AP6" s="539"/>
      <c r="AQ6" s="539"/>
      <c r="AR6" s="539"/>
      <c r="AS6" s="539"/>
      <c r="AT6" s="539"/>
      <c r="AU6" s="539"/>
      <c r="AV6" s="540"/>
      <c r="AW6" s="540"/>
      <c r="AX6" s="540"/>
      <c r="AY6" s="540"/>
      <c r="AZ6" s="540"/>
      <c r="BA6" s="540"/>
      <c r="BB6" s="540"/>
      <c r="BC6" s="540"/>
      <c r="BD6" s="540"/>
      <c r="BE6" s="540"/>
      <c r="BF6" s="541"/>
      <c r="BG6" s="541"/>
      <c r="BH6" s="541"/>
      <c r="BI6" s="541"/>
      <c r="BJ6" s="541"/>
      <c r="BK6" s="541"/>
      <c r="BL6" s="541"/>
      <c r="BM6" s="541"/>
      <c r="BN6" s="541"/>
      <c r="BO6" s="541"/>
      <c r="BP6" s="541"/>
      <c r="BQ6" s="542"/>
      <c r="BR6" s="542"/>
      <c r="BS6" s="542"/>
      <c r="BT6" s="542"/>
      <c r="BU6" s="542"/>
      <c r="BV6" s="542"/>
      <c r="BW6" s="542"/>
      <c r="BX6" s="542"/>
      <c r="BY6" s="542"/>
      <c r="BZ6" s="542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7"/>
      <c r="CZ6" s="538"/>
      <c r="DA6" s="538"/>
      <c r="DB6" s="538"/>
      <c r="DC6" s="544"/>
      <c r="DD6" s="544"/>
      <c r="DE6" s="544"/>
      <c r="DF6" s="544"/>
      <c r="DG6" s="544"/>
      <c r="DH6" s="544"/>
      <c r="DI6" s="544"/>
      <c r="DJ6" s="544"/>
      <c r="DK6" s="544"/>
      <c r="DL6" s="544"/>
      <c r="DM6" s="545"/>
      <c r="DN6" s="545"/>
      <c r="DO6" s="545"/>
      <c r="DP6" s="545"/>
      <c r="DQ6" s="545"/>
      <c r="DR6" s="545"/>
      <c r="DS6" s="546"/>
      <c r="DT6" s="546"/>
      <c r="DU6" s="546"/>
      <c r="DV6" s="546"/>
      <c r="DW6" s="546"/>
      <c r="DX6" s="546"/>
      <c r="DY6" s="546"/>
      <c r="DZ6" s="546"/>
      <c r="EA6" s="627"/>
      <c r="EB6" s="627"/>
      <c r="EC6" s="627"/>
      <c r="ED6" s="627"/>
      <c r="EE6" s="627"/>
      <c r="EF6" s="627"/>
      <c r="EG6" s="627"/>
      <c r="EH6" s="627"/>
      <c r="EI6" s="627"/>
      <c r="EJ6" s="627"/>
      <c r="EK6" s="627"/>
      <c r="EL6" s="627"/>
      <c r="EM6" s="627"/>
      <c r="EN6" s="627"/>
      <c r="EO6" s="757"/>
      <c r="EP6" s="757"/>
      <c r="EQ6" s="757"/>
      <c r="ER6" s="757"/>
      <c r="ES6" s="757"/>
      <c r="ET6" s="757"/>
      <c r="EU6" s="757"/>
      <c r="EV6" s="757"/>
      <c r="EW6" s="757"/>
      <c r="EX6" s="757"/>
      <c r="EY6" s="757"/>
      <c r="EZ6" s="757"/>
      <c r="FA6" s="757"/>
      <c r="FB6" s="757"/>
      <c r="FC6" s="1605"/>
      <c r="FD6" s="1605"/>
      <c r="FE6" s="1605"/>
      <c r="FF6" s="1605"/>
      <c r="FG6" s="1605"/>
      <c r="FH6" s="1605"/>
      <c r="FI6" s="1605"/>
      <c r="FJ6" s="1605"/>
      <c r="FK6" s="1605"/>
      <c r="FL6" s="1605"/>
      <c r="FM6" s="1605"/>
      <c r="FN6" s="1605"/>
      <c r="FO6" s="1605"/>
      <c r="FP6" s="1605"/>
      <c r="FQ6" s="1605"/>
      <c r="FR6" s="3604"/>
      <c r="FS6" s="3604"/>
      <c r="FT6" s="3604"/>
      <c r="FU6" s="3604"/>
      <c r="FV6" s="3604"/>
      <c r="FW6" s="3604"/>
      <c r="FX6" s="3604"/>
      <c r="FY6" s="3670"/>
      <c r="FZ6" s="3604"/>
      <c r="GA6" s="3604"/>
      <c r="GB6" s="3604"/>
      <c r="GC6" s="3759"/>
      <c r="GD6" s="3759"/>
      <c r="GE6" s="529"/>
      <c r="GF6" s="533"/>
      <c r="GG6" s="533"/>
      <c r="GH6" s="533"/>
      <c r="GI6" s="533"/>
      <c r="GJ6" s="533"/>
      <c r="GK6" s="533"/>
      <c r="GL6" s="533"/>
      <c r="GM6" s="533"/>
      <c r="GN6" s="533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</row>
    <row r="7" spans="1:237" s="517" customFormat="1" ht="11.1" customHeight="1" x14ac:dyDescent="0.2">
      <c r="A7" s="59" t="s">
        <v>46</v>
      </c>
      <c r="B7" s="59" t="s">
        <v>46</v>
      </c>
      <c r="C7" s="454">
        <v>1</v>
      </c>
      <c r="D7" s="453">
        <v>6.369426751592357E-3</v>
      </c>
      <c r="E7" s="409">
        <v>39934</v>
      </c>
      <c r="F7" s="406">
        <v>39934</v>
      </c>
      <c r="G7" s="448">
        <v>0</v>
      </c>
      <c r="H7" s="452">
        <v>0</v>
      </c>
      <c r="I7" s="632" t="s">
        <v>0</v>
      </c>
      <c r="J7" s="381" t="s">
        <v>0</v>
      </c>
      <c r="K7" s="766" t="s">
        <v>0</v>
      </c>
      <c r="L7" s="390">
        <v>1</v>
      </c>
      <c r="M7" s="390" t="s">
        <v>0</v>
      </c>
      <c r="N7" s="451">
        <v>0</v>
      </c>
      <c r="O7" s="450">
        <v>0</v>
      </c>
      <c r="P7" s="162">
        <v>0</v>
      </c>
      <c r="Q7" s="449">
        <v>0</v>
      </c>
      <c r="R7" s="448">
        <v>0</v>
      </c>
      <c r="S7" s="447">
        <v>0</v>
      </c>
      <c r="T7" s="368">
        <v>1</v>
      </c>
      <c r="U7" s="163">
        <v>1</v>
      </c>
      <c r="V7" s="369">
        <v>1</v>
      </c>
      <c r="W7" s="164">
        <v>1</v>
      </c>
      <c r="X7" s="165">
        <v>0</v>
      </c>
      <c r="Y7" s="166">
        <v>0</v>
      </c>
      <c r="Z7" s="395">
        <v>4</v>
      </c>
      <c r="AA7" s="395">
        <v>14</v>
      </c>
      <c r="AB7" s="403">
        <v>0.2857142857142857</v>
      </c>
      <c r="AC7" s="97"/>
      <c r="AD7" s="88"/>
      <c r="AE7" s="88"/>
      <c r="AF7" s="89"/>
      <c r="AG7" s="89"/>
      <c r="AH7" s="89"/>
      <c r="AI7" s="89"/>
      <c r="AJ7" s="89"/>
      <c r="AK7" s="89"/>
      <c r="AL7" s="89"/>
      <c r="AM7" s="89"/>
      <c r="AN7" s="90"/>
      <c r="AO7" s="90"/>
      <c r="AP7" s="90"/>
      <c r="AQ7" s="90"/>
      <c r="AR7" s="90"/>
      <c r="AS7" s="90"/>
      <c r="AT7" s="90">
        <v>4</v>
      </c>
      <c r="AU7" s="90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89"/>
      <c r="DA7" s="89"/>
      <c r="DB7" s="89"/>
      <c r="DC7" s="96"/>
      <c r="DD7" s="96"/>
      <c r="DE7" s="110"/>
      <c r="DF7" s="110"/>
      <c r="DG7" s="110"/>
      <c r="DH7" s="110"/>
      <c r="DI7" s="110"/>
      <c r="DJ7" s="110"/>
      <c r="DK7" s="110"/>
      <c r="DL7" s="110"/>
      <c r="DM7" s="372"/>
      <c r="DN7" s="372"/>
      <c r="DO7" s="372"/>
      <c r="DP7" s="372"/>
      <c r="DQ7" s="372"/>
      <c r="DR7" s="372"/>
      <c r="DS7" s="520"/>
      <c r="DT7" s="520"/>
      <c r="DU7" s="520"/>
      <c r="DV7" s="520"/>
      <c r="DW7" s="520"/>
      <c r="DX7" s="520"/>
      <c r="DY7" s="520"/>
      <c r="DZ7" s="520"/>
      <c r="EA7" s="639"/>
      <c r="EB7" s="639"/>
      <c r="EC7" s="639"/>
      <c r="ED7" s="639"/>
      <c r="EE7" s="639"/>
      <c r="EF7" s="639"/>
      <c r="EG7" s="639"/>
      <c r="EH7" s="639"/>
      <c r="EI7" s="639"/>
      <c r="EJ7" s="639"/>
      <c r="EK7" s="639"/>
      <c r="EL7" s="639"/>
      <c r="EM7" s="639"/>
      <c r="EN7" s="639"/>
      <c r="EO7" s="758"/>
      <c r="EP7" s="758"/>
      <c r="EQ7" s="758"/>
      <c r="ER7" s="758"/>
      <c r="ES7" s="758"/>
      <c r="ET7" s="758"/>
      <c r="EU7" s="758"/>
      <c r="EV7" s="758"/>
      <c r="EW7" s="758"/>
      <c r="EX7" s="758"/>
      <c r="EY7" s="758"/>
      <c r="EZ7" s="758"/>
      <c r="FA7" s="758"/>
      <c r="FB7" s="758"/>
      <c r="FC7" s="1606"/>
      <c r="FD7" s="1606"/>
      <c r="FE7" s="1606"/>
      <c r="FF7" s="1606"/>
      <c r="FG7" s="1606"/>
      <c r="FH7" s="1606"/>
      <c r="FI7" s="1606"/>
      <c r="FJ7" s="1606"/>
      <c r="FK7" s="1606"/>
      <c r="FL7" s="1606"/>
      <c r="FM7" s="1606"/>
      <c r="FN7" s="1606"/>
      <c r="FO7" s="1606"/>
      <c r="FP7" s="1606"/>
      <c r="FQ7" s="1606"/>
      <c r="FR7" s="3605"/>
      <c r="FS7" s="3605"/>
      <c r="FT7" s="3605"/>
      <c r="FU7" s="3605"/>
      <c r="FV7" s="3605"/>
      <c r="FW7" s="3605"/>
      <c r="FX7" s="3605"/>
      <c r="FY7" s="3671"/>
      <c r="FZ7" s="3605"/>
      <c r="GA7" s="3605"/>
      <c r="GB7" s="3605"/>
      <c r="GC7" s="3760"/>
      <c r="GD7" s="3761"/>
      <c r="GE7" s="534"/>
    </row>
    <row r="8" spans="1:237" s="484" customFormat="1" ht="11.1" customHeight="1" x14ac:dyDescent="0.2">
      <c r="A8" s="64" t="s">
        <v>146</v>
      </c>
      <c r="B8" s="64" t="s">
        <v>146</v>
      </c>
      <c r="C8" s="454">
        <v>1</v>
      </c>
      <c r="D8" s="453">
        <v>6.369426751592357E-3</v>
      </c>
      <c r="E8" s="409">
        <v>39809</v>
      </c>
      <c r="F8" s="406">
        <v>39809</v>
      </c>
      <c r="G8" s="448">
        <v>1</v>
      </c>
      <c r="H8" s="452">
        <v>1</v>
      </c>
      <c r="I8" s="632">
        <v>1</v>
      </c>
      <c r="J8" s="381">
        <v>39809</v>
      </c>
      <c r="K8" s="766">
        <v>15</v>
      </c>
      <c r="L8" s="390">
        <v>0</v>
      </c>
      <c r="M8" s="390">
        <v>142</v>
      </c>
      <c r="N8" s="451">
        <v>0</v>
      </c>
      <c r="O8" s="450">
        <v>0</v>
      </c>
      <c r="P8" s="162">
        <v>0</v>
      </c>
      <c r="Q8" s="449">
        <v>0</v>
      </c>
      <c r="R8" s="448">
        <v>1</v>
      </c>
      <c r="S8" s="447">
        <v>1</v>
      </c>
      <c r="T8" s="368">
        <v>1</v>
      </c>
      <c r="U8" s="163">
        <v>1</v>
      </c>
      <c r="V8" s="369">
        <v>1</v>
      </c>
      <c r="W8" s="164">
        <v>1</v>
      </c>
      <c r="X8" s="165">
        <v>0</v>
      </c>
      <c r="Y8" s="166">
        <v>0</v>
      </c>
      <c r="Z8" s="395">
        <v>1</v>
      </c>
      <c r="AA8" s="395">
        <v>10</v>
      </c>
      <c r="AB8" s="403">
        <v>0.1</v>
      </c>
      <c r="AC8" s="97"/>
      <c r="AD8" s="88"/>
      <c r="AE8" s="88"/>
      <c r="AF8" s="89"/>
      <c r="AG8" s="89"/>
      <c r="AH8" s="89"/>
      <c r="AI8" s="89"/>
      <c r="AJ8" s="89"/>
      <c r="AK8" s="89"/>
      <c r="AL8" s="89"/>
      <c r="AM8" s="89"/>
      <c r="AN8" s="90"/>
      <c r="AO8" s="90"/>
      <c r="AP8" s="90"/>
      <c r="AQ8" s="90">
        <v>1</v>
      </c>
      <c r="AR8" s="90"/>
      <c r="AS8" s="90"/>
      <c r="AT8" s="90"/>
      <c r="AU8" s="90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89"/>
      <c r="DA8" s="89"/>
      <c r="DB8" s="89"/>
      <c r="DC8" s="96"/>
      <c r="DD8" s="96"/>
      <c r="DE8" s="110"/>
      <c r="DF8" s="110"/>
      <c r="DG8" s="110"/>
      <c r="DH8" s="110"/>
      <c r="DI8" s="110"/>
      <c r="DJ8" s="110"/>
      <c r="DK8" s="110"/>
      <c r="DL8" s="110"/>
      <c r="DM8" s="372"/>
      <c r="DN8" s="372"/>
      <c r="DO8" s="372"/>
      <c r="DP8" s="372"/>
      <c r="DQ8" s="372"/>
      <c r="DR8" s="372"/>
      <c r="DS8" s="520"/>
      <c r="DT8" s="520"/>
      <c r="DU8" s="520"/>
      <c r="DV8" s="520"/>
      <c r="DW8" s="520"/>
      <c r="DX8" s="520"/>
      <c r="DY8" s="520"/>
      <c r="DZ8" s="520"/>
      <c r="EA8" s="639"/>
      <c r="EB8" s="639"/>
      <c r="EC8" s="639"/>
      <c r="ED8" s="639"/>
      <c r="EE8" s="639"/>
      <c r="EF8" s="639"/>
      <c r="EG8" s="639"/>
      <c r="EH8" s="639"/>
      <c r="EI8" s="639"/>
      <c r="EJ8" s="639"/>
      <c r="EK8" s="639"/>
      <c r="EL8" s="639"/>
      <c r="EM8" s="639"/>
      <c r="EN8" s="639"/>
      <c r="EO8" s="758"/>
      <c r="EP8" s="758"/>
      <c r="EQ8" s="758"/>
      <c r="ER8" s="758"/>
      <c r="ES8" s="758"/>
      <c r="ET8" s="758"/>
      <c r="EU8" s="758"/>
      <c r="EV8" s="758"/>
      <c r="EW8" s="758"/>
      <c r="EX8" s="758"/>
      <c r="EY8" s="758"/>
      <c r="EZ8" s="758"/>
      <c r="FA8" s="758"/>
      <c r="FB8" s="758"/>
      <c r="FC8" s="1606"/>
      <c r="FD8" s="1606"/>
      <c r="FE8" s="1606"/>
      <c r="FF8" s="1606"/>
      <c r="FG8" s="1606"/>
      <c r="FH8" s="1606"/>
      <c r="FI8" s="1606"/>
      <c r="FJ8" s="1606"/>
      <c r="FK8" s="1606"/>
      <c r="FL8" s="1606"/>
      <c r="FM8" s="1606"/>
      <c r="FN8" s="1606"/>
      <c r="FO8" s="1606"/>
      <c r="FP8" s="1606"/>
      <c r="FQ8" s="1606"/>
      <c r="FR8" s="3605"/>
      <c r="FS8" s="3605"/>
      <c r="FT8" s="3605"/>
      <c r="FU8" s="3605"/>
      <c r="FV8" s="3605"/>
      <c r="FW8" s="3605"/>
      <c r="FX8" s="3605"/>
      <c r="FY8" s="3671"/>
      <c r="FZ8" s="3605"/>
      <c r="GA8" s="3605"/>
      <c r="GB8" s="3605"/>
      <c r="GC8" s="3760"/>
      <c r="GD8" s="3761"/>
      <c r="GE8" s="535"/>
    </row>
    <row r="9" spans="1:237" s="484" customFormat="1" ht="11.1" customHeight="1" x14ac:dyDescent="0.2">
      <c r="A9" s="59" t="s">
        <v>161</v>
      </c>
      <c r="B9" s="59" t="s">
        <v>160</v>
      </c>
      <c r="C9" s="454">
        <v>2</v>
      </c>
      <c r="D9" s="453">
        <v>1.2738853503184714E-2</v>
      </c>
      <c r="E9" s="409">
        <v>41362</v>
      </c>
      <c r="F9" s="406">
        <v>41397</v>
      </c>
      <c r="G9" s="448">
        <v>0</v>
      </c>
      <c r="H9" s="452">
        <v>0</v>
      </c>
      <c r="I9" s="632" t="s">
        <v>0</v>
      </c>
      <c r="J9" s="381" t="s">
        <v>0</v>
      </c>
      <c r="K9" s="766" t="s">
        <v>0</v>
      </c>
      <c r="L9" s="390">
        <v>2</v>
      </c>
      <c r="M9" s="390" t="s">
        <v>0</v>
      </c>
      <c r="N9" s="451">
        <v>0</v>
      </c>
      <c r="O9" s="450">
        <v>0</v>
      </c>
      <c r="P9" s="162">
        <v>0</v>
      </c>
      <c r="Q9" s="449">
        <v>0</v>
      </c>
      <c r="R9" s="448">
        <v>0</v>
      </c>
      <c r="S9" s="447">
        <v>0</v>
      </c>
      <c r="T9" s="368">
        <v>0</v>
      </c>
      <c r="U9" s="163">
        <v>0</v>
      </c>
      <c r="V9" s="369">
        <v>0</v>
      </c>
      <c r="W9" s="164">
        <v>0</v>
      </c>
      <c r="X9" s="165">
        <v>0</v>
      </c>
      <c r="Y9" s="166">
        <v>0</v>
      </c>
      <c r="Z9" s="395">
        <v>12.5</v>
      </c>
      <c r="AA9" s="395">
        <v>15.5</v>
      </c>
      <c r="AB9" s="403">
        <v>0.80645161290322576</v>
      </c>
      <c r="AC9" s="97"/>
      <c r="AD9" s="88"/>
      <c r="AE9" s="88"/>
      <c r="AF9" s="89"/>
      <c r="AG9" s="89"/>
      <c r="AH9" s="89"/>
      <c r="AI9" s="89"/>
      <c r="AJ9" s="89"/>
      <c r="AK9" s="89"/>
      <c r="AL9" s="89"/>
      <c r="AM9" s="89"/>
      <c r="AN9" s="98"/>
      <c r="AO9" s="98"/>
      <c r="AP9" s="98"/>
      <c r="AQ9" s="98"/>
      <c r="AR9" s="98"/>
      <c r="AS9" s="98"/>
      <c r="AT9" s="98"/>
      <c r="AU9" s="90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>
        <v>12</v>
      </c>
      <c r="CL9" s="94">
        <v>13</v>
      </c>
      <c r="CM9" s="94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89"/>
      <c r="DA9" s="89"/>
      <c r="DB9" s="89"/>
      <c r="DC9" s="96"/>
      <c r="DD9" s="96"/>
      <c r="DE9" s="110"/>
      <c r="DF9" s="110"/>
      <c r="DG9" s="110"/>
      <c r="DH9" s="110"/>
      <c r="DI9" s="110"/>
      <c r="DJ9" s="110"/>
      <c r="DK9" s="110"/>
      <c r="DL9" s="110"/>
      <c r="DM9" s="372"/>
      <c r="DN9" s="372"/>
      <c r="DO9" s="372"/>
      <c r="DP9" s="372"/>
      <c r="DQ9" s="372"/>
      <c r="DR9" s="372"/>
      <c r="DS9" s="520"/>
      <c r="DT9" s="520"/>
      <c r="DU9" s="520"/>
      <c r="DV9" s="520"/>
      <c r="DW9" s="520"/>
      <c r="DX9" s="520"/>
      <c r="DY9" s="520"/>
      <c r="DZ9" s="520"/>
      <c r="EA9" s="639"/>
      <c r="EB9" s="639"/>
      <c r="EC9" s="639"/>
      <c r="ED9" s="639"/>
      <c r="EE9" s="639"/>
      <c r="EF9" s="639"/>
      <c r="EG9" s="639"/>
      <c r="EH9" s="639"/>
      <c r="EI9" s="639"/>
      <c r="EJ9" s="639"/>
      <c r="EK9" s="639"/>
      <c r="EL9" s="639"/>
      <c r="EM9" s="639"/>
      <c r="EN9" s="639"/>
      <c r="EO9" s="758"/>
      <c r="EP9" s="758"/>
      <c r="EQ9" s="758"/>
      <c r="ER9" s="758"/>
      <c r="ES9" s="758"/>
      <c r="ET9" s="758"/>
      <c r="EU9" s="758"/>
      <c r="EV9" s="758"/>
      <c r="EW9" s="758"/>
      <c r="EX9" s="758"/>
      <c r="EY9" s="758"/>
      <c r="EZ9" s="758"/>
      <c r="FA9" s="758"/>
      <c r="FB9" s="758"/>
      <c r="FC9" s="1606"/>
      <c r="FD9" s="1606"/>
      <c r="FE9" s="1606"/>
      <c r="FF9" s="1606"/>
      <c r="FG9" s="1606"/>
      <c r="FH9" s="1606"/>
      <c r="FI9" s="1606"/>
      <c r="FJ9" s="1606"/>
      <c r="FK9" s="1606"/>
      <c r="FL9" s="1606"/>
      <c r="FM9" s="1606"/>
      <c r="FN9" s="1606"/>
      <c r="FO9" s="1606"/>
      <c r="FP9" s="1606"/>
      <c r="FQ9" s="1606"/>
      <c r="FR9" s="3605"/>
      <c r="FS9" s="3605"/>
      <c r="FT9" s="3605"/>
      <c r="FU9" s="3605"/>
      <c r="FV9" s="3605"/>
      <c r="FW9" s="3605"/>
      <c r="FX9" s="3605"/>
      <c r="FY9" s="3671"/>
      <c r="FZ9" s="3605"/>
      <c r="GA9" s="3605"/>
      <c r="GB9" s="3605"/>
      <c r="GC9" s="3760"/>
      <c r="GD9" s="3761"/>
    </row>
    <row r="10" spans="1:237" s="484" customFormat="1" ht="11.1" customHeight="1" x14ac:dyDescent="0.2">
      <c r="A10" s="59" t="s">
        <v>80</v>
      </c>
      <c r="B10" s="59" t="s">
        <v>80</v>
      </c>
      <c r="C10" s="454">
        <v>1</v>
      </c>
      <c r="D10" s="453">
        <v>6.369426751592357E-3</v>
      </c>
      <c r="E10" s="409">
        <v>40571</v>
      </c>
      <c r="F10" s="406">
        <v>40571</v>
      </c>
      <c r="G10" s="448">
        <v>0</v>
      </c>
      <c r="H10" s="452">
        <v>0</v>
      </c>
      <c r="I10" s="632" t="s">
        <v>0</v>
      </c>
      <c r="J10" s="381" t="s">
        <v>0</v>
      </c>
      <c r="K10" s="766" t="s">
        <v>0</v>
      </c>
      <c r="L10" s="390">
        <v>1</v>
      </c>
      <c r="M10" s="390" t="s">
        <v>0</v>
      </c>
      <c r="N10" s="451">
        <v>0</v>
      </c>
      <c r="O10" s="450">
        <v>0</v>
      </c>
      <c r="P10" s="162">
        <v>0</v>
      </c>
      <c r="Q10" s="449">
        <v>0</v>
      </c>
      <c r="R10" s="448">
        <v>0</v>
      </c>
      <c r="S10" s="447">
        <v>0</v>
      </c>
      <c r="T10" s="368">
        <v>0</v>
      </c>
      <c r="U10" s="163">
        <v>0</v>
      </c>
      <c r="V10" s="369">
        <v>1</v>
      </c>
      <c r="W10" s="164">
        <v>1</v>
      </c>
      <c r="X10" s="165">
        <v>0</v>
      </c>
      <c r="Y10" s="166">
        <v>0</v>
      </c>
      <c r="Z10" s="395">
        <v>5</v>
      </c>
      <c r="AA10" s="395">
        <v>10</v>
      </c>
      <c r="AB10" s="403">
        <v>0.5</v>
      </c>
      <c r="AC10" s="97"/>
      <c r="AD10" s="88"/>
      <c r="AE10" s="88"/>
      <c r="AF10" s="89"/>
      <c r="AG10" s="89"/>
      <c r="AH10" s="89"/>
      <c r="AI10" s="89"/>
      <c r="AJ10" s="89"/>
      <c r="AK10" s="89"/>
      <c r="AL10" s="89"/>
      <c r="AM10" s="89"/>
      <c r="AN10" s="98"/>
      <c r="AO10" s="98"/>
      <c r="AP10" s="98"/>
      <c r="AQ10" s="98"/>
      <c r="AR10" s="98"/>
      <c r="AS10" s="98"/>
      <c r="AT10" s="98"/>
      <c r="AU10" s="90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2"/>
      <c r="BG10" s="92"/>
      <c r="BH10" s="92"/>
      <c r="BI10" s="92"/>
      <c r="BJ10" s="92">
        <v>5</v>
      </c>
      <c r="BK10" s="92"/>
      <c r="BL10" s="92"/>
      <c r="BM10" s="92"/>
      <c r="BN10" s="92"/>
      <c r="BO10" s="92"/>
      <c r="BP10" s="92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89"/>
      <c r="DA10" s="89"/>
      <c r="DB10" s="89"/>
      <c r="DC10" s="96"/>
      <c r="DD10" s="96"/>
      <c r="DE10" s="110"/>
      <c r="DF10" s="110"/>
      <c r="DG10" s="110"/>
      <c r="DH10" s="110"/>
      <c r="DI10" s="110"/>
      <c r="DJ10" s="110"/>
      <c r="DK10" s="110"/>
      <c r="DL10" s="110"/>
      <c r="DM10" s="372"/>
      <c r="DN10" s="372"/>
      <c r="DO10" s="372"/>
      <c r="DP10" s="372"/>
      <c r="DQ10" s="372"/>
      <c r="DR10" s="372"/>
      <c r="DS10" s="520"/>
      <c r="DT10" s="520"/>
      <c r="DU10" s="520"/>
      <c r="DV10" s="520"/>
      <c r="DW10" s="520"/>
      <c r="DX10" s="520"/>
      <c r="DY10" s="520"/>
      <c r="DZ10" s="520"/>
      <c r="EA10" s="639"/>
      <c r="EB10" s="639"/>
      <c r="EC10" s="639"/>
      <c r="ED10" s="639"/>
      <c r="EE10" s="639"/>
      <c r="EF10" s="639"/>
      <c r="EG10" s="639"/>
      <c r="EH10" s="639"/>
      <c r="EI10" s="639"/>
      <c r="EJ10" s="639"/>
      <c r="EK10" s="639"/>
      <c r="EL10" s="639"/>
      <c r="EM10" s="639"/>
      <c r="EN10" s="639"/>
      <c r="EO10" s="758"/>
      <c r="EP10" s="758"/>
      <c r="EQ10" s="758"/>
      <c r="ER10" s="758"/>
      <c r="ES10" s="758"/>
      <c r="ET10" s="758"/>
      <c r="EU10" s="758"/>
      <c r="EV10" s="758"/>
      <c r="EW10" s="758"/>
      <c r="EX10" s="758"/>
      <c r="EY10" s="758"/>
      <c r="EZ10" s="758"/>
      <c r="FA10" s="758"/>
      <c r="FB10" s="758"/>
      <c r="FC10" s="1606"/>
      <c r="FD10" s="1606"/>
      <c r="FE10" s="1606"/>
      <c r="FF10" s="1606"/>
      <c r="FG10" s="1606"/>
      <c r="FH10" s="1606"/>
      <c r="FI10" s="1606"/>
      <c r="FJ10" s="1606"/>
      <c r="FK10" s="1606"/>
      <c r="FL10" s="1606"/>
      <c r="FM10" s="1606"/>
      <c r="FN10" s="1606"/>
      <c r="FO10" s="1606"/>
      <c r="FP10" s="1606"/>
      <c r="FQ10" s="1606"/>
      <c r="FR10" s="3605"/>
      <c r="FS10" s="3605"/>
      <c r="FT10" s="3605"/>
      <c r="FU10" s="3605"/>
      <c r="FV10" s="3605"/>
      <c r="FW10" s="3605"/>
      <c r="FX10" s="3605"/>
      <c r="FY10" s="3671"/>
      <c r="FZ10" s="3605"/>
      <c r="GA10" s="3605"/>
      <c r="GB10" s="3605"/>
      <c r="GC10" s="3760"/>
      <c r="GD10" s="3761"/>
    </row>
    <row r="11" spans="1:237" s="484" customFormat="1" ht="11.1" customHeight="1" x14ac:dyDescent="0.2">
      <c r="A11" s="59" t="s">
        <v>47</v>
      </c>
      <c r="B11" s="59" t="s">
        <v>47</v>
      </c>
      <c r="C11" s="454">
        <v>1</v>
      </c>
      <c r="D11" s="453">
        <v>6.369426751592357E-3</v>
      </c>
      <c r="E11" s="409">
        <v>39963</v>
      </c>
      <c r="F11" s="406">
        <v>39963</v>
      </c>
      <c r="G11" s="448">
        <v>0</v>
      </c>
      <c r="H11" s="452">
        <v>0</v>
      </c>
      <c r="I11" s="632" t="s">
        <v>0</v>
      </c>
      <c r="J11" s="381" t="s">
        <v>0</v>
      </c>
      <c r="K11" s="766" t="s">
        <v>0</v>
      </c>
      <c r="L11" s="390">
        <v>1</v>
      </c>
      <c r="M11" s="390" t="s">
        <v>0</v>
      </c>
      <c r="N11" s="451">
        <v>0</v>
      </c>
      <c r="O11" s="450">
        <v>0</v>
      </c>
      <c r="P11" s="162">
        <v>0</v>
      </c>
      <c r="Q11" s="449">
        <v>0</v>
      </c>
      <c r="R11" s="448">
        <v>0</v>
      </c>
      <c r="S11" s="447">
        <v>0</v>
      </c>
      <c r="T11" s="368">
        <v>0</v>
      </c>
      <c r="U11" s="163">
        <v>0</v>
      </c>
      <c r="V11" s="369">
        <v>0</v>
      </c>
      <c r="W11" s="164">
        <v>0</v>
      </c>
      <c r="X11" s="165">
        <v>0</v>
      </c>
      <c r="Y11" s="166">
        <v>0</v>
      </c>
      <c r="Z11" s="395">
        <v>8</v>
      </c>
      <c r="AA11" s="395">
        <v>12</v>
      </c>
      <c r="AB11" s="403">
        <v>0.66666666666666663</v>
      </c>
      <c r="AC11" s="97"/>
      <c r="AD11" s="88"/>
      <c r="AE11" s="88"/>
      <c r="AF11" s="89"/>
      <c r="AG11" s="89"/>
      <c r="AH11" s="89"/>
      <c r="AI11" s="89"/>
      <c r="AJ11" s="89"/>
      <c r="AK11" s="89"/>
      <c r="AL11" s="89"/>
      <c r="AM11" s="89"/>
      <c r="AN11" s="90"/>
      <c r="AO11" s="90"/>
      <c r="AP11" s="90"/>
      <c r="AQ11" s="90"/>
      <c r="AR11" s="90"/>
      <c r="AS11" s="90"/>
      <c r="AT11" s="90"/>
      <c r="AU11" s="90">
        <v>8</v>
      </c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89"/>
      <c r="DA11" s="89"/>
      <c r="DB11" s="89"/>
      <c r="DC11" s="96"/>
      <c r="DD11" s="96"/>
      <c r="DE11" s="110"/>
      <c r="DF11" s="110"/>
      <c r="DG11" s="110"/>
      <c r="DH11" s="110"/>
      <c r="DI11" s="110"/>
      <c r="DJ11" s="110"/>
      <c r="DK11" s="110"/>
      <c r="DL11" s="110"/>
      <c r="DM11" s="372"/>
      <c r="DN11" s="372"/>
      <c r="DO11" s="372"/>
      <c r="DP11" s="372"/>
      <c r="DQ11" s="372"/>
      <c r="DR11" s="372"/>
      <c r="DS11" s="520"/>
      <c r="DT11" s="520"/>
      <c r="DU11" s="520"/>
      <c r="DV11" s="520"/>
      <c r="DW11" s="520"/>
      <c r="DX11" s="520"/>
      <c r="DY11" s="520"/>
      <c r="DZ11" s="520"/>
      <c r="EA11" s="639"/>
      <c r="EB11" s="639"/>
      <c r="EC11" s="639"/>
      <c r="ED11" s="639"/>
      <c r="EE11" s="639"/>
      <c r="EF11" s="639"/>
      <c r="EG11" s="639"/>
      <c r="EH11" s="639"/>
      <c r="EI11" s="639"/>
      <c r="EJ11" s="639"/>
      <c r="EK11" s="639"/>
      <c r="EL11" s="639"/>
      <c r="EM11" s="639"/>
      <c r="EN11" s="639"/>
      <c r="EO11" s="758"/>
      <c r="EP11" s="758"/>
      <c r="EQ11" s="758"/>
      <c r="ER11" s="758"/>
      <c r="ES11" s="758"/>
      <c r="ET11" s="758"/>
      <c r="EU11" s="758"/>
      <c r="EV11" s="758"/>
      <c r="EW11" s="758"/>
      <c r="EX11" s="758"/>
      <c r="EY11" s="758"/>
      <c r="EZ11" s="758"/>
      <c r="FA11" s="758"/>
      <c r="FB11" s="758"/>
      <c r="FC11" s="1606"/>
      <c r="FD11" s="1606"/>
      <c r="FE11" s="1606"/>
      <c r="FF11" s="1606"/>
      <c r="FG11" s="1606"/>
      <c r="FH11" s="1606"/>
      <c r="FI11" s="1606"/>
      <c r="FJ11" s="1606"/>
      <c r="FK11" s="1606"/>
      <c r="FL11" s="1606"/>
      <c r="FM11" s="1606"/>
      <c r="FN11" s="1606"/>
      <c r="FO11" s="1606"/>
      <c r="FP11" s="1606"/>
      <c r="FQ11" s="1606"/>
      <c r="FR11" s="3605"/>
      <c r="FS11" s="3605"/>
      <c r="FT11" s="3605"/>
      <c r="FU11" s="3605"/>
      <c r="FV11" s="3605"/>
      <c r="FW11" s="3605"/>
      <c r="FX11" s="3605"/>
      <c r="FY11" s="3671"/>
      <c r="FZ11" s="3605"/>
      <c r="GA11" s="3605"/>
      <c r="GB11" s="3605"/>
      <c r="GC11" s="3760"/>
      <c r="GD11" s="3761"/>
    </row>
    <row r="12" spans="1:237" s="484" customFormat="1" ht="11.1" customHeight="1" x14ac:dyDescent="0.2">
      <c r="A12" s="906" t="s">
        <v>283</v>
      </c>
      <c r="B12" s="246" t="s">
        <v>284</v>
      </c>
      <c r="C12" s="454">
        <v>40</v>
      </c>
      <c r="D12" s="453">
        <v>0.25477707006369427</v>
      </c>
      <c r="E12" s="409">
        <v>42356</v>
      </c>
      <c r="F12" s="406">
        <v>43889</v>
      </c>
      <c r="G12" s="448">
        <v>2</v>
      </c>
      <c r="H12" s="452">
        <v>0.05</v>
      </c>
      <c r="I12" s="632">
        <v>0.2857142857142857</v>
      </c>
      <c r="J12" s="381">
        <v>43889</v>
      </c>
      <c r="K12" s="766">
        <v>156</v>
      </c>
      <c r="L12" s="390">
        <v>0</v>
      </c>
      <c r="M12" s="390">
        <v>1</v>
      </c>
      <c r="N12" s="451">
        <v>5</v>
      </c>
      <c r="O12" s="450">
        <v>0.125</v>
      </c>
      <c r="P12" s="162">
        <v>2</v>
      </c>
      <c r="Q12" s="449">
        <v>0.05</v>
      </c>
      <c r="R12" s="448">
        <v>9</v>
      </c>
      <c r="S12" s="447">
        <v>0.22500000000000001</v>
      </c>
      <c r="T12" s="368">
        <v>12</v>
      </c>
      <c r="U12" s="163">
        <v>0.3</v>
      </c>
      <c r="V12" s="369">
        <v>23</v>
      </c>
      <c r="W12" s="164">
        <v>0.57499999999999996</v>
      </c>
      <c r="X12" s="165">
        <v>0</v>
      </c>
      <c r="Y12" s="166">
        <v>0</v>
      </c>
      <c r="Z12" s="395">
        <v>7.3250000000000002</v>
      </c>
      <c r="AA12" s="395">
        <v>15.074999999999999</v>
      </c>
      <c r="AB12" s="403">
        <v>0.48590381426202323</v>
      </c>
      <c r="AC12" s="97"/>
      <c r="AD12" s="88"/>
      <c r="AE12" s="88"/>
      <c r="AF12" s="89"/>
      <c r="AG12" s="89"/>
      <c r="AH12" s="89"/>
      <c r="AI12" s="89"/>
      <c r="AJ12" s="89"/>
      <c r="AK12" s="89"/>
      <c r="AL12" s="89"/>
      <c r="AM12" s="89"/>
      <c r="AN12" s="90"/>
      <c r="AO12" s="90"/>
      <c r="AP12" s="90"/>
      <c r="AQ12" s="90"/>
      <c r="AR12" s="90"/>
      <c r="AS12" s="90"/>
      <c r="AT12" s="90"/>
      <c r="AU12" s="90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89"/>
      <c r="DA12" s="89"/>
      <c r="DB12" s="89"/>
      <c r="DC12" s="96"/>
      <c r="DD12" s="96"/>
      <c r="DE12" s="110"/>
      <c r="DF12" s="110"/>
      <c r="DG12" s="110"/>
      <c r="DH12" s="110"/>
      <c r="DI12" s="110"/>
      <c r="DJ12" s="110"/>
      <c r="DK12" s="110"/>
      <c r="DL12" s="110"/>
      <c r="DM12" s="372"/>
      <c r="DN12" s="372"/>
      <c r="DO12" s="372"/>
      <c r="DP12" s="372"/>
      <c r="DQ12" s="372"/>
      <c r="DR12" s="372">
        <v>7</v>
      </c>
      <c r="DS12" s="520">
        <v>9</v>
      </c>
      <c r="DT12" s="520"/>
      <c r="DU12" s="520"/>
      <c r="DV12" s="520">
        <v>16</v>
      </c>
      <c r="DW12" s="520"/>
      <c r="DX12" s="520">
        <v>13</v>
      </c>
      <c r="DY12" s="520">
        <v>8</v>
      </c>
      <c r="DZ12" s="520">
        <v>5</v>
      </c>
      <c r="EA12" s="639">
        <v>2</v>
      </c>
      <c r="EB12" s="639"/>
      <c r="EC12" s="639">
        <v>5</v>
      </c>
      <c r="ED12" s="639">
        <v>10</v>
      </c>
      <c r="EE12" s="639">
        <v>5</v>
      </c>
      <c r="EF12" s="639">
        <v>12</v>
      </c>
      <c r="EG12" s="639">
        <v>11</v>
      </c>
      <c r="EH12" s="639">
        <v>10</v>
      </c>
      <c r="EI12" s="639"/>
      <c r="EJ12" s="639">
        <v>6</v>
      </c>
      <c r="EK12" s="639">
        <v>8</v>
      </c>
      <c r="EL12" s="639">
        <v>5</v>
      </c>
      <c r="EM12" s="639">
        <v>3</v>
      </c>
      <c r="EN12" s="639">
        <v>5</v>
      </c>
      <c r="EO12" s="758"/>
      <c r="EP12" s="758">
        <v>10</v>
      </c>
      <c r="EQ12" s="758">
        <v>13</v>
      </c>
      <c r="ER12" s="758">
        <v>2</v>
      </c>
      <c r="ES12" s="758"/>
      <c r="ET12" s="758">
        <v>7</v>
      </c>
      <c r="EU12" s="758">
        <v>6</v>
      </c>
      <c r="EV12" s="758">
        <v>2</v>
      </c>
      <c r="EW12" s="758"/>
      <c r="EX12" s="758">
        <v>2</v>
      </c>
      <c r="EY12" s="758"/>
      <c r="EZ12" s="758"/>
      <c r="FA12" s="758"/>
      <c r="FB12" s="758">
        <v>6</v>
      </c>
      <c r="FC12" s="1606"/>
      <c r="FD12" s="1606">
        <v>13</v>
      </c>
      <c r="FE12" s="1606"/>
      <c r="FF12" s="1606">
        <v>1</v>
      </c>
      <c r="FG12" s="1606"/>
      <c r="FH12" s="1606">
        <v>8</v>
      </c>
      <c r="FI12" s="1606"/>
      <c r="FJ12" s="1606"/>
      <c r="FK12" s="1606"/>
      <c r="FL12" s="1606">
        <v>9</v>
      </c>
      <c r="FM12" s="1606">
        <v>2</v>
      </c>
      <c r="FN12" s="1606">
        <v>5</v>
      </c>
      <c r="FO12" s="1606"/>
      <c r="FP12" s="1606">
        <v>14</v>
      </c>
      <c r="FQ12" s="1606"/>
      <c r="FR12" s="3605"/>
      <c r="FS12" s="3605"/>
      <c r="FT12" s="3605">
        <v>13</v>
      </c>
      <c r="FU12" s="3605"/>
      <c r="FV12" s="3605">
        <v>7</v>
      </c>
      <c r="FW12" s="3605">
        <v>11</v>
      </c>
      <c r="FX12" s="3605">
        <v>13</v>
      </c>
      <c r="FY12" s="3671"/>
      <c r="FZ12" s="3605">
        <v>3</v>
      </c>
      <c r="GA12" s="3605">
        <v>5</v>
      </c>
      <c r="GB12" s="3605">
        <v>1</v>
      </c>
      <c r="GC12" s="3760"/>
      <c r="GD12" s="3761"/>
    </row>
    <row r="13" spans="1:237" s="484" customFormat="1" ht="11.1" customHeight="1" x14ac:dyDescent="0.2">
      <c r="A13" s="59" t="s">
        <v>11</v>
      </c>
      <c r="B13" s="59" t="s">
        <v>11</v>
      </c>
      <c r="C13" s="454">
        <v>8</v>
      </c>
      <c r="D13" s="453">
        <v>5.0955414012738856E-2</v>
      </c>
      <c r="E13" s="409">
        <v>39227</v>
      </c>
      <c r="F13" s="406">
        <v>39934</v>
      </c>
      <c r="G13" s="448">
        <v>0</v>
      </c>
      <c r="H13" s="452">
        <v>0</v>
      </c>
      <c r="I13" s="632" t="s">
        <v>0</v>
      </c>
      <c r="J13" s="381" t="s">
        <v>0</v>
      </c>
      <c r="K13" s="766" t="s">
        <v>0</v>
      </c>
      <c r="L13" s="390">
        <v>8</v>
      </c>
      <c r="M13" s="390" t="s">
        <v>0</v>
      </c>
      <c r="N13" s="451">
        <v>2</v>
      </c>
      <c r="O13" s="450">
        <v>0.25</v>
      </c>
      <c r="P13" s="162">
        <v>1</v>
      </c>
      <c r="Q13" s="449">
        <v>0.125</v>
      </c>
      <c r="R13" s="448">
        <v>3</v>
      </c>
      <c r="S13" s="447">
        <v>0.375</v>
      </c>
      <c r="T13" s="368">
        <v>3</v>
      </c>
      <c r="U13" s="163">
        <v>0.375</v>
      </c>
      <c r="V13" s="369">
        <v>6</v>
      </c>
      <c r="W13" s="164">
        <v>0.75</v>
      </c>
      <c r="X13" s="165">
        <v>0</v>
      </c>
      <c r="Y13" s="166">
        <v>0</v>
      </c>
      <c r="Z13" s="395">
        <v>5.125</v>
      </c>
      <c r="AA13" s="395">
        <v>12.125</v>
      </c>
      <c r="AB13" s="403">
        <v>0.42268041237113402</v>
      </c>
      <c r="AC13" s="99">
        <v>5</v>
      </c>
      <c r="AD13" s="95">
        <v>6</v>
      </c>
      <c r="AE13" s="95">
        <v>2</v>
      </c>
      <c r="AF13" s="89"/>
      <c r="AG13" s="89">
        <v>3</v>
      </c>
      <c r="AH13" s="89"/>
      <c r="AI13" s="89"/>
      <c r="AJ13" s="89"/>
      <c r="AK13" s="89"/>
      <c r="AL13" s="89">
        <v>5</v>
      </c>
      <c r="AM13" s="89"/>
      <c r="AN13" s="90">
        <v>2</v>
      </c>
      <c r="AO13" s="90">
        <v>6</v>
      </c>
      <c r="AP13" s="90"/>
      <c r="AQ13" s="90"/>
      <c r="AR13" s="90"/>
      <c r="AS13" s="90"/>
      <c r="AT13" s="90">
        <v>12</v>
      </c>
      <c r="AU13" s="90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89"/>
      <c r="DA13" s="89"/>
      <c r="DB13" s="89"/>
      <c r="DC13" s="96"/>
      <c r="DD13" s="96"/>
      <c r="DE13" s="110"/>
      <c r="DF13" s="110"/>
      <c r="DG13" s="110"/>
      <c r="DH13" s="110"/>
      <c r="DI13" s="110"/>
      <c r="DJ13" s="110"/>
      <c r="DK13" s="110"/>
      <c r="DL13" s="110"/>
      <c r="DM13" s="372"/>
      <c r="DN13" s="372"/>
      <c r="DO13" s="372"/>
      <c r="DP13" s="372"/>
      <c r="DQ13" s="372"/>
      <c r="DR13" s="372"/>
      <c r="DS13" s="520"/>
      <c r="DT13" s="520"/>
      <c r="DU13" s="520"/>
      <c r="DV13" s="520"/>
      <c r="DW13" s="520"/>
      <c r="DX13" s="520"/>
      <c r="DY13" s="520"/>
      <c r="DZ13" s="520"/>
      <c r="EA13" s="639"/>
      <c r="EB13" s="639"/>
      <c r="EC13" s="639"/>
      <c r="ED13" s="639"/>
      <c r="EE13" s="639"/>
      <c r="EF13" s="639"/>
      <c r="EG13" s="639"/>
      <c r="EH13" s="639"/>
      <c r="EI13" s="639"/>
      <c r="EJ13" s="639"/>
      <c r="EK13" s="639"/>
      <c r="EL13" s="639"/>
      <c r="EM13" s="639"/>
      <c r="EN13" s="639"/>
      <c r="EO13" s="758"/>
      <c r="EP13" s="758"/>
      <c r="EQ13" s="758"/>
      <c r="ER13" s="758"/>
      <c r="ES13" s="758"/>
      <c r="ET13" s="758"/>
      <c r="EU13" s="758"/>
      <c r="EV13" s="758"/>
      <c r="EW13" s="758"/>
      <c r="EX13" s="758"/>
      <c r="EY13" s="758"/>
      <c r="EZ13" s="758"/>
      <c r="FA13" s="758"/>
      <c r="FB13" s="758"/>
      <c r="FC13" s="1606"/>
      <c r="FD13" s="1606"/>
      <c r="FE13" s="1606"/>
      <c r="FF13" s="1606"/>
      <c r="FG13" s="1606"/>
      <c r="FH13" s="1606"/>
      <c r="FI13" s="1606"/>
      <c r="FJ13" s="1606"/>
      <c r="FK13" s="1606"/>
      <c r="FL13" s="1606"/>
      <c r="FM13" s="1606"/>
      <c r="FN13" s="1606"/>
      <c r="FO13" s="1606"/>
      <c r="FP13" s="1606"/>
      <c r="FQ13" s="1606"/>
      <c r="FR13" s="3605"/>
      <c r="FS13" s="3605"/>
      <c r="FT13" s="3605"/>
      <c r="FU13" s="3605"/>
      <c r="FV13" s="3605"/>
      <c r="FW13" s="3605"/>
      <c r="FX13" s="3605"/>
      <c r="FY13" s="3671"/>
      <c r="FZ13" s="3605"/>
      <c r="GA13" s="3605"/>
      <c r="GB13" s="3605"/>
      <c r="GC13" s="3760"/>
      <c r="GD13" s="3761"/>
    </row>
    <row r="14" spans="1:237" s="484" customFormat="1" ht="11.1" customHeight="1" x14ac:dyDescent="0.2">
      <c r="A14" s="59" t="s">
        <v>150</v>
      </c>
      <c r="B14" s="59" t="s">
        <v>149</v>
      </c>
      <c r="C14" s="454">
        <v>2</v>
      </c>
      <c r="D14" s="453">
        <v>1.2738853503184714E-2</v>
      </c>
      <c r="E14" s="409">
        <v>41306</v>
      </c>
      <c r="F14" s="406">
        <v>41397</v>
      </c>
      <c r="G14" s="448">
        <v>0</v>
      </c>
      <c r="H14" s="452">
        <v>0</v>
      </c>
      <c r="I14" s="632" t="s">
        <v>0</v>
      </c>
      <c r="J14" s="381" t="s">
        <v>0</v>
      </c>
      <c r="K14" s="766" t="s">
        <v>0</v>
      </c>
      <c r="L14" s="390">
        <v>2</v>
      </c>
      <c r="M14" s="390" t="s">
        <v>0</v>
      </c>
      <c r="N14" s="451">
        <v>0</v>
      </c>
      <c r="O14" s="450">
        <v>0</v>
      </c>
      <c r="P14" s="162">
        <v>0</v>
      </c>
      <c r="Q14" s="449">
        <v>0</v>
      </c>
      <c r="R14" s="448">
        <v>0</v>
      </c>
      <c r="S14" s="447">
        <v>0</v>
      </c>
      <c r="T14" s="368">
        <v>0</v>
      </c>
      <c r="U14" s="163">
        <v>0</v>
      </c>
      <c r="V14" s="369">
        <v>0</v>
      </c>
      <c r="W14" s="164">
        <v>0</v>
      </c>
      <c r="X14" s="165">
        <v>0</v>
      </c>
      <c r="Y14" s="166">
        <v>0</v>
      </c>
      <c r="Z14" s="395">
        <v>10</v>
      </c>
      <c r="AA14" s="395">
        <v>12.5</v>
      </c>
      <c r="AB14" s="403">
        <v>0.8</v>
      </c>
      <c r="AC14" s="97"/>
      <c r="AD14" s="88"/>
      <c r="AE14" s="88"/>
      <c r="AF14" s="89"/>
      <c r="AG14" s="89"/>
      <c r="AH14" s="89"/>
      <c r="AI14" s="89"/>
      <c r="AJ14" s="89"/>
      <c r="AK14" s="89"/>
      <c r="AL14" s="89"/>
      <c r="AM14" s="89"/>
      <c r="AN14" s="98"/>
      <c r="AO14" s="98"/>
      <c r="AP14" s="98"/>
      <c r="AQ14" s="98"/>
      <c r="AR14" s="98"/>
      <c r="AS14" s="98"/>
      <c r="AT14" s="98"/>
      <c r="AU14" s="90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4"/>
      <c r="CB14" s="94"/>
      <c r="CC14" s="94"/>
      <c r="CD14" s="94"/>
      <c r="CE14" s="94"/>
      <c r="CF14" s="94"/>
      <c r="CG14" s="94"/>
      <c r="CH14" s="94">
        <v>5</v>
      </c>
      <c r="CI14" s="94"/>
      <c r="CJ14" s="94"/>
      <c r="CK14" s="94"/>
      <c r="CL14" s="94">
        <v>15</v>
      </c>
      <c r="CM14" s="94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89"/>
      <c r="DA14" s="89"/>
      <c r="DB14" s="89"/>
      <c r="DC14" s="96"/>
      <c r="DD14" s="96"/>
      <c r="DE14" s="110"/>
      <c r="DF14" s="110"/>
      <c r="DG14" s="110"/>
      <c r="DH14" s="110"/>
      <c r="DI14" s="110"/>
      <c r="DJ14" s="110"/>
      <c r="DK14" s="110"/>
      <c r="DL14" s="110"/>
      <c r="DM14" s="372"/>
      <c r="DN14" s="372"/>
      <c r="DO14" s="372"/>
      <c r="DP14" s="372"/>
      <c r="DQ14" s="372"/>
      <c r="DR14" s="372"/>
      <c r="DS14" s="520"/>
      <c r="DT14" s="520"/>
      <c r="DU14" s="520"/>
      <c r="DV14" s="520"/>
      <c r="DW14" s="520"/>
      <c r="DX14" s="520"/>
      <c r="DY14" s="520"/>
      <c r="DZ14" s="520"/>
      <c r="EA14" s="639"/>
      <c r="EB14" s="639"/>
      <c r="EC14" s="639"/>
      <c r="ED14" s="639"/>
      <c r="EE14" s="639"/>
      <c r="EF14" s="639"/>
      <c r="EG14" s="639"/>
      <c r="EH14" s="639"/>
      <c r="EI14" s="639"/>
      <c r="EJ14" s="639"/>
      <c r="EK14" s="639"/>
      <c r="EL14" s="639"/>
      <c r="EM14" s="639"/>
      <c r="EN14" s="639"/>
      <c r="EO14" s="758"/>
      <c r="EP14" s="758"/>
      <c r="EQ14" s="758"/>
      <c r="ER14" s="758"/>
      <c r="ES14" s="758"/>
      <c r="ET14" s="758"/>
      <c r="EU14" s="758"/>
      <c r="EV14" s="758"/>
      <c r="EW14" s="758"/>
      <c r="EX14" s="758"/>
      <c r="EY14" s="758"/>
      <c r="EZ14" s="758"/>
      <c r="FA14" s="758"/>
      <c r="FB14" s="758"/>
      <c r="FC14" s="1606"/>
      <c r="FD14" s="1606"/>
      <c r="FE14" s="1606"/>
      <c r="FF14" s="1606"/>
      <c r="FG14" s="1606"/>
      <c r="FH14" s="1606"/>
      <c r="FI14" s="1606"/>
      <c r="FJ14" s="1606"/>
      <c r="FK14" s="1606"/>
      <c r="FL14" s="1606"/>
      <c r="FM14" s="1606"/>
      <c r="FN14" s="1606"/>
      <c r="FO14" s="1606"/>
      <c r="FP14" s="1606"/>
      <c r="FQ14" s="1606"/>
      <c r="FR14" s="3605"/>
      <c r="FS14" s="3605"/>
      <c r="FT14" s="3605"/>
      <c r="FU14" s="3605"/>
      <c r="FV14" s="3605"/>
      <c r="FW14" s="3605"/>
      <c r="FX14" s="3605"/>
      <c r="FY14" s="3671"/>
      <c r="FZ14" s="3605"/>
      <c r="GA14" s="3605"/>
      <c r="GB14" s="3605"/>
      <c r="GC14" s="3760"/>
      <c r="GD14" s="3761"/>
    </row>
    <row r="15" spans="1:237" s="484" customFormat="1" ht="11.1" customHeight="1" x14ac:dyDescent="0.2">
      <c r="A15" s="59" t="s">
        <v>82</v>
      </c>
      <c r="B15" s="59" t="s">
        <v>82</v>
      </c>
      <c r="C15" s="454">
        <v>1</v>
      </c>
      <c r="D15" s="453">
        <v>6.369426751592357E-3</v>
      </c>
      <c r="E15" s="409">
        <v>40663</v>
      </c>
      <c r="F15" s="406">
        <v>40663</v>
      </c>
      <c r="G15" s="448">
        <v>0</v>
      </c>
      <c r="H15" s="452">
        <v>0</v>
      </c>
      <c r="I15" s="632" t="s">
        <v>0</v>
      </c>
      <c r="J15" s="381" t="s">
        <v>0</v>
      </c>
      <c r="K15" s="766" t="s">
        <v>0</v>
      </c>
      <c r="L15" s="390">
        <v>1</v>
      </c>
      <c r="M15" s="390" t="s">
        <v>0</v>
      </c>
      <c r="N15" s="451">
        <v>0</v>
      </c>
      <c r="O15" s="450">
        <v>0</v>
      </c>
      <c r="P15" s="162">
        <v>0</v>
      </c>
      <c r="Q15" s="449">
        <v>0</v>
      </c>
      <c r="R15" s="448">
        <v>0</v>
      </c>
      <c r="S15" s="447">
        <v>0</v>
      </c>
      <c r="T15" s="368">
        <v>0</v>
      </c>
      <c r="U15" s="163">
        <v>0</v>
      </c>
      <c r="V15" s="369">
        <v>0</v>
      </c>
      <c r="W15" s="164">
        <v>0</v>
      </c>
      <c r="X15" s="165">
        <v>0</v>
      </c>
      <c r="Y15" s="166">
        <v>0</v>
      </c>
      <c r="Z15" s="395">
        <v>8</v>
      </c>
      <c r="AA15" s="395">
        <v>10</v>
      </c>
      <c r="AB15" s="403">
        <v>0.8</v>
      </c>
      <c r="AC15" s="97"/>
      <c r="AD15" s="88"/>
      <c r="AE15" s="88"/>
      <c r="AF15" s="89"/>
      <c r="AG15" s="89"/>
      <c r="AH15" s="89"/>
      <c r="AI15" s="89"/>
      <c r="AJ15" s="89"/>
      <c r="AK15" s="89"/>
      <c r="AL15" s="89"/>
      <c r="AM15" s="89"/>
      <c r="AN15" s="98"/>
      <c r="AO15" s="98"/>
      <c r="AP15" s="98"/>
      <c r="AQ15" s="98"/>
      <c r="AR15" s="98"/>
      <c r="AS15" s="98"/>
      <c r="AT15" s="98"/>
      <c r="AU15" s="90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2"/>
      <c r="BG15" s="92"/>
      <c r="BH15" s="92"/>
      <c r="BI15" s="92"/>
      <c r="BJ15" s="92"/>
      <c r="BK15" s="92"/>
      <c r="BL15" s="92"/>
      <c r="BM15" s="92"/>
      <c r="BN15" s="92">
        <v>8</v>
      </c>
      <c r="BO15" s="92"/>
      <c r="BP15" s="92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89"/>
      <c r="DA15" s="89"/>
      <c r="DB15" s="89"/>
      <c r="DC15" s="96"/>
      <c r="DD15" s="96"/>
      <c r="DE15" s="110"/>
      <c r="DF15" s="110"/>
      <c r="DG15" s="110"/>
      <c r="DH15" s="110"/>
      <c r="DI15" s="110"/>
      <c r="DJ15" s="110"/>
      <c r="DK15" s="110"/>
      <c r="DL15" s="110"/>
      <c r="DM15" s="372"/>
      <c r="DN15" s="372"/>
      <c r="DO15" s="372"/>
      <c r="DP15" s="372"/>
      <c r="DQ15" s="372"/>
      <c r="DR15" s="372"/>
      <c r="DS15" s="520"/>
      <c r="DT15" s="520"/>
      <c r="DU15" s="520"/>
      <c r="DV15" s="520"/>
      <c r="DW15" s="520"/>
      <c r="DX15" s="520"/>
      <c r="DY15" s="520"/>
      <c r="DZ15" s="520"/>
      <c r="EA15" s="639"/>
      <c r="EB15" s="639"/>
      <c r="EC15" s="639"/>
      <c r="ED15" s="639"/>
      <c r="EE15" s="639"/>
      <c r="EF15" s="639"/>
      <c r="EG15" s="639"/>
      <c r="EH15" s="639"/>
      <c r="EI15" s="639"/>
      <c r="EJ15" s="639"/>
      <c r="EK15" s="639"/>
      <c r="EL15" s="639"/>
      <c r="EM15" s="639"/>
      <c r="EN15" s="639"/>
      <c r="EO15" s="758"/>
      <c r="EP15" s="758"/>
      <c r="EQ15" s="758"/>
      <c r="ER15" s="758"/>
      <c r="ES15" s="758"/>
      <c r="ET15" s="758"/>
      <c r="EU15" s="758"/>
      <c r="EV15" s="758"/>
      <c r="EW15" s="758"/>
      <c r="EX15" s="758"/>
      <c r="EY15" s="758"/>
      <c r="EZ15" s="758"/>
      <c r="FA15" s="758"/>
      <c r="FB15" s="758"/>
      <c r="FC15" s="1606"/>
      <c r="FD15" s="1606"/>
      <c r="FE15" s="1606"/>
      <c r="FF15" s="1606"/>
      <c r="FG15" s="1606"/>
      <c r="FH15" s="1606"/>
      <c r="FI15" s="1606"/>
      <c r="FJ15" s="1606"/>
      <c r="FK15" s="1606"/>
      <c r="FL15" s="1606"/>
      <c r="FM15" s="1606"/>
      <c r="FN15" s="1606"/>
      <c r="FO15" s="1606"/>
      <c r="FP15" s="1606"/>
      <c r="FQ15" s="1606"/>
      <c r="FR15" s="3605"/>
      <c r="FS15" s="3605"/>
      <c r="FT15" s="3605"/>
      <c r="FU15" s="3605"/>
      <c r="FV15" s="3605"/>
      <c r="FW15" s="3605"/>
      <c r="FX15" s="3605"/>
      <c r="FY15" s="3671"/>
      <c r="FZ15" s="3605"/>
      <c r="GA15" s="3605"/>
      <c r="GB15" s="3605"/>
      <c r="GC15" s="3760"/>
      <c r="GD15" s="3761"/>
    </row>
    <row r="16" spans="1:237" s="517" customFormat="1" ht="11.1" customHeight="1" x14ac:dyDescent="0.2">
      <c r="A16" s="58" t="s">
        <v>88</v>
      </c>
      <c r="B16" s="58" t="s">
        <v>135</v>
      </c>
      <c r="C16" s="454">
        <v>31</v>
      </c>
      <c r="D16" s="453">
        <v>0.19745222929936307</v>
      </c>
      <c r="E16" s="409">
        <v>39227</v>
      </c>
      <c r="F16" s="406">
        <v>43455</v>
      </c>
      <c r="G16" s="448">
        <v>5</v>
      </c>
      <c r="H16" s="452">
        <v>0.16129032258064516</v>
      </c>
      <c r="I16" s="632">
        <v>0.55555555555555558</v>
      </c>
      <c r="J16" s="381">
        <v>42034</v>
      </c>
      <c r="K16" s="766">
        <v>82</v>
      </c>
      <c r="L16" s="390">
        <v>5</v>
      </c>
      <c r="M16" s="390">
        <v>75</v>
      </c>
      <c r="N16" s="451">
        <v>4</v>
      </c>
      <c r="O16" s="450">
        <v>0.12903225806451613</v>
      </c>
      <c r="P16" s="162">
        <v>1</v>
      </c>
      <c r="Q16" s="449">
        <v>3.2258064516129031E-2</v>
      </c>
      <c r="R16" s="448">
        <v>10</v>
      </c>
      <c r="S16" s="447">
        <v>0.32258064516129031</v>
      </c>
      <c r="T16" s="368">
        <v>11</v>
      </c>
      <c r="U16" s="163">
        <v>0.35483870967741937</v>
      </c>
      <c r="V16" s="369">
        <v>14</v>
      </c>
      <c r="W16" s="164">
        <v>0.45161290322580644</v>
      </c>
      <c r="X16" s="165">
        <v>4</v>
      </c>
      <c r="Y16" s="166">
        <v>0.12903225806451613</v>
      </c>
      <c r="Z16" s="395">
        <v>7.258064516129032</v>
      </c>
      <c r="AA16" s="395">
        <v>12.903225806451612</v>
      </c>
      <c r="AB16" s="403">
        <v>0.5625</v>
      </c>
      <c r="AC16" s="99">
        <v>2</v>
      </c>
      <c r="AD16" s="95"/>
      <c r="AE16" s="95">
        <v>1</v>
      </c>
      <c r="AF16" s="89"/>
      <c r="AG16" s="89"/>
      <c r="AH16" s="89"/>
      <c r="AI16" s="89">
        <v>10</v>
      </c>
      <c r="AJ16" s="89">
        <v>5</v>
      </c>
      <c r="AK16" s="89"/>
      <c r="AL16" s="89"/>
      <c r="AM16" s="89"/>
      <c r="AN16" s="90">
        <v>12</v>
      </c>
      <c r="AO16" s="90">
        <v>1</v>
      </c>
      <c r="AP16" s="90"/>
      <c r="AQ16" s="90"/>
      <c r="AR16" s="90">
        <v>9</v>
      </c>
      <c r="AS16" s="90"/>
      <c r="AT16" s="90"/>
      <c r="AU16" s="90"/>
      <c r="AV16" s="91"/>
      <c r="AW16" s="91">
        <v>9</v>
      </c>
      <c r="AX16" s="91"/>
      <c r="AY16" s="91"/>
      <c r="AZ16" s="91"/>
      <c r="BA16" s="91"/>
      <c r="BB16" s="91"/>
      <c r="BC16" s="91"/>
      <c r="BD16" s="91"/>
      <c r="BE16" s="91"/>
      <c r="BF16" s="92"/>
      <c r="BG16" s="92">
        <v>8</v>
      </c>
      <c r="BH16" s="92"/>
      <c r="BI16" s="92">
        <v>13</v>
      </c>
      <c r="BJ16" s="92"/>
      <c r="BK16" s="92"/>
      <c r="BL16" s="92"/>
      <c r="BM16" s="92"/>
      <c r="BN16" s="92">
        <v>7</v>
      </c>
      <c r="BO16" s="92"/>
      <c r="BP16" s="92"/>
      <c r="BQ16" s="93">
        <v>3</v>
      </c>
      <c r="BR16" s="93"/>
      <c r="BS16" s="93">
        <v>10</v>
      </c>
      <c r="BT16" s="93">
        <v>1</v>
      </c>
      <c r="BU16" s="93">
        <v>8</v>
      </c>
      <c r="BV16" s="93">
        <v>2</v>
      </c>
      <c r="BW16" s="93"/>
      <c r="BX16" s="93">
        <v>8</v>
      </c>
      <c r="BY16" s="93"/>
      <c r="BZ16" s="93">
        <v>11</v>
      </c>
      <c r="CA16" s="94"/>
      <c r="CB16" s="94"/>
      <c r="CC16" s="94">
        <v>2</v>
      </c>
      <c r="CD16" s="94"/>
      <c r="CE16" s="94"/>
      <c r="CF16" s="94"/>
      <c r="CG16" s="94">
        <v>1</v>
      </c>
      <c r="CH16" s="94"/>
      <c r="CI16" s="94">
        <v>7</v>
      </c>
      <c r="CJ16" s="94"/>
      <c r="CK16" s="94"/>
      <c r="CL16" s="94"/>
      <c r="CM16" s="94"/>
      <c r="CN16" s="95"/>
      <c r="CO16" s="95"/>
      <c r="CP16" s="95"/>
      <c r="CQ16" s="95"/>
      <c r="CR16" s="95">
        <v>8</v>
      </c>
      <c r="CS16" s="95"/>
      <c r="CT16" s="95"/>
      <c r="CU16" s="95">
        <v>2</v>
      </c>
      <c r="CV16" s="95"/>
      <c r="CW16" s="95"/>
      <c r="CX16" s="95"/>
      <c r="CY16" s="95">
        <v>6</v>
      </c>
      <c r="CZ16" s="89"/>
      <c r="DA16" s="89"/>
      <c r="DB16" s="89"/>
      <c r="DC16" s="96">
        <v>16</v>
      </c>
      <c r="DD16" s="96"/>
      <c r="DE16" s="110"/>
      <c r="DF16" s="110">
        <v>1</v>
      </c>
      <c r="DG16" s="110"/>
      <c r="DH16" s="110"/>
      <c r="DI16" s="110"/>
      <c r="DJ16" s="110"/>
      <c r="DK16" s="110"/>
      <c r="DL16" s="110"/>
      <c r="DM16" s="372"/>
      <c r="DN16" s="372"/>
      <c r="DO16" s="372"/>
      <c r="DP16" s="372"/>
      <c r="DQ16" s="372"/>
      <c r="DR16" s="372">
        <v>17</v>
      </c>
      <c r="DS16" s="520"/>
      <c r="DT16" s="520"/>
      <c r="DU16" s="520">
        <v>11</v>
      </c>
      <c r="DV16" s="520"/>
      <c r="DW16" s="520"/>
      <c r="DX16" s="520"/>
      <c r="DY16" s="520"/>
      <c r="DZ16" s="520"/>
      <c r="EA16" s="639"/>
      <c r="EB16" s="639"/>
      <c r="EC16" s="639"/>
      <c r="ED16" s="639">
        <v>18</v>
      </c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758"/>
      <c r="EP16" s="758"/>
      <c r="EQ16" s="758"/>
      <c r="ER16" s="758"/>
      <c r="ES16" s="758"/>
      <c r="ET16" s="758"/>
      <c r="EU16" s="758"/>
      <c r="EV16" s="758"/>
      <c r="EW16" s="758"/>
      <c r="EX16" s="758"/>
      <c r="EY16" s="758"/>
      <c r="EZ16" s="758"/>
      <c r="FA16" s="758"/>
      <c r="FB16" s="758">
        <v>4</v>
      </c>
      <c r="FC16" s="1606"/>
      <c r="FD16" s="1606"/>
      <c r="FE16" s="1606"/>
      <c r="FF16" s="1606"/>
      <c r="FG16" s="1606">
        <v>12</v>
      </c>
      <c r="FH16" s="1606"/>
      <c r="FI16" s="1606"/>
      <c r="FJ16" s="1606"/>
      <c r="FK16" s="1606"/>
      <c r="FL16" s="1606"/>
      <c r="FM16" s="1606"/>
      <c r="FN16" s="1606"/>
      <c r="FO16" s="1606"/>
      <c r="FP16" s="1606"/>
      <c r="FQ16" s="1606"/>
      <c r="FR16" s="3605"/>
      <c r="FS16" s="3605"/>
      <c r="FT16" s="3605"/>
      <c r="FU16" s="3605"/>
      <c r="FV16" s="3605"/>
      <c r="FW16" s="3605"/>
      <c r="FX16" s="3605"/>
      <c r="FY16" s="3671"/>
      <c r="FZ16" s="3605"/>
      <c r="GA16" s="3605"/>
      <c r="GB16" s="3605"/>
      <c r="GC16" s="3760"/>
      <c r="GD16" s="3761"/>
    </row>
    <row r="17" spans="1:186" s="484" customFormat="1" ht="10.5" customHeight="1" x14ac:dyDescent="0.2">
      <c r="A17" s="59" t="s">
        <v>60</v>
      </c>
      <c r="B17" s="59" t="s">
        <v>60</v>
      </c>
      <c r="C17" s="454">
        <v>3</v>
      </c>
      <c r="D17" s="453">
        <v>1.9108280254777069E-2</v>
      </c>
      <c r="E17" s="409">
        <v>40215</v>
      </c>
      <c r="F17" s="406">
        <v>40271</v>
      </c>
      <c r="G17" s="448">
        <v>0</v>
      </c>
      <c r="H17" s="452">
        <v>0</v>
      </c>
      <c r="I17" s="632" t="s">
        <v>0</v>
      </c>
      <c r="J17" s="381" t="s">
        <v>0</v>
      </c>
      <c r="K17" s="766" t="s">
        <v>0</v>
      </c>
      <c r="L17" s="390">
        <v>3</v>
      </c>
      <c r="M17" s="390" t="s">
        <v>0</v>
      </c>
      <c r="N17" s="451">
        <v>0</v>
      </c>
      <c r="O17" s="450">
        <v>0</v>
      </c>
      <c r="P17" s="162">
        <v>0</v>
      </c>
      <c r="Q17" s="449">
        <v>0</v>
      </c>
      <c r="R17" s="448">
        <v>0</v>
      </c>
      <c r="S17" s="447">
        <v>0</v>
      </c>
      <c r="T17" s="368">
        <v>0</v>
      </c>
      <c r="U17" s="163">
        <v>0</v>
      </c>
      <c r="V17" s="369">
        <v>1</v>
      </c>
      <c r="W17" s="164">
        <v>0.33333333333333331</v>
      </c>
      <c r="X17" s="165">
        <v>0</v>
      </c>
      <c r="Y17" s="166">
        <v>0</v>
      </c>
      <c r="Z17" s="395">
        <v>6.333333333333333</v>
      </c>
      <c r="AA17" s="395">
        <v>10</v>
      </c>
      <c r="AB17" s="403">
        <v>0.6333333333333333</v>
      </c>
      <c r="AC17" s="97"/>
      <c r="AD17" s="88"/>
      <c r="AE17" s="88"/>
      <c r="AF17" s="89"/>
      <c r="AG17" s="89"/>
      <c r="AH17" s="89"/>
      <c r="AI17" s="89"/>
      <c r="AJ17" s="89"/>
      <c r="AK17" s="89"/>
      <c r="AL17" s="89"/>
      <c r="AM17" s="89"/>
      <c r="AN17" s="98"/>
      <c r="AO17" s="98"/>
      <c r="AP17" s="98"/>
      <c r="AQ17" s="98"/>
      <c r="AR17" s="98"/>
      <c r="AS17" s="98"/>
      <c r="AT17" s="98"/>
      <c r="AU17" s="90"/>
      <c r="AV17" s="91"/>
      <c r="AW17" s="91"/>
      <c r="AX17" s="91"/>
      <c r="AY17" s="91"/>
      <c r="AZ17" s="91"/>
      <c r="BA17" s="91">
        <v>10</v>
      </c>
      <c r="BB17" s="91"/>
      <c r="BC17" s="91">
        <v>5</v>
      </c>
      <c r="BD17" s="91">
        <v>4</v>
      </c>
      <c r="BE17" s="91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89"/>
      <c r="DA17" s="89"/>
      <c r="DB17" s="89"/>
      <c r="DC17" s="96"/>
      <c r="DD17" s="96"/>
      <c r="DE17" s="110"/>
      <c r="DF17" s="110"/>
      <c r="DG17" s="110"/>
      <c r="DH17" s="110"/>
      <c r="DI17" s="110"/>
      <c r="DJ17" s="110"/>
      <c r="DK17" s="110"/>
      <c r="DL17" s="110"/>
      <c r="DM17" s="372"/>
      <c r="DN17" s="372"/>
      <c r="DO17" s="372"/>
      <c r="DP17" s="372"/>
      <c r="DQ17" s="372"/>
      <c r="DR17" s="372"/>
      <c r="DS17" s="520"/>
      <c r="DT17" s="520"/>
      <c r="DU17" s="520"/>
      <c r="DV17" s="520"/>
      <c r="DW17" s="520"/>
      <c r="DX17" s="520"/>
      <c r="DY17" s="520"/>
      <c r="DZ17" s="520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758"/>
      <c r="EP17" s="758"/>
      <c r="EQ17" s="758"/>
      <c r="ER17" s="758"/>
      <c r="ES17" s="758"/>
      <c r="ET17" s="758"/>
      <c r="EU17" s="758"/>
      <c r="EV17" s="758"/>
      <c r="EW17" s="758"/>
      <c r="EX17" s="758"/>
      <c r="EY17" s="758"/>
      <c r="EZ17" s="758"/>
      <c r="FA17" s="758"/>
      <c r="FB17" s="758"/>
      <c r="FC17" s="1606"/>
      <c r="FD17" s="1606"/>
      <c r="FE17" s="1606"/>
      <c r="FF17" s="1606"/>
      <c r="FG17" s="1606"/>
      <c r="FH17" s="1606"/>
      <c r="FI17" s="1606"/>
      <c r="FJ17" s="1606"/>
      <c r="FK17" s="1606"/>
      <c r="FL17" s="1606"/>
      <c r="FM17" s="1606"/>
      <c r="FN17" s="1606"/>
      <c r="FO17" s="1606"/>
      <c r="FP17" s="1606"/>
      <c r="FQ17" s="1606"/>
      <c r="FR17" s="3605"/>
      <c r="FS17" s="3605"/>
      <c r="FT17" s="3605"/>
      <c r="FU17" s="3605"/>
      <c r="FV17" s="3605"/>
      <c r="FW17" s="3605"/>
      <c r="FX17" s="3605"/>
      <c r="FY17" s="3671"/>
      <c r="FZ17" s="3605"/>
      <c r="GA17" s="3605"/>
      <c r="GB17" s="3605"/>
      <c r="GC17" s="3760"/>
      <c r="GD17" s="3761"/>
    </row>
    <row r="18" spans="1:186" s="484" customFormat="1" ht="10.5" customHeight="1" x14ac:dyDescent="0.2">
      <c r="A18" s="59" t="s">
        <v>309</v>
      </c>
      <c r="B18" s="59" t="s">
        <v>310</v>
      </c>
      <c r="C18" s="454">
        <v>1</v>
      </c>
      <c r="D18" s="453">
        <v>6.369426751592357E-3</v>
      </c>
      <c r="E18" s="409">
        <v>42643</v>
      </c>
      <c r="F18" s="406">
        <v>42643</v>
      </c>
      <c r="G18" s="448">
        <v>0</v>
      </c>
      <c r="H18" s="452">
        <v>0</v>
      </c>
      <c r="I18" s="632" t="s">
        <v>0</v>
      </c>
      <c r="J18" s="381" t="s">
        <v>0</v>
      </c>
      <c r="K18" s="766" t="s">
        <v>0</v>
      </c>
      <c r="L18" s="390">
        <v>1</v>
      </c>
      <c r="M18" s="390" t="s">
        <v>0</v>
      </c>
      <c r="N18" s="451">
        <v>0</v>
      </c>
      <c r="O18" s="450">
        <v>0</v>
      </c>
      <c r="P18" s="162">
        <v>0</v>
      </c>
      <c r="Q18" s="449">
        <v>0</v>
      </c>
      <c r="R18" s="448">
        <v>0</v>
      </c>
      <c r="S18" s="447">
        <v>0</v>
      </c>
      <c r="T18" s="368">
        <v>0</v>
      </c>
      <c r="U18" s="163">
        <v>0</v>
      </c>
      <c r="V18" s="369">
        <v>0</v>
      </c>
      <c r="W18" s="164">
        <v>0</v>
      </c>
      <c r="X18" s="165">
        <v>0</v>
      </c>
      <c r="Y18" s="166">
        <v>0</v>
      </c>
      <c r="Z18" s="395">
        <v>9</v>
      </c>
      <c r="AA18" s="395">
        <v>12</v>
      </c>
      <c r="AB18" s="403">
        <v>0.75</v>
      </c>
      <c r="AC18" s="97"/>
      <c r="AD18" s="88"/>
      <c r="AE18" s="88"/>
      <c r="AF18" s="89"/>
      <c r="AG18" s="89"/>
      <c r="AH18" s="89"/>
      <c r="AI18" s="89"/>
      <c r="AJ18" s="89"/>
      <c r="AK18" s="89"/>
      <c r="AL18" s="89"/>
      <c r="AM18" s="89"/>
      <c r="AN18" s="98"/>
      <c r="AO18" s="98"/>
      <c r="AP18" s="98"/>
      <c r="AQ18" s="98"/>
      <c r="AR18" s="98"/>
      <c r="AS18" s="98"/>
      <c r="AT18" s="98"/>
      <c r="AU18" s="90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89"/>
      <c r="DA18" s="89"/>
      <c r="DB18" s="89"/>
      <c r="DC18" s="96"/>
      <c r="DD18" s="96"/>
      <c r="DE18" s="110"/>
      <c r="DF18" s="110"/>
      <c r="DG18" s="110"/>
      <c r="DH18" s="110"/>
      <c r="DI18" s="110"/>
      <c r="DJ18" s="110"/>
      <c r="DK18" s="110"/>
      <c r="DL18" s="110"/>
      <c r="DM18" s="372"/>
      <c r="DN18" s="372"/>
      <c r="DO18" s="372"/>
      <c r="DP18" s="372"/>
      <c r="DQ18" s="372"/>
      <c r="DR18" s="372"/>
      <c r="DS18" s="520"/>
      <c r="DT18" s="520"/>
      <c r="DU18" s="520"/>
      <c r="DV18" s="520"/>
      <c r="DW18" s="520"/>
      <c r="DX18" s="520"/>
      <c r="DY18" s="520"/>
      <c r="DZ18" s="520"/>
      <c r="EA18" s="639"/>
      <c r="EB18" s="639">
        <v>9</v>
      </c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758"/>
      <c r="EP18" s="758"/>
      <c r="EQ18" s="758"/>
      <c r="ER18" s="758"/>
      <c r="ES18" s="758"/>
      <c r="ET18" s="758"/>
      <c r="EU18" s="758"/>
      <c r="EV18" s="758"/>
      <c r="EW18" s="758"/>
      <c r="EX18" s="758"/>
      <c r="EY18" s="758"/>
      <c r="EZ18" s="758"/>
      <c r="FA18" s="758"/>
      <c r="FB18" s="758"/>
      <c r="FC18" s="1606"/>
      <c r="FD18" s="1606"/>
      <c r="FE18" s="1606"/>
      <c r="FF18" s="1606"/>
      <c r="FG18" s="1606"/>
      <c r="FH18" s="1606"/>
      <c r="FI18" s="1606"/>
      <c r="FJ18" s="1606"/>
      <c r="FK18" s="1606"/>
      <c r="FL18" s="1606"/>
      <c r="FM18" s="1606"/>
      <c r="FN18" s="1606"/>
      <c r="FO18" s="1606"/>
      <c r="FP18" s="1606"/>
      <c r="FQ18" s="1606"/>
      <c r="FR18" s="3605"/>
      <c r="FS18" s="3605"/>
      <c r="FT18" s="3605"/>
      <c r="FU18" s="3605"/>
      <c r="FV18" s="3605"/>
      <c r="FW18" s="3605"/>
      <c r="FX18" s="3605"/>
      <c r="FY18" s="3671"/>
      <c r="FZ18" s="3605"/>
      <c r="GA18" s="3605"/>
      <c r="GB18" s="3605"/>
      <c r="GC18" s="3760"/>
      <c r="GD18" s="3761"/>
    </row>
    <row r="19" spans="1:186" s="517" customFormat="1" ht="11.1" customHeight="1" x14ac:dyDescent="0.2">
      <c r="A19" s="59" t="s">
        <v>155</v>
      </c>
      <c r="B19" s="59" t="s">
        <v>126</v>
      </c>
      <c r="C19" s="454">
        <v>5</v>
      </c>
      <c r="D19" s="453">
        <v>3.1847133757961783E-2</v>
      </c>
      <c r="E19" s="409">
        <v>41152</v>
      </c>
      <c r="F19" s="406">
        <v>42356</v>
      </c>
      <c r="G19" s="448">
        <v>0</v>
      </c>
      <c r="H19" s="452">
        <v>0</v>
      </c>
      <c r="I19" s="632" t="s">
        <v>0</v>
      </c>
      <c r="J19" s="381" t="s">
        <v>0</v>
      </c>
      <c r="K19" s="766" t="s">
        <v>0</v>
      </c>
      <c r="L19" s="390">
        <v>5</v>
      </c>
      <c r="M19" s="390" t="s">
        <v>0</v>
      </c>
      <c r="N19" s="451">
        <v>0</v>
      </c>
      <c r="O19" s="450">
        <v>0</v>
      </c>
      <c r="P19" s="162">
        <v>0</v>
      </c>
      <c r="Q19" s="449">
        <v>0</v>
      </c>
      <c r="R19" s="448">
        <v>0</v>
      </c>
      <c r="S19" s="447">
        <v>0</v>
      </c>
      <c r="T19" s="368">
        <v>1</v>
      </c>
      <c r="U19" s="163">
        <v>0.2</v>
      </c>
      <c r="V19" s="369">
        <v>1</v>
      </c>
      <c r="W19" s="164">
        <v>0.2</v>
      </c>
      <c r="X19" s="165">
        <v>1</v>
      </c>
      <c r="Y19" s="166">
        <v>0.2</v>
      </c>
      <c r="Z19" s="395">
        <v>10.199999999999999</v>
      </c>
      <c r="AA19" s="395">
        <v>15</v>
      </c>
      <c r="AB19" s="403">
        <v>0.67999999999999994</v>
      </c>
      <c r="AC19" s="97"/>
      <c r="AD19" s="88"/>
      <c r="AE19" s="88"/>
      <c r="AF19" s="89"/>
      <c r="AG19" s="89"/>
      <c r="AH19" s="89"/>
      <c r="AI19" s="89"/>
      <c r="AJ19" s="89"/>
      <c r="AK19" s="89"/>
      <c r="AL19" s="89"/>
      <c r="AM19" s="89"/>
      <c r="AN19" s="98"/>
      <c r="AO19" s="98"/>
      <c r="AP19" s="98"/>
      <c r="AQ19" s="98"/>
      <c r="AR19" s="98"/>
      <c r="AS19" s="98"/>
      <c r="AT19" s="98"/>
      <c r="AU19" s="90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4"/>
      <c r="CB19" s="94">
        <v>8</v>
      </c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5"/>
      <c r="CO19" s="95"/>
      <c r="CP19" s="95"/>
      <c r="CQ19" s="95"/>
      <c r="CR19" s="95"/>
      <c r="CS19" s="95"/>
      <c r="CT19" s="95"/>
      <c r="CU19" s="95"/>
      <c r="CV19" s="95">
        <v>4</v>
      </c>
      <c r="CW19" s="95">
        <v>15</v>
      </c>
      <c r="CX19" s="95"/>
      <c r="CY19" s="95">
        <v>11</v>
      </c>
      <c r="CZ19" s="89"/>
      <c r="DA19" s="89"/>
      <c r="DB19" s="89"/>
      <c r="DC19" s="96"/>
      <c r="DD19" s="96"/>
      <c r="DE19" s="110"/>
      <c r="DF19" s="110"/>
      <c r="DG19" s="110"/>
      <c r="DH19" s="110"/>
      <c r="DI19" s="110"/>
      <c r="DJ19" s="110"/>
      <c r="DK19" s="110"/>
      <c r="DL19" s="110"/>
      <c r="DM19" s="372"/>
      <c r="DN19" s="372"/>
      <c r="DO19" s="372"/>
      <c r="DP19" s="372"/>
      <c r="DQ19" s="372"/>
      <c r="DR19" s="372">
        <v>13</v>
      </c>
      <c r="DS19" s="520"/>
      <c r="DT19" s="520"/>
      <c r="DU19" s="520"/>
      <c r="DV19" s="520"/>
      <c r="DW19" s="520"/>
      <c r="DX19" s="520"/>
      <c r="DY19" s="520"/>
      <c r="DZ19" s="520"/>
      <c r="EA19" s="639"/>
      <c r="EB19" s="639"/>
      <c r="EC19" s="639"/>
      <c r="ED19" s="639"/>
      <c r="EE19" s="639"/>
      <c r="EF19" s="639"/>
      <c r="EG19" s="639"/>
      <c r="EH19" s="639"/>
      <c r="EI19" s="639"/>
      <c r="EJ19" s="639"/>
      <c r="EK19" s="639"/>
      <c r="EL19" s="639"/>
      <c r="EM19" s="639"/>
      <c r="EN19" s="639"/>
      <c r="EO19" s="758"/>
      <c r="EP19" s="758"/>
      <c r="EQ19" s="758"/>
      <c r="ER19" s="758"/>
      <c r="ES19" s="758"/>
      <c r="ET19" s="758"/>
      <c r="EU19" s="758"/>
      <c r="EV19" s="758"/>
      <c r="EW19" s="758"/>
      <c r="EX19" s="758"/>
      <c r="EY19" s="758"/>
      <c r="EZ19" s="758"/>
      <c r="FA19" s="758"/>
      <c r="FB19" s="758"/>
      <c r="FC19" s="1606"/>
      <c r="FD19" s="1606"/>
      <c r="FE19" s="1606"/>
      <c r="FF19" s="1606"/>
      <c r="FG19" s="1606"/>
      <c r="FH19" s="1606"/>
      <c r="FI19" s="1606"/>
      <c r="FJ19" s="1606"/>
      <c r="FK19" s="1606"/>
      <c r="FL19" s="1606"/>
      <c r="FM19" s="1606"/>
      <c r="FN19" s="1606"/>
      <c r="FO19" s="1606"/>
      <c r="FP19" s="1606"/>
      <c r="FQ19" s="1606"/>
      <c r="FR19" s="3605"/>
      <c r="FS19" s="3605"/>
      <c r="FT19" s="3605"/>
      <c r="FU19" s="3605"/>
      <c r="FV19" s="3605"/>
      <c r="FW19" s="3605"/>
      <c r="FX19" s="3605"/>
      <c r="FY19" s="3671"/>
      <c r="FZ19" s="3605"/>
      <c r="GA19" s="3605"/>
      <c r="GB19" s="3605"/>
      <c r="GC19" s="3760"/>
      <c r="GD19" s="3761"/>
    </row>
    <row r="20" spans="1:186" s="484" customFormat="1" ht="11.1" customHeight="1" x14ac:dyDescent="0.2">
      <c r="A20" s="62" t="s">
        <v>143</v>
      </c>
      <c r="B20" s="62" t="s">
        <v>143</v>
      </c>
      <c r="C20" s="454">
        <v>2</v>
      </c>
      <c r="D20" s="453">
        <v>1.2738853503184714E-2</v>
      </c>
      <c r="E20" s="409">
        <v>40327</v>
      </c>
      <c r="F20" s="406">
        <v>40697</v>
      </c>
      <c r="G20" s="448">
        <v>1</v>
      </c>
      <c r="H20" s="452">
        <v>0.5</v>
      </c>
      <c r="I20" s="632">
        <v>1</v>
      </c>
      <c r="J20" s="381">
        <v>40697</v>
      </c>
      <c r="K20" s="766">
        <v>40</v>
      </c>
      <c r="L20" s="390">
        <v>0</v>
      </c>
      <c r="M20" s="390">
        <v>117</v>
      </c>
      <c r="N20" s="451">
        <v>0</v>
      </c>
      <c r="O20" s="450">
        <v>0</v>
      </c>
      <c r="P20" s="162">
        <v>1</v>
      </c>
      <c r="Q20" s="449">
        <v>0.5</v>
      </c>
      <c r="R20" s="448">
        <v>2</v>
      </c>
      <c r="S20" s="447">
        <v>1</v>
      </c>
      <c r="T20" s="368">
        <v>1</v>
      </c>
      <c r="U20" s="163">
        <v>0.5</v>
      </c>
      <c r="V20" s="369">
        <v>2</v>
      </c>
      <c r="W20" s="164">
        <v>1</v>
      </c>
      <c r="X20" s="165">
        <v>0</v>
      </c>
      <c r="Y20" s="166">
        <v>0</v>
      </c>
      <c r="Z20" s="395">
        <v>2</v>
      </c>
      <c r="AA20" s="395">
        <v>9</v>
      </c>
      <c r="AB20" s="403">
        <v>0.22222222222222221</v>
      </c>
      <c r="AC20" s="97"/>
      <c r="AD20" s="88"/>
      <c r="AE20" s="88"/>
      <c r="AF20" s="89"/>
      <c r="AG20" s="89"/>
      <c r="AH20" s="89"/>
      <c r="AI20" s="89"/>
      <c r="AJ20" s="89"/>
      <c r="AK20" s="89"/>
      <c r="AL20" s="89"/>
      <c r="AM20" s="89"/>
      <c r="AN20" s="98"/>
      <c r="AO20" s="98"/>
      <c r="AP20" s="98"/>
      <c r="AQ20" s="98"/>
      <c r="AR20" s="98"/>
      <c r="AS20" s="98"/>
      <c r="AT20" s="98"/>
      <c r="AU20" s="90"/>
      <c r="AV20" s="91"/>
      <c r="AW20" s="91"/>
      <c r="AX20" s="91"/>
      <c r="AY20" s="91"/>
      <c r="AZ20" s="91"/>
      <c r="BA20" s="91"/>
      <c r="BB20" s="91"/>
      <c r="BC20" s="91"/>
      <c r="BD20" s="91"/>
      <c r="BE20" s="91">
        <v>3</v>
      </c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>
        <v>1</v>
      </c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89"/>
      <c r="DA20" s="89"/>
      <c r="DB20" s="89"/>
      <c r="DC20" s="96"/>
      <c r="DD20" s="96"/>
      <c r="DE20" s="110"/>
      <c r="DF20" s="110"/>
      <c r="DG20" s="110"/>
      <c r="DH20" s="110"/>
      <c r="DI20" s="110"/>
      <c r="DJ20" s="110"/>
      <c r="DK20" s="110"/>
      <c r="DL20" s="110"/>
      <c r="DM20" s="372"/>
      <c r="DN20" s="372"/>
      <c r="DO20" s="372"/>
      <c r="DP20" s="372"/>
      <c r="DQ20" s="372"/>
      <c r="DR20" s="372"/>
      <c r="DS20" s="520"/>
      <c r="DT20" s="520"/>
      <c r="DU20" s="520"/>
      <c r="DV20" s="520"/>
      <c r="DW20" s="520"/>
      <c r="DX20" s="520"/>
      <c r="DY20" s="520"/>
      <c r="DZ20" s="520"/>
      <c r="EA20" s="639"/>
      <c r="EB20" s="639"/>
      <c r="EC20" s="639"/>
      <c r="ED20" s="639"/>
      <c r="EE20" s="639"/>
      <c r="EF20" s="639"/>
      <c r="EG20" s="639"/>
      <c r="EH20" s="639"/>
      <c r="EI20" s="639"/>
      <c r="EJ20" s="639"/>
      <c r="EK20" s="639"/>
      <c r="EL20" s="639"/>
      <c r="EM20" s="639"/>
      <c r="EN20" s="639"/>
      <c r="EO20" s="758"/>
      <c r="EP20" s="758"/>
      <c r="EQ20" s="758"/>
      <c r="ER20" s="758"/>
      <c r="ES20" s="758"/>
      <c r="ET20" s="758"/>
      <c r="EU20" s="758"/>
      <c r="EV20" s="758"/>
      <c r="EW20" s="758"/>
      <c r="EX20" s="758"/>
      <c r="EY20" s="758"/>
      <c r="EZ20" s="758"/>
      <c r="FA20" s="758"/>
      <c r="FB20" s="758"/>
      <c r="FC20" s="1606"/>
      <c r="FD20" s="1606"/>
      <c r="FE20" s="1606"/>
      <c r="FF20" s="1606"/>
      <c r="FG20" s="1606"/>
      <c r="FH20" s="1606"/>
      <c r="FI20" s="1606"/>
      <c r="FJ20" s="1606"/>
      <c r="FK20" s="1606"/>
      <c r="FL20" s="1606"/>
      <c r="FM20" s="1606"/>
      <c r="FN20" s="1606"/>
      <c r="FO20" s="1606"/>
      <c r="FP20" s="1606"/>
      <c r="FQ20" s="1606"/>
      <c r="FR20" s="3605"/>
      <c r="FS20" s="3605"/>
      <c r="FT20" s="3605"/>
      <c r="FU20" s="3605"/>
      <c r="FV20" s="3605"/>
      <c r="FW20" s="3605"/>
      <c r="FX20" s="3605"/>
      <c r="FY20" s="3671"/>
      <c r="FZ20" s="3605"/>
      <c r="GA20" s="3605"/>
      <c r="GB20" s="3605"/>
      <c r="GC20" s="3760"/>
      <c r="GD20" s="3761"/>
    </row>
    <row r="21" spans="1:186" s="484" customFormat="1" ht="11.1" customHeight="1" x14ac:dyDescent="0.2">
      <c r="A21" s="59" t="s">
        <v>849</v>
      </c>
      <c r="B21" s="59" t="s">
        <v>66</v>
      </c>
      <c r="C21" s="454">
        <v>1</v>
      </c>
      <c r="D21" s="453">
        <v>6.369426751592357E-3</v>
      </c>
      <c r="E21" s="409">
        <v>39410</v>
      </c>
      <c r="F21" s="406">
        <v>39410</v>
      </c>
      <c r="G21" s="448">
        <v>0</v>
      </c>
      <c r="H21" s="452">
        <v>0</v>
      </c>
      <c r="I21" s="632" t="s">
        <v>0</v>
      </c>
      <c r="J21" s="381" t="s">
        <v>0</v>
      </c>
      <c r="K21" s="766" t="s">
        <v>0</v>
      </c>
      <c r="L21" s="390">
        <v>1</v>
      </c>
      <c r="M21" s="390" t="s">
        <v>0</v>
      </c>
      <c r="N21" s="451">
        <v>0</v>
      </c>
      <c r="O21" s="450">
        <v>0</v>
      </c>
      <c r="P21" s="162">
        <v>0</v>
      </c>
      <c r="Q21" s="449">
        <v>0</v>
      </c>
      <c r="R21" s="448">
        <v>0</v>
      </c>
      <c r="S21" s="447">
        <v>0</v>
      </c>
      <c r="T21" s="368">
        <v>0</v>
      </c>
      <c r="U21" s="163">
        <v>0</v>
      </c>
      <c r="V21" s="369">
        <v>0</v>
      </c>
      <c r="W21" s="164">
        <v>0</v>
      </c>
      <c r="X21" s="165">
        <v>0</v>
      </c>
      <c r="Y21" s="166">
        <v>0</v>
      </c>
      <c r="Z21" s="395">
        <v>8</v>
      </c>
      <c r="AA21" s="395">
        <v>13</v>
      </c>
      <c r="AB21" s="403">
        <v>0.61538461538461542</v>
      </c>
      <c r="AC21" s="97"/>
      <c r="AD21" s="88"/>
      <c r="AE21" s="88"/>
      <c r="AF21" s="89"/>
      <c r="AG21" s="89"/>
      <c r="AH21" s="89">
        <v>8</v>
      </c>
      <c r="AI21" s="89"/>
      <c r="AJ21" s="89"/>
      <c r="AK21" s="89"/>
      <c r="AL21" s="89"/>
      <c r="AM21" s="89"/>
      <c r="AN21" s="90"/>
      <c r="AO21" s="90"/>
      <c r="AP21" s="90"/>
      <c r="AQ21" s="90"/>
      <c r="AR21" s="90"/>
      <c r="AS21" s="90"/>
      <c r="AT21" s="90"/>
      <c r="AU21" s="90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89"/>
      <c r="DA21" s="89"/>
      <c r="DB21" s="89"/>
      <c r="DC21" s="96"/>
      <c r="DD21" s="96"/>
      <c r="DE21" s="110"/>
      <c r="DF21" s="110"/>
      <c r="DG21" s="110"/>
      <c r="DH21" s="110"/>
      <c r="DI21" s="110"/>
      <c r="DJ21" s="110"/>
      <c r="DK21" s="110"/>
      <c r="DL21" s="110"/>
      <c r="DM21" s="372"/>
      <c r="DN21" s="372"/>
      <c r="DO21" s="372"/>
      <c r="DP21" s="372"/>
      <c r="DQ21" s="372"/>
      <c r="DR21" s="372"/>
      <c r="DS21" s="520"/>
      <c r="DT21" s="520"/>
      <c r="DU21" s="520"/>
      <c r="DV21" s="520"/>
      <c r="DW21" s="520"/>
      <c r="DX21" s="520"/>
      <c r="DY21" s="520"/>
      <c r="DZ21" s="520"/>
      <c r="EA21" s="639"/>
      <c r="EB21" s="639"/>
      <c r="EC21" s="639"/>
      <c r="ED21" s="639"/>
      <c r="EE21" s="639"/>
      <c r="EF21" s="639"/>
      <c r="EG21" s="639"/>
      <c r="EH21" s="639"/>
      <c r="EI21" s="639"/>
      <c r="EJ21" s="639"/>
      <c r="EK21" s="639"/>
      <c r="EL21" s="639"/>
      <c r="EM21" s="639"/>
      <c r="EN21" s="639"/>
      <c r="EO21" s="758"/>
      <c r="EP21" s="758"/>
      <c r="EQ21" s="758"/>
      <c r="ER21" s="758"/>
      <c r="ES21" s="758"/>
      <c r="ET21" s="758"/>
      <c r="EU21" s="758"/>
      <c r="EV21" s="758"/>
      <c r="EW21" s="758"/>
      <c r="EX21" s="758"/>
      <c r="EY21" s="758"/>
      <c r="EZ21" s="758"/>
      <c r="FA21" s="758"/>
      <c r="FB21" s="758"/>
      <c r="FC21" s="1606"/>
      <c r="FD21" s="1606"/>
      <c r="FE21" s="1606"/>
      <c r="FF21" s="1606"/>
      <c r="FG21" s="1606"/>
      <c r="FH21" s="1606"/>
      <c r="FI21" s="1606"/>
      <c r="FJ21" s="1606"/>
      <c r="FK21" s="1606"/>
      <c r="FL21" s="1606"/>
      <c r="FM21" s="1606"/>
      <c r="FN21" s="1606"/>
      <c r="FO21" s="1606"/>
      <c r="FP21" s="1606"/>
      <c r="FQ21" s="1606"/>
      <c r="FR21" s="3605"/>
      <c r="FS21" s="3605"/>
      <c r="FT21" s="3605"/>
      <c r="FU21" s="3605"/>
      <c r="FV21" s="3605"/>
      <c r="FW21" s="3605"/>
      <c r="FX21" s="3605"/>
      <c r="FY21" s="3671"/>
      <c r="FZ21" s="3605"/>
      <c r="GA21" s="3605"/>
      <c r="GB21" s="3605"/>
      <c r="GC21" s="3760"/>
      <c r="GD21" s="3761"/>
    </row>
    <row r="22" spans="1:186" s="484" customFormat="1" ht="11.1" customHeight="1" x14ac:dyDescent="0.2">
      <c r="A22" s="59" t="s">
        <v>171</v>
      </c>
      <c r="B22" s="59" t="s">
        <v>168</v>
      </c>
      <c r="C22" s="454">
        <v>1</v>
      </c>
      <c r="D22" s="453">
        <v>6.369426751592357E-3</v>
      </c>
      <c r="E22" s="409">
        <v>41397</v>
      </c>
      <c r="F22" s="406">
        <v>41397</v>
      </c>
      <c r="G22" s="448">
        <v>0</v>
      </c>
      <c r="H22" s="452">
        <v>0</v>
      </c>
      <c r="I22" s="632" t="s">
        <v>0</v>
      </c>
      <c r="J22" s="381" t="s">
        <v>0</v>
      </c>
      <c r="K22" s="766" t="s">
        <v>0</v>
      </c>
      <c r="L22" s="390">
        <v>1</v>
      </c>
      <c r="M22" s="390" t="s">
        <v>0</v>
      </c>
      <c r="N22" s="451">
        <v>0</v>
      </c>
      <c r="O22" s="450">
        <v>0</v>
      </c>
      <c r="P22" s="162">
        <v>0</v>
      </c>
      <c r="Q22" s="449">
        <v>0</v>
      </c>
      <c r="R22" s="448">
        <v>0</v>
      </c>
      <c r="S22" s="447">
        <v>0</v>
      </c>
      <c r="T22" s="368">
        <v>0</v>
      </c>
      <c r="U22" s="163">
        <v>0</v>
      </c>
      <c r="V22" s="369">
        <v>0</v>
      </c>
      <c r="W22" s="164">
        <v>0</v>
      </c>
      <c r="X22" s="165">
        <v>0</v>
      </c>
      <c r="Y22" s="166">
        <v>0</v>
      </c>
      <c r="Z22" s="395">
        <v>10</v>
      </c>
      <c r="AA22" s="395">
        <v>17</v>
      </c>
      <c r="AB22" s="403">
        <v>0.58823529411764708</v>
      </c>
      <c r="AC22" s="97"/>
      <c r="AD22" s="88"/>
      <c r="AE22" s="88"/>
      <c r="AF22" s="89"/>
      <c r="AG22" s="89"/>
      <c r="AH22" s="89"/>
      <c r="AI22" s="89"/>
      <c r="AJ22" s="89"/>
      <c r="AK22" s="89"/>
      <c r="AL22" s="89"/>
      <c r="AM22" s="89"/>
      <c r="AN22" s="98"/>
      <c r="AO22" s="98"/>
      <c r="AP22" s="98"/>
      <c r="AQ22" s="98"/>
      <c r="AR22" s="98"/>
      <c r="AS22" s="98"/>
      <c r="AT22" s="98"/>
      <c r="AU22" s="90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>
        <v>10</v>
      </c>
      <c r="CM22" s="94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89"/>
      <c r="DA22" s="89"/>
      <c r="DB22" s="89"/>
      <c r="DC22" s="96"/>
      <c r="DD22" s="96"/>
      <c r="DE22" s="110"/>
      <c r="DF22" s="110"/>
      <c r="DG22" s="110"/>
      <c r="DH22" s="110"/>
      <c r="DI22" s="110"/>
      <c r="DJ22" s="110"/>
      <c r="DK22" s="110"/>
      <c r="DL22" s="110"/>
      <c r="DM22" s="372"/>
      <c r="DN22" s="372"/>
      <c r="DO22" s="372"/>
      <c r="DP22" s="372"/>
      <c r="DQ22" s="372"/>
      <c r="DR22" s="372"/>
      <c r="DS22" s="520"/>
      <c r="DT22" s="520"/>
      <c r="DU22" s="520"/>
      <c r="DV22" s="520"/>
      <c r="DW22" s="520"/>
      <c r="DX22" s="520"/>
      <c r="DY22" s="520"/>
      <c r="DZ22" s="520"/>
      <c r="EA22" s="639"/>
      <c r="EB22" s="639"/>
      <c r="EC22" s="639"/>
      <c r="ED22" s="639"/>
      <c r="EE22" s="639"/>
      <c r="EF22" s="639"/>
      <c r="EG22" s="639"/>
      <c r="EH22" s="639"/>
      <c r="EI22" s="639"/>
      <c r="EJ22" s="639"/>
      <c r="EK22" s="639"/>
      <c r="EL22" s="639"/>
      <c r="EM22" s="639"/>
      <c r="EN22" s="639"/>
      <c r="EO22" s="758"/>
      <c r="EP22" s="758"/>
      <c r="EQ22" s="758"/>
      <c r="ER22" s="758"/>
      <c r="ES22" s="758"/>
      <c r="ET22" s="758"/>
      <c r="EU22" s="758"/>
      <c r="EV22" s="758"/>
      <c r="EW22" s="758"/>
      <c r="EX22" s="758"/>
      <c r="EY22" s="758"/>
      <c r="EZ22" s="758"/>
      <c r="FA22" s="758"/>
      <c r="FB22" s="758"/>
      <c r="FC22" s="1606"/>
      <c r="FD22" s="1606"/>
      <c r="FE22" s="1606"/>
      <c r="FF22" s="1606"/>
      <c r="FG22" s="1606"/>
      <c r="FH22" s="1606"/>
      <c r="FI22" s="1606"/>
      <c r="FJ22" s="1606"/>
      <c r="FK22" s="1606"/>
      <c r="FL22" s="1606"/>
      <c r="FM22" s="1606"/>
      <c r="FN22" s="1606"/>
      <c r="FO22" s="1606"/>
      <c r="FP22" s="1606"/>
      <c r="FQ22" s="1606"/>
      <c r="FR22" s="3605"/>
      <c r="FS22" s="3605"/>
      <c r="FT22" s="3605"/>
      <c r="FU22" s="3605"/>
      <c r="FV22" s="3605"/>
      <c r="FW22" s="3605"/>
      <c r="FX22" s="3605"/>
      <c r="FY22" s="3671"/>
      <c r="FZ22" s="3605"/>
      <c r="GA22" s="3605"/>
      <c r="GB22" s="3605"/>
      <c r="GC22" s="3760"/>
      <c r="GD22" s="3761"/>
    </row>
    <row r="23" spans="1:186" s="484" customFormat="1" ht="11.1" customHeight="1" x14ac:dyDescent="0.2">
      <c r="A23" s="59" t="s">
        <v>317</v>
      </c>
      <c r="B23" s="59" t="s">
        <v>315</v>
      </c>
      <c r="C23" s="454">
        <v>1</v>
      </c>
      <c r="D23" s="453">
        <v>6.369426751592357E-3</v>
      </c>
      <c r="E23" s="409">
        <v>42902</v>
      </c>
      <c r="F23" s="406">
        <v>42902</v>
      </c>
      <c r="G23" s="448">
        <v>0</v>
      </c>
      <c r="H23" s="452">
        <v>0</v>
      </c>
      <c r="I23" s="632" t="s">
        <v>0</v>
      </c>
      <c r="J23" s="381" t="s">
        <v>0</v>
      </c>
      <c r="K23" s="766" t="s">
        <v>0</v>
      </c>
      <c r="L23" s="390">
        <v>1</v>
      </c>
      <c r="M23" s="390" t="s">
        <v>0</v>
      </c>
      <c r="N23" s="451">
        <v>0</v>
      </c>
      <c r="O23" s="450">
        <v>0</v>
      </c>
      <c r="P23" s="162">
        <v>0</v>
      </c>
      <c r="Q23" s="449">
        <v>0</v>
      </c>
      <c r="R23" s="448">
        <v>0</v>
      </c>
      <c r="S23" s="447">
        <v>0</v>
      </c>
      <c r="T23" s="368">
        <v>0</v>
      </c>
      <c r="U23" s="163">
        <v>0</v>
      </c>
      <c r="V23" s="369">
        <v>0</v>
      </c>
      <c r="W23" s="164">
        <v>0</v>
      </c>
      <c r="X23" s="165">
        <v>0</v>
      </c>
      <c r="Y23" s="166">
        <v>0</v>
      </c>
      <c r="Z23" s="395">
        <v>9</v>
      </c>
      <c r="AA23" s="395">
        <v>13</v>
      </c>
      <c r="AB23" s="403">
        <v>0.69230769230769229</v>
      </c>
      <c r="AC23" s="97"/>
      <c r="AD23" s="88"/>
      <c r="AE23" s="88"/>
      <c r="AF23" s="89"/>
      <c r="AG23" s="89"/>
      <c r="AH23" s="89"/>
      <c r="AI23" s="89"/>
      <c r="AJ23" s="89"/>
      <c r="AK23" s="89"/>
      <c r="AL23" s="89"/>
      <c r="AM23" s="89"/>
      <c r="AN23" s="98"/>
      <c r="AO23" s="98"/>
      <c r="AP23" s="98"/>
      <c r="AQ23" s="98"/>
      <c r="AR23" s="98"/>
      <c r="AS23" s="98"/>
      <c r="AT23" s="98"/>
      <c r="AU23" s="90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89"/>
      <c r="DA23" s="89"/>
      <c r="DB23" s="89"/>
      <c r="DC23" s="96"/>
      <c r="DD23" s="96"/>
      <c r="DE23" s="110"/>
      <c r="DF23" s="110"/>
      <c r="DG23" s="110"/>
      <c r="DH23" s="110"/>
      <c r="DI23" s="110"/>
      <c r="DJ23" s="110"/>
      <c r="DK23" s="110"/>
      <c r="DL23" s="110"/>
      <c r="DM23" s="372"/>
      <c r="DN23" s="372"/>
      <c r="DO23" s="372"/>
      <c r="DP23" s="372"/>
      <c r="DQ23" s="372"/>
      <c r="DR23" s="372"/>
      <c r="DS23" s="520"/>
      <c r="DT23" s="520"/>
      <c r="DU23" s="520"/>
      <c r="DV23" s="520"/>
      <c r="DW23" s="520"/>
      <c r="DX23" s="520"/>
      <c r="DY23" s="520"/>
      <c r="DZ23" s="520"/>
      <c r="EA23" s="639"/>
      <c r="EB23" s="639"/>
      <c r="EC23" s="639"/>
      <c r="ED23" s="639"/>
      <c r="EE23" s="639"/>
      <c r="EF23" s="639"/>
      <c r="EG23" s="639"/>
      <c r="EH23" s="639"/>
      <c r="EI23" s="639"/>
      <c r="EJ23" s="639"/>
      <c r="EK23" s="639"/>
      <c r="EL23" s="639"/>
      <c r="EM23" s="639"/>
      <c r="EN23" s="639">
        <v>9</v>
      </c>
      <c r="EO23" s="758"/>
      <c r="EP23" s="758"/>
      <c r="EQ23" s="758"/>
      <c r="ER23" s="758"/>
      <c r="ES23" s="758"/>
      <c r="ET23" s="758"/>
      <c r="EU23" s="758"/>
      <c r="EV23" s="758"/>
      <c r="EW23" s="758"/>
      <c r="EX23" s="758"/>
      <c r="EY23" s="758"/>
      <c r="EZ23" s="758"/>
      <c r="FA23" s="758"/>
      <c r="FB23" s="758"/>
      <c r="FC23" s="1606"/>
      <c r="FD23" s="1606"/>
      <c r="FE23" s="1606"/>
      <c r="FF23" s="1606"/>
      <c r="FG23" s="1606"/>
      <c r="FH23" s="1606"/>
      <c r="FI23" s="1606"/>
      <c r="FJ23" s="1606"/>
      <c r="FK23" s="1606"/>
      <c r="FL23" s="1606"/>
      <c r="FM23" s="1606"/>
      <c r="FN23" s="1606"/>
      <c r="FO23" s="1606"/>
      <c r="FP23" s="1606"/>
      <c r="FQ23" s="1606"/>
      <c r="FR23" s="3605"/>
      <c r="FS23" s="3605"/>
      <c r="FT23" s="3605"/>
      <c r="FU23" s="3605"/>
      <c r="FV23" s="3605"/>
      <c r="FW23" s="3605"/>
      <c r="FX23" s="3605"/>
      <c r="FY23" s="3671"/>
      <c r="FZ23" s="3605"/>
      <c r="GA23" s="3605"/>
      <c r="GB23" s="3605"/>
      <c r="GC23" s="3760"/>
      <c r="GD23" s="3761"/>
    </row>
    <row r="24" spans="1:186" s="484" customFormat="1" ht="11.1" customHeight="1" x14ac:dyDescent="0.2">
      <c r="A24" s="64" t="s">
        <v>184</v>
      </c>
      <c r="B24" s="64" t="s">
        <v>181</v>
      </c>
      <c r="C24" s="454">
        <v>48</v>
      </c>
      <c r="D24" s="453">
        <v>0.30573248407643311</v>
      </c>
      <c r="E24" s="409">
        <v>41516</v>
      </c>
      <c r="F24" s="406">
        <v>43889</v>
      </c>
      <c r="G24" s="448">
        <v>4</v>
      </c>
      <c r="H24" s="452">
        <v>8.3333333333333329E-2</v>
      </c>
      <c r="I24" s="632">
        <v>0.44444444444444442</v>
      </c>
      <c r="J24" s="381">
        <v>43276</v>
      </c>
      <c r="K24" s="766">
        <v>130</v>
      </c>
      <c r="L24" s="390">
        <v>14</v>
      </c>
      <c r="M24" s="390">
        <v>27</v>
      </c>
      <c r="N24" s="451">
        <v>5</v>
      </c>
      <c r="O24" s="450">
        <v>0.10416666666666667</v>
      </c>
      <c r="P24" s="162">
        <v>0</v>
      </c>
      <c r="Q24" s="449">
        <v>0</v>
      </c>
      <c r="R24" s="448">
        <v>9</v>
      </c>
      <c r="S24" s="447">
        <v>0.1875</v>
      </c>
      <c r="T24" s="368">
        <v>12</v>
      </c>
      <c r="U24" s="163">
        <v>0.25</v>
      </c>
      <c r="V24" s="369">
        <v>19</v>
      </c>
      <c r="W24" s="164">
        <v>0.39583333333333331</v>
      </c>
      <c r="X24" s="165">
        <v>11</v>
      </c>
      <c r="Y24" s="166">
        <v>0.22916666666666666</v>
      </c>
      <c r="Z24" s="395">
        <v>9.0625</v>
      </c>
      <c r="AA24" s="395">
        <v>14.979166666666666</v>
      </c>
      <c r="AB24" s="403">
        <v>0.60500695410292071</v>
      </c>
      <c r="AC24" s="97"/>
      <c r="AD24" s="88"/>
      <c r="AE24" s="88"/>
      <c r="AF24" s="89"/>
      <c r="AG24" s="89"/>
      <c r="AH24" s="89"/>
      <c r="AI24" s="89"/>
      <c r="AJ24" s="89"/>
      <c r="AK24" s="89"/>
      <c r="AL24" s="89"/>
      <c r="AM24" s="89"/>
      <c r="AN24" s="98"/>
      <c r="AO24" s="98"/>
      <c r="AP24" s="98"/>
      <c r="AQ24" s="98"/>
      <c r="AR24" s="98"/>
      <c r="AS24" s="98"/>
      <c r="AT24" s="98"/>
      <c r="AU24" s="90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5">
        <v>8</v>
      </c>
      <c r="CO24" s="95">
        <v>15</v>
      </c>
      <c r="CP24" s="95">
        <v>14</v>
      </c>
      <c r="CQ24" s="95">
        <v>9</v>
      </c>
      <c r="CR24" s="95">
        <v>7</v>
      </c>
      <c r="CS24" s="95"/>
      <c r="CT24" s="95">
        <v>10</v>
      </c>
      <c r="CU24" s="95"/>
      <c r="CV24" s="95"/>
      <c r="CW24" s="95"/>
      <c r="CX24" s="95"/>
      <c r="CY24" s="95">
        <v>17</v>
      </c>
      <c r="CZ24" s="89">
        <v>5</v>
      </c>
      <c r="DA24" s="89"/>
      <c r="DB24" s="89"/>
      <c r="DC24" s="96">
        <v>2</v>
      </c>
      <c r="DD24" s="96">
        <v>13</v>
      </c>
      <c r="DE24" s="110"/>
      <c r="DF24" s="110">
        <v>8</v>
      </c>
      <c r="DG24" s="110"/>
      <c r="DH24" s="110"/>
      <c r="DI24" s="110">
        <v>17</v>
      </c>
      <c r="DJ24" s="110"/>
      <c r="DK24" s="110">
        <v>6</v>
      </c>
      <c r="DL24" s="110"/>
      <c r="DM24" s="372"/>
      <c r="DN24" s="372"/>
      <c r="DO24" s="372">
        <v>5</v>
      </c>
      <c r="DP24" s="372">
        <v>4</v>
      </c>
      <c r="DQ24" s="372"/>
      <c r="DR24" s="372"/>
      <c r="DS24" s="520"/>
      <c r="DT24" s="520">
        <v>2</v>
      </c>
      <c r="DU24" s="520">
        <v>2</v>
      </c>
      <c r="DV24" s="520">
        <v>9</v>
      </c>
      <c r="DW24" s="520">
        <v>17</v>
      </c>
      <c r="DX24" s="520"/>
      <c r="DY24" s="520">
        <v>1</v>
      </c>
      <c r="DZ24" s="520"/>
      <c r="EA24" s="639">
        <v>15</v>
      </c>
      <c r="EB24" s="639"/>
      <c r="EC24" s="639"/>
      <c r="ED24" s="639">
        <v>2</v>
      </c>
      <c r="EE24" s="639">
        <v>6</v>
      </c>
      <c r="EF24" s="639"/>
      <c r="EG24" s="639">
        <v>13</v>
      </c>
      <c r="EH24" s="639">
        <v>1</v>
      </c>
      <c r="EI24" s="639"/>
      <c r="EJ24" s="639">
        <v>1</v>
      </c>
      <c r="EK24" s="639">
        <v>12</v>
      </c>
      <c r="EL24" s="639">
        <v>6</v>
      </c>
      <c r="EM24" s="639"/>
      <c r="EN24" s="639"/>
      <c r="EO24" s="758">
        <v>13</v>
      </c>
      <c r="EP24" s="758">
        <v>12</v>
      </c>
      <c r="EQ24" s="758">
        <v>10</v>
      </c>
      <c r="ER24" s="758"/>
      <c r="ES24" s="758"/>
      <c r="ET24" s="758"/>
      <c r="EU24" s="758"/>
      <c r="EV24" s="758"/>
      <c r="EW24" s="758">
        <v>15</v>
      </c>
      <c r="EX24" s="758"/>
      <c r="EY24" s="758"/>
      <c r="EZ24" s="758"/>
      <c r="FA24" s="758">
        <v>11</v>
      </c>
      <c r="FB24" s="758">
        <v>1</v>
      </c>
      <c r="FC24" s="1606"/>
      <c r="FD24" s="1606">
        <v>17</v>
      </c>
      <c r="FE24" s="1606">
        <v>9</v>
      </c>
      <c r="FF24" s="1606">
        <v>6</v>
      </c>
      <c r="FG24" s="1606"/>
      <c r="FH24" s="1606">
        <v>9</v>
      </c>
      <c r="FI24" s="1606">
        <v>9</v>
      </c>
      <c r="FJ24" s="1606"/>
      <c r="FK24" s="1606">
        <v>9</v>
      </c>
      <c r="FL24" s="1606">
        <v>16</v>
      </c>
      <c r="FM24" s="1606"/>
      <c r="FN24" s="1606"/>
      <c r="FO24" s="1606"/>
      <c r="FP24" s="1606"/>
      <c r="FQ24" s="1606"/>
      <c r="FR24" s="3605"/>
      <c r="FS24" s="3605"/>
      <c r="FT24" s="3605">
        <v>12</v>
      </c>
      <c r="FU24" s="3605"/>
      <c r="FV24" s="3605">
        <v>6</v>
      </c>
      <c r="FW24" s="3605"/>
      <c r="FX24" s="3605">
        <v>11</v>
      </c>
      <c r="FY24" s="3671">
        <v>9</v>
      </c>
      <c r="FZ24" s="3605">
        <v>18</v>
      </c>
      <c r="GA24" s="3605">
        <v>13</v>
      </c>
      <c r="GB24" s="3605">
        <v>2</v>
      </c>
      <c r="GC24" s="3760"/>
      <c r="GD24" s="3761"/>
    </row>
    <row r="25" spans="1:186" s="484" customFormat="1" ht="11.1" customHeight="1" x14ac:dyDescent="0.2">
      <c r="A25" s="59" t="s">
        <v>113</v>
      </c>
      <c r="B25" s="59" t="s">
        <v>83</v>
      </c>
      <c r="C25" s="454">
        <v>2</v>
      </c>
      <c r="D25" s="453">
        <v>1.2738853503184714E-2</v>
      </c>
      <c r="E25" s="409">
        <v>40695</v>
      </c>
      <c r="F25" s="406">
        <v>40962</v>
      </c>
      <c r="G25" s="448">
        <v>0</v>
      </c>
      <c r="H25" s="452">
        <v>0</v>
      </c>
      <c r="I25" s="632" t="s">
        <v>0</v>
      </c>
      <c r="J25" s="381" t="s">
        <v>0</v>
      </c>
      <c r="K25" s="766" t="s">
        <v>0</v>
      </c>
      <c r="L25" s="390">
        <v>2</v>
      </c>
      <c r="M25" s="390" t="s">
        <v>0</v>
      </c>
      <c r="N25" s="451">
        <v>0</v>
      </c>
      <c r="O25" s="450">
        <v>0</v>
      </c>
      <c r="P25" s="162">
        <v>0</v>
      </c>
      <c r="Q25" s="449">
        <v>0</v>
      </c>
      <c r="R25" s="448">
        <v>0</v>
      </c>
      <c r="S25" s="447">
        <v>0</v>
      </c>
      <c r="T25" s="368">
        <v>0</v>
      </c>
      <c r="U25" s="163">
        <v>0</v>
      </c>
      <c r="V25" s="369">
        <v>1</v>
      </c>
      <c r="W25" s="164">
        <v>0.5</v>
      </c>
      <c r="X25" s="165">
        <v>0</v>
      </c>
      <c r="Y25" s="166">
        <v>0</v>
      </c>
      <c r="Z25" s="395">
        <v>6</v>
      </c>
      <c r="AA25" s="395">
        <v>9.5</v>
      </c>
      <c r="AB25" s="403">
        <v>0.63157894736842102</v>
      </c>
      <c r="AC25" s="97"/>
      <c r="AD25" s="88"/>
      <c r="AE25" s="88"/>
      <c r="AF25" s="89"/>
      <c r="AG25" s="89"/>
      <c r="AH25" s="89"/>
      <c r="AI25" s="89"/>
      <c r="AJ25" s="89"/>
      <c r="AK25" s="89"/>
      <c r="AL25" s="89"/>
      <c r="AM25" s="89"/>
      <c r="AN25" s="98"/>
      <c r="AO25" s="98"/>
      <c r="AP25" s="98"/>
      <c r="AQ25" s="98"/>
      <c r="AR25" s="98"/>
      <c r="AS25" s="98"/>
      <c r="AT25" s="98"/>
      <c r="AU25" s="90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2"/>
      <c r="BG25" s="92"/>
      <c r="BH25" s="92"/>
      <c r="BI25" s="92"/>
      <c r="BJ25" s="92"/>
      <c r="BK25" s="92"/>
      <c r="BL25" s="92"/>
      <c r="BM25" s="92"/>
      <c r="BN25" s="92"/>
      <c r="BO25" s="92">
        <v>5</v>
      </c>
      <c r="BP25" s="92"/>
      <c r="BQ25" s="93"/>
      <c r="BR25" s="93"/>
      <c r="BS25" s="93"/>
      <c r="BT25" s="93"/>
      <c r="BU25" s="93"/>
      <c r="BV25" s="93"/>
      <c r="BW25" s="93">
        <v>7</v>
      </c>
      <c r="BX25" s="93"/>
      <c r="BY25" s="93"/>
      <c r="BZ25" s="93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89"/>
      <c r="DA25" s="89"/>
      <c r="DB25" s="89"/>
      <c r="DC25" s="96"/>
      <c r="DD25" s="96"/>
      <c r="DE25" s="110"/>
      <c r="DF25" s="110"/>
      <c r="DG25" s="110"/>
      <c r="DH25" s="110"/>
      <c r="DI25" s="110"/>
      <c r="DJ25" s="110"/>
      <c r="DK25" s="110"/>
      <c r="DL25" s="110"/>
      <c r="DM25" s="372"/>
      <c r="DN25" s="372"/>
      <c r="DO25" s="372"/>
      <c r="DP25" s="372"/>
      <c r="DQ25" s="372"/>
      <c r="DR25" s="372"/>
      <c r="DS25" s="520"/>
      <c r="DT25" s="520"/>
      <c r="DU25" s="520"/>
      <c r="DV25" s="520"/>
      <c r="DW25" s="520"/>
      <c r="DX25" s="520"/>
      <c r="DY25" s="520"/>
      <c r="DZ25" s="520"/>
      <c r="EA25" s="639"/>
      <c r="EB25" s="639"/>
      <c r="EC25" s="639"/>
      <c r="ED25" s="639"/>
      <c r="EE25" s="639"/>
      <c r="EF25" s="639"/>
      <c r="EG25" s="639"/>
      <c r="EH25" s="639"/>
      <c r="EI25" s="639"/>
      <c r="EJ25" s="639"/>
      <c r="EK25" s="639"/>
      <c r="EL25" s="639"/>
      <c r="EM25" s="639"/>
      <c r="EN25" s="639"/>
      <c r="EO25" s="758"/>
      <c r="EP25" s="758"/>
      <c r="EQ25" s="758"/>
      <c r="ER25" s="758"/>
      <c r="ES25" s="758"/>
      <c r="ET25" s="758"/>
      <c r="EU25" s="758"/>
      <c r="EV25" s="758"/>
      <c r="EW25" s="758"/>
      <c r="EX25" s="758"/>
      <c r="EY25" s="758"/>
      <c r="EZ25" s="758"/>
      <c r="FA25" s="758"/>
      <c r="FB25" s="758"/>
      <c r="FC25" s="1606"/>
      <c r="FD25" s="1606"/>
      <c r="FE25" s="1606"/>
      <c r="FF25" s="1606"/>
      <c r="FG25" s="1606"/>
      <c r="FH25" s="1606"/>
      <c r="FI25" s="1606"/>
      <c r="FJ25" s="1606"/>
      <c r="FK25" s="1606"/>
      <c r="FL25" s="1606"/>
      <c r="FM25" s="1606"/>
      <c r="FN25" s="1606"/>
      <c r="FO25" s="1606"/>
      <c r="FP25" s="1606"/>
      <c r="FQ25" s="1606"/>
      <c r="FR25" s="3605"/>
      <c r="FS25" s="3605"/>
      <c r="FT25" s="3605"/>
      <c r="FU25" s="3605"/>
      <c r="FV25" s="3605"/>
      <c r="FW25" s="3605"/>
      <c r="FX25" s="3605"/>
      <c r="FY25" s="3671"/>
      <c r="FZ25" s="3605"/>
      <c r="GA25" s="3605"/>
      <c r="GB25" s="3605"/>
      <c r="GC25" s="3760"/>
      <c r="GD25" s="3761"/>
    </row>
    <row r="26" spans="1:186" s="484" customFormat="1" ht="11.1" customHeight="1" x14ac:dyDescent="0.2">
      <c r="A26" s="59" t="s">
        <v>265</v>
      </c>
      <c r="B26" s="59" t="s">
        <v>264</v>
      </c>
      <c r="C26" s="454">
        <v>1</v>
      </c>
      <c r="D26" s="453">
        <v>6.369426751592357E-3</v>
      </c>
      <c r="E26" s="409">
        <v>42062</v>
      </c>
      <c r="F26" s="406">
        <v>42062</v>
      </c>
      <c r="G26" s="448">
        <v>0</v>
      </c>
      <c r="H26" s="452">
        <v>0</v>
      </c>
      <c r="I26" s="632" t="s">
        <v>0</v>
      </c>
      <c r="J26" s="381" t="s">
        <v>0</v>
      </c>
      <c r="K26" s="766" t="s">
        <v>0</v>
      </c>
      <c r="L26" s="390">
        <v>1</v>
      </c>
      <c r="M26" s="390" t="s">
        <v>0</v>
      </c>
      <c r="N26" s="451">
        <v>0</v>
      </c>
      <c r="O26" s="450">
        <v>0</v>
      </c>
      <c r="P26" s="162">
        <v>0</v>
      </c>
      <c r="Q26" s="449">
        <v>0</v>
      </c>
      <c r="R26" s="448">
        <v>0</v>
      </c>
      <c r="S26" s="447">
        <v>0</v>
      </c>
      <c r="T26" s="368">
        <v>0</v>
      </c>
      <c r="U26" s="163">
        <v>0</v>
      </c>
      <c r="V26" s="369">
        <v>0</v>
      </c>
      <c r="W26" s="164">
        <v>0</v>
      </c>
      <c r="X26" s="165">
        <v>0</v>
      </c>
      <c r="Y26" s="166">
        <v>0</v>
      </c>
      <c r="Z26" s="395">
        <v>10</v>
      </c>
      <c r="AA26" s="395">
        <v>16</v>
      </c>
      <c r="AB26" s="403">
        <v>0.625</v>
      </c>
      <c r="AC26" s="97"/>
      <c r="AD26" s="88"/>
      <c r="AE26" s="88"/>
      <c r="AF26" s="89"/>
      <c r="AG26" s="89"/>
      <c r="AH26" s="89"/>
      <c r="AI26" s="89"/>
      <c r="AJ26" s="89"/>
      <c r="AK26" s="89"/>
      <c r="AL26" s="89"/>
      <c r="AM26" s="89"/>
      <c r="AN26" s="98"/>
      <c r="AO26" s="98"/>
      <c r="AP26" s="98"/>
      <c r="AQ26" s="98"/>
      <c r="AR26" s="98"/>
      <c r="AS26" s="98"/>
      <c r="AT26" s="98"/>
      <c r="AU26" s="90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89"/>
      <c r="DA26" s="89"/>
      <c r="DB26" s="89"/>
      <c r="DC26" s="96"/>
      <c r="DD26" s="96"/>
      <c r="DE26" s="110"/>
      <c r="DF26" s="110"/>
      <c r="DG26" s="110">
        <v>10</v>
      </c>
      <c r="DH26" s="110"/>
      <c r="DI26" s="110"/>
      <c r="DJ26" s="110"/>
      <c r="DK26" s="110"/>
      <c r="DL26" s="110"/>
      <c r="DM26" s="372"/>
      <c r="DN26" s="372"/>
      <c r="DO26" s="372"/>
      <c r="DP26" s="372"/>
      <c r="DQ26" s="372"/>
      <c r="DR26" s="372"/>
      <c r="DS26" s="520"/>
      <c r="DT26" s="520"/>
      <c r="DU26" s="520"/>
      <c r="DV26" s="520"/>
      <c r="DW26" s="520"/>
      <c r="DX26" s="520"/>
      <c r="DY26" s="520"/>
      <c r="DZ26" s="520"/>
      <c r="EA26" s="639"/>
      <c r="EB26" s="639"/>
      <c r="EC26" s="639"/>
      <c r="ED26" s="639"/>
      <c r="EE26" s="639"/>
      <c r="EF26" s="639"/>
      <c r="EG26" s="639"/>
      <c r="EH26" s="639"/>
      <c r="EI26" s="639"/>
      <c r="EJ26" s="639"/>
      <c r="EK26" s="639"/>
      <c r="EL26" s="639"/>
      <c r="EM26" s="639"/>
      <c r="EN26" s="639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758"/>
      <c r="FC26" s="1606"/>
      <c r="FD26" s="1606"/>
      <c r="FE26" s="1606"/>
      <c r="FF26" s="1606"/>
      <c r="FG26" s="1606"/>
      <c r="FH26" s="1606"/>
      <c r="FI26" s="1606"/>
      <c r="FJ26" s="1606"/>
      <c r="FK26" s="1606"/>
      <c r="FL26" s="1606"/>
      <c r="FM26" s="1606"/>
      <c r="FN26" s="1606"/>
      <c r="FO26" s="1606"/>
      <c r="FP26" s="1606"/>
      <c r="FQ26" s="1606"/>
      <c r="FR26" s="3605"/>
      <c r="FS26" s="3605"/>
      <c r="FT26" s="3605"/>
      <c r="FU26" s="3605"/>
      <c r="FV26" s="3605"/>
      <c r="FW26" s="3605"/>
      <c r="FX26" s="3605"/>
      <c r="FY26" s="3671"/>
      <c r="FZ26" s="3605"/>
      <c r="GA26" s="3605"/>
      <c r="GB26" s="3605"/>
      <c r="GC26" s="3760"/>
      <c r="GD26" s="3761"/>
    </row>
    <row r="27" spans="1:186" s="484" customFormat="1" ht="11.1" customHeight="1" x14ac:dyDescent="0.2">
      <c r="A27" s="60" t="s">
        <v>90</v>
      </c>
      <c r="B27" s="60" t="s">
        <v>132</v>
      </c>
      <c r="C27" s="454">
        <v>108</v>
      </c>
      <c r="D27" s="453">
        <v>0.68789808917197448</v>
      </c>
      <c r="E27" s="409">
        <v>39445</v>
      </c>
      <c r="F27" s="406">
        <v>43861</v>
      </c>
      <c r="G27" s="448">
        <v>10</v>
      </c>
      <c r="H27" s="452">
        <v>9.2592592592592587E-2</v>
      </c>
      <c r="I27" s="632">
        <v>0.66666666666666663</v>
      </c>
      <c r="J27" s="381">
        <v>43644</v>
      </c>
      <c r="K27" s="766">
        <v>145</v>
      </c>
      <c r="L27" s="390">
        <v>8</v>
      </c>
      <c r="M27" s="390">
        <v>12</v>
      </c>
      <c r="N27" s="451">
        <v>5</v>
      </c>
      <c r="O27" s="450">
        <v>4.6296296296296294E-2</v>
      </c>
      <c r="P27" s="162">
        <v>13</v>
      </c>
      <c r="Q27" s="449">
        <v>0.12037037037037036</v>
      </c>
      <c r="R27" s="448">
        <v>28</v>
      </c>
      <c r="S27" s="447">
        <v>0.25925925925925924</v>
      </c>
      <c r="T27" s="368">
        <v>40</v>
      </c>
      <c r="U27" s="163">
        <v>0.37037037037037035</v>
      </c>
      <c r="V27" s="369">
        <v>59</v>
      </c>
      <c r="W27" s="164">
        <v>0.54629629629629628</v>
      </c>
      <c r="X27" s="165">
        <v>2</v>
      </c>
      <c r="Y27" s="166">
        <v>1.8518518518518517E-2</v>
      </c>
      <c r="Z27" s="395">
        <v>6.6388888888888893</v>
      </c>
      <c r="AA27" s="395">
        <v>13.694444444444445</v>
      </c>
      <c r="AB27" s="403">
        <v>0.48478701825557813</v>
      </c>
      <c r="AC27" s="97"/>
      <c r="AD27" s="88"/>
      <c r="AE27" s="88"/>
      <c r="AF27" s="89"/>
      <c r="AG27" s="89"/>
      <c r="AH27" s="89"/>
      <c r="AI27" s="89">
        <v>4</v>
      </c>
      <c r="AJ27" s="89"/>
      <c r="AK27" s="89">
        <v>10</v>
      </c>
      <c r="AL27" s="89"/>
      <c r="AM27" s="89"/>
      <c r="AN27" s="90"/>
      <c r="AO27" s="90"/>
      <c r="AP27" s="90">
        <v>1</v>
      </c>
      <c r="AQ27" s="90"/>
      <c r="AR27" s="90">
        <v>7</v>
      </c>
      <c r="AS27" s="90">
        <v>7</v>
      </c>
      <c r="AT27" s="90">
        <v>6</v>
      </c>
      <c r="AU27" s="90">
        <v>6</v>
      </c>
      <c r="AV27" s="91">
        <v>5</v>
      </c>
      <c r="AW27" s="91">
        <v>5</v>
      </c>
      <c r="AX27" s="91">
        <v>4</v>
      </c>
      <c r="AY27" s="91">
        <v>6</v>
      </c>
      <c r="AZ27" s="91"/>
      <c r="BA27" s="91"/>
      <c r="BB27" s="91"/>
      <c r="BC27" s="91"/>
      <c r="BD27" s="91"/>
      <c r="BE27" s="91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3"/>
      <c r="BR27" s="93"/>
      <c r="BS27" s="93"/>
      <c r="BT27" s="93"/>
      <c r="BU27" s="93">
        <v>11</v>
      </c>
      <c r="BV27" s="93">
        <v>4</v>
      </c>
      <c r="BW27" s="93">
        <v>3</v>
      </c>
      <c r="BX27" s="93">
        <v>6</v>
      </c>
      <c r="BY27" s="93">
        <v>4</v>
      </c>
      <c r="BZ27" s="93">
        <v>2</v>
      </c>
      <c r="CA27" s="94">
        <v>3</v>
      </c>
      <c r="CB27" s="94">
        <v>3</v>
      </c>
      <c r="CC27" s="94">
        <v>1</v>
      </c>
      <c r="CD27" s="94">
        <v>3</v>
      </c>
      <c r="CE27" s="94">
        <v>11</v>
      </c>
      <c r="CF27" s="94">
        <v>9</v>
      </c>
      <c r="CG27" s="94">
        <v>4</v>
      </c>
      <c r="CH27" s="94">
        <v>3</v>
      </c>
      <c r="CI27" s="94">
        <v>4</v>
      </c>
      <c r="CJ27" s="94">
        <v>8</v>
      </c>
      <c r="CK27" s="94">
        <v>8</v>
      </c>
      <c r="CL27" s="94">
        <v>4</v>
      </c>
      <c r="CM27" s="94">
        <v>13</v>
      </c>
      <c r="CN27" s="95">
        <v>4</v>
      </c>
      <c r="CO27" s="95">
        <v>9</v>
      </c>
      <c r="CP27" s="95">
        <v>2</v>
      </c>
      <c r="CQ27" s="95">
        <v>11</v>
      </c>
      <c r="CR27" s="95">
        <v>14</v>
      </c>
      <c r="CS27" s="95">
        <v>10</v>
      </c>
      <c r="CT27" s="95">
        <v>12</v>
      </c>
      <c r="CU27" s="95">
        <v>1</v>
      </c>
      <c r="CV27" s="95">
        <v>1</v>
      </c>
      <c r="CW27" s="95">
        <v>4</v>
      </c>
      <c r="CX27" s="95">
        <v>3</v>
      </c>
      <c r="CY27" s="95">
        <v>5</v>
      </c>
      <c r="CZ27" s="89">
        <v>10</v>
      </c>
      <c r="DA27" s="89">
        <v>5</v>
      </c>
      <c r="DB27" s="89">
        <v>10</v>
      </c>
      <c r="DC27" s="96">
        <v>12</v>
      </c>
      <c r="DD27" s="96">
        <v>8</v>
      </c>
      <c r="DE27" s="110">
        <v>1</v>
      </c>
      <c r="DF27" s="110"/>
      <c r="DG27" s="110">
        <v>11</v>
      </c>
      <c r="DH27" s="110">
        <v>7</v>
      </c>
      <c r="DI27" s="110">
        <v>3</v>
      </c>
      <c r="DJ27" s="110">
        <v>5</v>
      </c>
      <c r="DK27" s="110">
        <v>10</v>
      </c>
      <c r="DL27" s="110">
        <v>4</v>
      </c>
      <c r="DM27" s="372">
        <v>4</v>
      </c>
      <c r="DN27" s="372">
        <v>4</v>
      </c>
      <c r="DO27" s="372">
        <v>10</v>
      </c>
      <c r="DP27" s="372">
        <v>12</v>
      </c>
      <c r="DQ27" s="372">
        <v>8</v>
      </c>
      <c r="DR27" s="372">
        <v>5</v>
      </c>
      <c r="DS27" s="520"/>
      <c r="DT27" s="520">
        <v>13</v>
      </c>
      <c r="DU27" s="520">
        <v>1</v>
      </c>
      <c r="DV27" s="520">
        <v>12</v>
      </c>
      <c r="DW27" s="520">
        <v>5</v>
      </c>
      <c r="DX27" s="520">
        <v>3</v>
      </c>
      <c r="DY27" s="520">
        <v>3</v>
      </c>
      <c r="DZ27" s="520">
        <v>4</v>
      </c>
      <c r="EA27" s="639">
        <v>3</v>
      </c>
      <c r="EB27" s="639">
        <v>7</v>
      </c>
      <c r="EC27" s="639">
        <v>1</v>
      </c>
      <c r="ED27" s="639">
        <v>9</v>
      </c>
      <c r="EE27" s="639">
        <v>4</v>
      </c>
      <c r="EF27" s="639">
        <v>10</v>
      </c>
      <c r="EG27" s="639">
        <v>9</v>
      </c>
      <c r="EH27" s="639">
        <v>12</v>
      </c>
      <c r="EI27" s="639">
        <v>8</v>
      </c>
      <c r="EJ27" s="639"/>
      <c r="EK27" s="639"/>
      <c r="EL27" s="639">
        <v>11</v>
      </c>
      <c r="EM27" s="639"/>
      <c r="EN27" s="639">
        <v>2</v>
      </c>
      <c r="EO27" s="758">
        <v>2</v>
      </c>
      <c r="EP27" s="758">
        <v>11</v>
      </c>
      <c r="EQ27" s="758">
        <v>6</v>
      </c>
      <c r="ER27" s="758">
        <v>1</v>
      </c>
      <c r="ES27" s="758">
        <v>12</v>
      </c>
      <c r="ET27" s="758">
        <v>17</v>
      </c>
      <c r="EU27" s="758">
        <v>9</v>
      </c>
      <c r="EV27" s="758">
        <v>16</v>
      </c>
      <c r="EW27" s="758">
        <v>2</v>
      </c>
      <c r="EX27" s="758">
        <v>10</v>
      </c>
      <c r="EY27" s="758">
        <v>6</v>
      </c>
      <c r="EZ27" s="758">
        <v>11</v>
      </c>
      <c r="FA27" s="758"/>
      <c r="FB27" s="758"/>
      <c r="FC27" s="1606">
        <v>4</v>
      </c>
      <c r="FD27" s="1606">
        <v>11</v>
      </c>
      <c r="FE27" s="1606"/>
      <c r="FF27" s="1606"/>
      <c r="FG27" s="1606">
        <v>6</v>
      </c>
      <c r="FH27" s="1606">
        <v>13</v>
      </c>
      <c r="FI27" s="1606"/>
      <c r="FJ27" s="1606">
        <v>15</v>
      </c>
      <c r="FK27" s="1606">
        <v>5</v>
      </c>
      <c r="FL27" s="1606"/>
      <c r="FM27" s="1606"/>
      <c r="FN27" s="1606">
        <v>1</v>
      </c>
      <c r="FO27" s="1606">
        <v>3</v>
      </c>
      <c r="FP27" s="1606">
        <v>7</v>
      </c>
      <c r="FQ27" s="1606">
        <v>1</v>
      </c>
      <c r="FR27" s="3605">
        <v>3</v>
      </c>
      <c r="FS27" s="3605"/>
      <c r="FT27" s="3605">
        <v>4</v>
      </c>
      <c r="FU27" s="3605"/>
      <c r="FV27" s="3605">
        <v>3</v>
      </c>
      <c r="FW27" s="3605">
        <v>9</v>
      </c>
      <c r="FX27" s="3605">
        <v>10</v>
      </c>
      <c r="FY27" s="3671">
        <v>5</v>
      </c>
      <c r="FZ27" s="3605">
        <v>15</v>
      </c>
      <c r="GA27" s="3605">
        <v>12</v>
      </c>
      <c r="GB27" s="3605"/>
      <c r="GC27" s="3760"/>
      <c r="GD27" s="3761"/>
    </row>
    <row r="28" spans="1:186" s="484" customFormat="1" ht="11.1" customHeight="1" x14ac:dyDescent="0.2">
      <c r="A28" s="59" t="s">
        <v>198</v>
      </c>
      <c r="B28" s="59" t="s">
        <v>198</v>
      </c>
      <c r="C28" s="454">
        <v>1</v>
      </c>
      <c r="D28" s="453">
        <v>6.369426751592357E-3</v>
      </c>
      <c r="E28" s="409">
        <v>39480</v>
      </c>
      <c r="F28" s="406">
        <v>39480</v>
      </c>
      <c r="G28" s="448">
        <v>0</v>
      </c>
      <c r="H28" s="452">
        <v>0</v>
      </c>
      <c r="I28" s="632" t="s">
        <v>0</v>
      </c>
      <c r="J28" s="381" t="s">
        <v>0</v>
      </c>
      <c r="K28" s="766" t="s">
        <v>0</v>
      </c>
      <c r="L28" s="390">
        <v>1</v>
      </c>
      <c r="M28" s="390" t="s">
        <v>0</v>
      </c>
      <c r="N28" s="451">
        <v>0</v>
      </c>
      <c r="O28" s="450">
        <v>0</v>
      </c>
      <c r="P28" s="162">
        <v>0</v>
      </c>
      <c r="Q28" s="449">
        <v>0</v>
      </c>
      <c r="R28" s="448">
        <v>0</v>
      </c>
      <c r="S28" s="447">
        <v>0</v>
      </c>
      <c r="T28" s="368">
        <v>0</v>
      </c>
      <c r="U28" s="163">
        <v>0</v>
      </c>
      <c r="V28" s="369">
        <v>0</v>
      </c>
      <c r="W28" s="164">
        <v>0</v>
      </c>
      <c r="X28" s="165">
        <v>1</v>
      </c>
      <c r="Y28" s="166">
        <v>1</v>
      </c>
      <c r="Z28" s="395">
        <v>13</v>
      </c>
      <c r="AA28" s="395">
        <v>13</v>
      </c>
      <c r="AB28" s="403">
        <v>1</v>
      </c>
      <c r="AC28" s="97"/>
      <c r="AD28" s="88"/>
      <c r="AE28" s="88"/>
      <c r="AF28" s="89"/>
      <c r="AG28" s="89"/>
      <c r="AH28" s="89"/>
      <c r="AI28" s="89"/>
      <c r="AJ28" s="89">
        <v>13</v>
      </c>
      <c r="AK28" s="89"/>
      <c r="AL28" s="89"/>
      <c r="AM28" s="89"/>
      <c r="AN28" s="90"/>
      <c r="AO28" s="90"/>
      <c r="AP28" s="90"/>
      <c r="AQ28" s="90"/>
      <c r="AR28" s="90"/>
      <c r="AS28" s="90"/>
      <c r="AT28" s="90"/>
      <c r="AU28" s="90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89"/>
      <c r="DA28" s="89"/>
      <c r="DB28" s="89"/>
      <c r="DC28" s="96"/>
      <c r="DD28" s="96"/>
      <c r="DE28" s="110"/>
      <c r="DF28" s="110"/>
      <c r="DG28" s="110"/>
      <c r="DH28" s="110"/>
      <c r="DI28" s="110"/>
      <c r="DJ28" s="110"/>
      <c r="DK28" s="110"/>
      <c r="DL28" s="110"/>
      <c r="DM28" s="372"/>
      <c r="DN28" s="372"/>
      <c r="DO28" s="372"/>
      <c r="DP28" s="372"/>
      <c r="DQ28" s="372"/>
      <c r="DR28" s="372"/>
      <c r="DS28" s="520"/>
      <c r="DT28" s="520"/>
      <c r="DU28" s="520"/>
      <c r="DV28" s="520"/>
      <c r="DW28" s="520"/>
      <c r="DX28" s="520"/>
      <c r="DY28" s="520"/>
      <c r="DZ28" s="520"/>
      <c r="EA28" s="639"/>
      <c r="EB28" s="639"/>
      <c r="EC28" s="639"/>
      <c r="ED28" s="639"/>
      <c r="EE28" s="639"/>
      <c r="EF28" s="639"/>
      <c r="EG28" s="639"/>
      <c r="EH28" s="639"/>
      <c r="EI28" s="639"/>
      <c r="EJ28" s="639"/>
      <c r="EK28" s="639"/>
      <c r="EL28" s="639"/>
      <c r="EM28" s="639"/>
      <c r="EN28" s="639"/>
      <c r="EO28" s="758"/>
      <c r="EP28" s="758"/>
      <c r="EQ28" s="758"/>
      <c r="ER28" s="758"/>
      <c r="ES28" s="758"/>
      <c r="ET28" s="758"/>
      <c r="EU28" s="758"/>
      <c r="EV28" s="758"/>
      <c r="EW28" s="758"/>
      <c r="EX28" s="758"/>
      <c r="EY28" s="758"/>
      <c r="EZ28" s="758"/>
      <c r="FA28" s="758"/>
      <c r="FB28" s="758"/>
      <c r="FC28" s="1606"/>
      <c r="FD28" s="1606"/>
      <c r="FE28" s="1606"/>
      <c r="FF28" s="1606"/>
      <c r="FG28" s="1606"/>
      <c r="FH28" s="1606"/>
      <c r="FI28" s="1606"/>
      <c r="FJ28" s="1606"/>
      <c r="FK28" s="1606"/>
      <c r="FL28" s="1606"/>
      <c r="FM28" s="1606"/>
      <c r="FN28" s="1606"/>
      <c r="FO28" s="1606"/>
      <c r="FP28" s="1606"/>
      <c r="FQ28" s="1606"/>
      <c r="FR28" s="3605"/>
      <c r="FS28" s="3605"/>
      <c r="FT28" s="3605"/>
      <c r="FU28" s="3605"/>
      <c r="FV28" s="3605"/>
      <c r="FW28" s="3605"/>
      <c r="FX28" s="3605"/>
      <c r="FY28" s="3671"/>
      <c r="FZ28" s="3605"/>
      <c r="GA28" s="3605"/>
      <c r="GB28" s="3605"/>
      <c r="GC28" s="3760"/>
      <c r="GD28" s="3761"/>
    </row>
    <row r="29" spans="1:186" s="484" customFormat="1" ht="11.1" customHeight="1" x14ac:dyDescent="0.2">
      <c r="A29" s="58" t="s">
        <v>89</v>
      </c>
      <c r="B29" s="58" t="s">
        <v>133</v>
      </c>
      <c r="C29" s="454">
        <v>156</v>
      </c>
      <c r="D29" s="453">
        <v>0.99363057324840764</v>
      </c>
      <c r="E29" s="409">
        <v>39227</v>
      </c>
      <c r="F29" s="406">
        <v>44400</v>
      </c>
      <c r="G29" s="448">
        <v>16</v>
      </c>
      <c r="H29" s="452">
        <v>0.10256410256410256</v>
      </c>
      <c r="I29" s="632">
        <v>0.5161290322580645</v>
      </c>
      <c r="J29" s="381">
        <v>44400</v>
      </c>
      <c r="K29" s="766">
        <v>157</v>
      </c>
      <c r="L29" s="390">
        <v>0</v>
      </c>
      <c r="M29" s="390">
        <v>0</v>
      </c>
      <c r="N29" s="451">
        <v>15</v>
      </c>
      <c r="O29" s="450">
        <v>9.6153846153846159E-2</v>
      </c>
      <c r="P29" s="162">
        <v>15</v>
      </c>
      <c r="Q29" s="449">
        <v>9.6153846153846159E-2</v>
      </c>
      <c r="R29" s="448">
        <v>46</v>
      </c>
      <c r="S29" s="447">
        <v>0.29487179487179488</v>
      </c>
      <c r="T29" s="368">
        <v>62</v>
      </c>
      <c r="U29" s="163">
        <v>0.39743589743589741</v>
      </c>
      <c r="V29" s="369">
        <v>85</v>
      </c>
      <c r="W29" s="164">
        <v>0.54487179487179482</v>
      </c>
      <c r="X29" s="165">
        <v>8</v>
      </c>
      <c r="Y29" s="166">
        <v>5.128205128205128E-2</v>
      </c>
      <c r="Z29" s="395">
        <v>6.2564102564102564</v>
      </c>
      <c r="AA29" s="395">
        <v>13.179487179487179</v>
      </c>
      <c r="AB29" s="403">
        <v>0.47470817120622572</v>
      </c>
      <c r="AC29" s="99">
        <v>8</v>
      </c>
      <c r="AD29" s="95">
        <v>4</v>
      </c>
      <c r="AE29" s="95">
        <v>9</v>
      </c>
      <c r="AF29" s="89">
        <v>3</v>
      </c>
      <c r="AG29" s="89">
        <v>7</v>
      </c>
      <c r="AH29" s="89">
        <v>3</v>
      </c>
      <c r="AI29" s="89">
        <v>3</v>
      </c>
      <c r="AJ29" s="89">
        <v>2</v>
      </c>
      <c r="AK29" s="89">
        <v>6</v>
      </c>
      <c r="AL29" s="89">
        <v>7</v>
      </c>
      <c r="AM29" s="89">
        <v>6</v>
      </c>
      <c r="AN29" s="90">
        <v>5</v>
      </c>
      <c r="AO29" s="90">
        <v>2</v>
      </c>
      <c r="AP29" s="90">
        <v>3</v>
      </c>
      <c r="AQ29" s="90">
        <v>8</v>
      </c>
      <c r="AR29" s="90">
        <v>2</v>
      </c>
      <c r="AS29" s="90">
        <v>3</v>
      </c>
      <c r="AT29" s="90">
        <v>5</v>
      </c>
      <c r="AU29" s="90">
        <v>3</v>
      </c>
      <c r="AV29" s="91">
        <v>4</v>
      </c>
      <c r="AW29" s="91">
        <v>2</v>
      </c>
      <c r="AX29" s="91">
        <v>5</v>
      </c>
      <c r="AY29" s="91">
        <v>9</v>
      </c>
      <c r="AZ29" s="91">
        <v>8</v>
      </c>
      <c r="BA29" s="91">
        <v>5</v>
      </c>
      <c r="BB29" s="91">
        <v>7</v>
      </c>
      <c r="BC29" s="91">
        <v>7</v>
      </c>
      <c r="BD29" s="91">
        <v>9</v>
      </c>
      <c r="BE29" s="91">
        <v>1</v>
      </c>
      <c r="BF29" s="92">
        <v>4</v>
      </c>
      <c r="BG29" s="92">
        <v>5</v>
      </c>
      <c r="BH29" s="92">
        <v>9</v>
      </c>
      <c r="BI29" s="92">
        <v>1</v>
      </c>
      <c r="BJ29" s="92">
        <v>6</v>
      </c>
      <c r="BK29" s="92">
        <v>5</v>
      </c>
      <c r="BL29" s="92">
        <v>6</v>
      </c>
      <c r="BM29" s="92">
        <v>2</v>
      </c>
      <c r="BN29" s="92">
        <v>4</v>
      </c>
      <c r="BO29" s="92">
        <v>4</v>
      </c>
      <c r="BP29" s="92">
        <v>6</v>
      </c>
      <c r="BQ29" s="93">
        <v>5</v>
      </c>
      <c r="BR29" s="93">
        <v>1</v>
      </c>
      <c r="BS29" s="93">
        <v>2</v>
      </c>
      <c r="BT29" s="93">
        <v>2</v>
      </c>
      <c r="BU29" s="93">
        <v>4</v>
      </c>
      <c r="BV29" s="93">
        <v>6</v>
      </c>
      <c r="BW29" s="93">
        <v>6</v>
      </c>
      <c r="BX29" s="93">
        <v>5</v>
      </c>
      <c r="BY29" s="93">
        <v>5</v>
      </c>
      <c r="BZ29" s="93">
        <v>6</v>
      </c>
      <c r="CA29" s="94">
        <v>1</v>
      </c>
      <c r="CB29" s="94">
        <v>1</v>
      </c>
      <c r="CC29" s="94">
        <v>9</v>
      </c>
      <c r="CD29" s="94">
        <v>2</v>
      </c>
      <c r="CE29" s="94">
        <v>4</v>
      </c>
      <c r="CF29" s="94">
        <v>6</v>
      </c>
      <c r="CG29" s="94">
        <v>2</v>
      </c>
      <c r="CH29" s="94">
        <v>6</v>
      </c>
      <c r="CI29" s="94">
        <v>6</v>
      </c>
      <c r="CJ29" s="94">
        <v>9</v>
      </c>
      <c r="CK29" s="94">
        <v>7</v>
      </c>
      <c r="CL29" s="94">
        <v>12</v>
      </c>
      <c r="CM29" s="94">
        <v>2</v>
      </c>
      <c r="CN29" s="95">
        <v>7</v>
      </c>
      <c r="CO29" s="95">
        <v>14</v>
      </c>
      <c r="CP29" s="95">
        <v>12</v>
      </c>
      <c r="CQ29" s="95">
        <v>12</v>
      </c>
      <c r="CR29" s="95">
        <v>5</v>
      </c>
      <c r="CS29" s="95">
        <v>5</v>
      </c>
      <c r="CT29" s="95">
        <v>4</v>
      </c>
      <c r="CU29" s="95">
        <v>6</v>
      </c>
      <c r="CV29" s="95">
        <v>12</v>
      </c>
      <c r="CW29" s="95">
        <v>10</v>
      </c>
      <c r="CX29" s="95">
        <v>2</v>
      </c>
      <c r="CY29" s="95">
        <v>3</v>
      </c>
      <c r="CZ29" s="89">
        <v>8</v>
      </c>
      <c r="DA29" s="89">
        <v>9</v>
      </c>
      <c r="DB29" s="89">
        <v>3</v>
      </c>
      <c r="DC29" s="96">
        <v>13</v>
      </c>
      <c r="DD29" s="96">
        <v>5</v>
      </c>
      <c r="DE29" s="110">
        <v>9</v>
      </c>
      <c r="DF29" s="110">
        <v>2</v>
      </c>
      <c r="DG29" s="110">
        <v>13</v>
      </c>
      <c r="DH29" s="110">
        <v>4</v>
      </c>
      <c r="DI29" s="110">
        <v>18</v>
      </c>
      <c r="DJ29" s="110">
        <v>8</v>
      </c>
      <c r="DK29" s="110">
        <v>1</v>
      </c>
      <c r="DL29" s="110">
        <v>14</v>
      </c>
      <c r="DM29" s="372">
        <v>11</v>
      </c>
      <c r="DN29" s="372">
        <v>10</v>
      </c>
      <c r="DO29" s="372">
        <v>2</v>
      </c>
      <c r="DP29" s="372">
        <v>10</v>
      </c>
      <c r="DQ29" s="372">
        <v>1</v>
      </c>
      <c r="DR29" s="372">
        <v>6</v>
      </c>
      <c r="DS29" s="520">
        <v>13</v>
      </c>
      <c r="DT29" s="520">
        <v>10</v>
      </c>
      <c r="DU29" s="520">
        <v>3</v>
      </c>
      <c r="DV29" s="520">
        <v>17</v>
      </c>
      <c r="DW29" s="520">
        <v>8</v>
      </c>
      <c r="DX29" s="520">
        <v>9</v>
      </c>
      <c r="DY29" s="520">
        <v>4</v>
      </c>
      <c r="DZ29" s="520">
        <v>7</v>
      </c>
      <c r="EA29" s="639">
        <v>1</v>
      </c>
      <c r="EB29" s="639"/>
      <c r="EC29" s="639">
        <v>4</v>
      </c>
      <c r="ED29" s="639">
        <v>7</v>
      </c>
      <c r="EE29" s="639">
        <v>7</v>
      </c>
      <c r="EF29" s="639">
        <v>8</v>
      </c>
      <c r="EG29" s="639">
        <v>8</v>
      </c>
      <c r="EH29" s="639">
        <v>14</v>
      </c>
      <c r="EI29" s="639">
        <v>2</v>
      </c>
      <c r="EJ29" s="639">
        <v>3</v>
      </c>
      <c r="EK29" s="639">
        <v>7</v>
      </c>
      <c r="EL29" s="639">
        <v>4</v>
      </c>
      <c r="EM29" s="639">
        <v>7</v>
      </c>
      <c r="EN29" s="639">
        <v>8</v>
      </c>
      <c r="EO29" s="758">
        <v>4</v>
      </c>
      <c r="EP29" s="758">
        <v>13</v>
      </c>
      <c r="EQ29" s="758">
        <v>12</v>
      </c>
      <c r="ER29" s="758">
        <v>6</v>
      </c>
      <c r="ES29" s="758">
        <v>4</v>
      </c>
      <c r="ET29" s="758">
        <v>13</v>
      </c>
      <c r="EU29" s="758">
        <v>14</v>
      </c>
      <c r="EV29" s="758">
        <v>11</v>
      </c>
      <c r="EW29" s="758">
        <v>5</v>
      </c>
      <c r="EX29" s="758">
        <v>13</v>
      </c>
      <c r="EY29" s="758">
        <v>3</v>
      </c>
      <c r="EZ29" s="758">
        <v>4</v>
      </c>
      <c r="FA29" s="758">
        <v>14</v>
      </c>
      <c r="FB29" s="758">
        <v>5</v>
      </c>
      <c r="FC29" s="1606">
        <v>1</v>
      </c>
      <c r="FD29" s="1606">
        <v>9</v>
      </c>
      <c r="FE29" s="1606">
        <v>5</v>
      </c>
      <c r="FF29" s="1606">
        <v>2</v>
      </c>
      <c r="FG29" s="1606">
        <v>1</v>
      </c>
      <c r="FH29" s="1606">
        <v>3</v>
      </c>
      <c r="FI29" s="1606">
        <v>11</v>
      </c>
      <c r="FJ29" s="1606">
        <v>10</v>
      </c>
      <c r="FK29" s="1606">
        <v>8</v>
      </c>
      <c r="FL29" s="1606">
        <v>12</v>
      </c>
      <c r="FM29" s="1606">
        <v>4</v>
      </c>
      <c r="FN29" s="1606">
        <v>7</v>
      </c>
      <c r="FO29" s="1606">
        <v>1</v>
      </c>
      <c r="FP29" s="1606">
        <v>3</v>
      </c>
      <c r="FQ29" s="1606">
        <v>10</v>
      </c>
      <c r="FR29" s="3605">
        <v>1</v>
      </c>
      <c r="FS29" s="3605">
        <v>1</v>
      </c>
      <c r="FT29" s="3605">
        <v>18</v>
      </c>
      <c r="FU29" s="3605">
        <v>8</v>
      </c>
      <c r="FV29" s="3605">
        <v>10</v>
      </c>
      <c r="FW29" s="3605">
        <v>1</v>
      </c>
      <c r="FX29" s="3605">
        <v>12</v>
      </c>
      <c r="FY29" s="3671">
        <v>1</v>
      </c>
      <c r="FZ29" s="3605">
        <v>12</v>
      </c>
      <c r="GA29" s="3605">
        <v>3</v>
      </c>
      <c r="GB29" s="3605">
        <v>3</v>
      </c>
      <c r="GC29" s="3760">
        <v>1</v>
      </c>
      <c r="GD29" s="3761"/>
    </row>
    <row r="30" spans="1:186" s="484" customFormat="1" ht="11.1" customHeight="1" x14ac:dyDescent="0.2">
      <c r="A30" s="59" t="s">
        <v>51</v>
      </c>
      <c r="B30" s="59" t="s">
        <v>51</v>
      </c>
      <c r="C30" s="454">
        <v>2</v>
      </c>
      <c r="D30" s="453">
        <v>1.2738853503184714E-2</v>
      </c>
      <c r="E30" s="409">
        <v>39227</v>
      </c>
      <c r="F30" s="406">
        <v>39263</v>
      </c>
      <c r="G30" s="448">
        <v>0</v>
      </c>
      <c r="H30" s="452">
        <v>0</v>
      </c>
      <c r="I30" s="632" t="s">
        <v>0</v>
      </c>
      <c r="J30" s="381" t="s">
        <v>0</v>
      </c>
      <c r="K30" s="766" t="s">
        <v>0</v>
      </c>
      <c r="L30" s="390">
        <v>2</v>
      </c>
      <c r="M30" s="390" t="s">
        <v>0</v>
      </c>
      <c r="N30" s="451">
        <v>0</v>
      </c>
      <c r="O30" s="450">
        <v>0</v>
      </c>
      <c r="P30" s="162">
        <v>0</v>
      </c>
      <c r="Q30" s="449">
        <v>0</v>
      </c>
      <c r="R30" s="448">
        <v>0</v>
      </c>
      <c r="S30" s="447">
        <v>0</v>
      </c>
      <c r="T30" s="368">
        <v>0</v>
      </c>
      <c r="U30" s="163">
        <v>0</v>
      </c>
      <c r="V30" s="369">
        <v>0</v>
      </c>
      <c r="W30" s="164">
        <v>0</v>
      </c>
      <c r="X30" s="165">
        <v>0</v>
      </c>
      <c r="Y30" s="166">
        <v>0</v>
      </c>
      <c r="Z30" s="395">
        <v>9</v>
      </c>
      <c r="AA30" s="395">
        <v>13</v>
      </c>
      <c r="AB30" s="403">
        <v>0.69230769230769229</v>
      </c>
      <c r="AC30" s="99">
        <v>10</v>
      </c>
      <c r="AD30" s="95">
        <v>8</v>
      </c>
      <c r="AE30" s="95"/>
      <c r="AF30" s="89"/>
      <c r="AG30" s="89"/>
      <c r="AH30" s="89"/>
      <c r="AI30" s="89"/>
      <c r="AJ30" s="89"/>
      <c r="AK30" s="89"/>
      <c r="AL30" s="89"/>
      <c r="AM30" s="89"/>
      <c r="AN30" s="98"/>
      <c r="AO30" s="98"/>
      <c r="AP30" s="98"/>
      <c r="AQ30" s="98"/>
      <c r="AR30" s="98"/>
      <c r="AS30" s="98"/>
      <c r="AT30" s="98"/>
      <c r="AU30" s="90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89"/>
      <c r="DA30" s="89"/>
      <c r="DB30" s="89"/>
      <c r="DC30" s="96"/>
      <c r="DD30" s="96"/>
      <c r="DE30" s="110"/>
      <c r="DF30" s="110"/>
      <c r="DG30" s="110"/>
      <c r="DH30" s="110"/>
      <c r="DI30" s="110"/>
      <c r="DJ30" s="110"/>
      <c r="DK30" s="110"/>
      <c r="DL30" s="110"/>
      <c r="DM30" s="372"/>
      <c r="DN30" s="372"/>
      <c r="DO30" s="372"/>
      <c r="DP30" s="372"/>
      <c r="DQ30" s="372"/>
      <c r="DR30" s="372"/>
      <c r="DS30" s="520"/>
      <c r="DT30" s="520"/>
      <c r="DU30" s="520"/>
      <c r="DV30" s="520"/>
      <c r="DW30" s="520"/>
      <c r="DX30" s="520"/>
      <c r="DY30" s="520"/>
      <c r="DZ30" s="520"/>
      <c r="EA30" s="639"/>
      <c r="EB30" s="639"/>
      <c r="EC30" s="639"/>
      <c r="ED30" s="639"/>
      <c r="EE30" s="639"/>
      <c r="EF30" s="639"/>
      <c r="EG30" s="639"/>
      <c r="EH30" s="639"/>
      <c r="EI30" s="639"/>
      <c r="EJ30" s="639"/>
      <c r="EK30" s="639"/>
      <c r="EL30" s="639"/>
      <c r="EM30" s="639"/>
      <c r="EN30" s="639"/>
      <c r="EO30" s="758"/>
      <c r="EP30" s="758"/>
      <c r="EQ30" s="758"/>
      <c r="ER30" s="758"/>
      <c r="ES30" s="758"/>
      <c r="ET30" s="758"/>
      <c r="EU30" s="758"/>
      <c r="EV30" s="758"/>
      <c r="EW30" s="758"/>
      <c r="EX30" s="758"/>
      <c r="EY30" s="758"/>
      <c r="EZ30" s="758"/>
      <c r="FA30" s="758"/>
      <c r="FB30" s="758"/>
      <c r="FC30" s="1606"/>
      <c r="FD30" s="1606"/>
      <c r="FE30" s="1606"/>
      <c r="FF30" s="1606"/>
      <c r="FG30" s="1606"/>
      <c r="FH30" s="1606"/>
      <c r="FI30" s="1606"/>
      <c r="FJ30" s="1606"/>
      <c r="FK30" s="1606"/>
      <c r="FL30" s="1606"/>
      <c r="FM30" s="1606"/>
      <c r="FN30" s="1606"/>
      <c r="FO30" s="1606"/>
      <c r="FP30" s="1606"/>
      <c r="FQ30" s="1606"/>
      <c r="FR30" s="3605"/>
      <c r="FS30" s="3605"/>
      <c r="FT30" s="3605"/>
      <c r="FU30" s="3605"/>
      <c r="FV30" s="3605"/>
      <c r="FW30" s="3605"/>
      <c r="FX30" s="3605"/>
      <c r="FY30" s="3671"/>
      <c r="FZ30" s="3605"/>
      <c r="GA30" s="3605"/>
      <c r="GB30" s="3605"/>
      <c r="GC30" s="3760"/>
      <c r="GD30" s="3761"/>
    </row>
    <row r="31" spans="1:186" s="484" customFormat="1" ht="11.1" customHeight="1" x14ac:dyDescent="0.2">
      <c r="A31" s="60" t="s">
        <v>107</v>
      </c>
      <c r="B31" s="60" t="s">
        <v>136</v>
      </c>
      <c r="C31" s="454">
        <v>21</v>
      </c>
      <c r="D31" s="453">
        <v>0.13375796178343949</v>
      </c>
      <c r="E31" s="409">
        <v>39227</v>
      </c>
      <c r="F31" s="406">
        <v>41670</v>
      </c>
      <c r="G31" s="448">
        <v>4</v>
      </c>
      <c r="H31" s="452">
        <v>0.19047619047619047</v>
      </c>
      <c r="I31" s="632">
        <v>0.8</v>
      </c>
      <c r="J31" s="381">
        <v>41040</v>
      </c>
      <c r="K31" s="766">
        <v>50</v>
      </c>
      <c r="L31" s="390">
        <v>3</v>
      </c>
      <c r="M31" s="390">
        <v>107</v>
      </c>
      <c r="N31" s="451">
        <v>1</v>
      </c>
      <c r="O31" s="450">
        <v>4.7619047619047616E-2</v>
      </c>
      <c r="P31" s="162">
        <v>1</v>
      </c>
      <c r="Q31" s="449">
        <v>4.7619047619047616E-2</v>
      </c>
      <c r="R31" s="448">
        <v>6</v>
      </c>
      <c r="S31" s="447">
        <v>0.2857142857142857</v>
      </c>
      <c r="T31" s="368">
        <v>8</v>
      </c>
      <c r="U31" s="163">
        <v>0.38095238095238093</v>
      </c>
      <c r="V31" s="369">
        <v>9</v>
      </c>
      <c r="W31" s="164">
        <v>0.42857142857142855</v>
      </c>
      <c r="X31" s="165">
        <v>3</v>
      </c>
      <c r="Y31" s="166">
        <v>0.14285714285714285</v>
      </c>
      <c r="Z31" s="395">
        <v>6.4761904761904763</v>
      </c>
      <c r="AA31" s="395">
        <v>11.904761904761905</v>
      </c>
      <c r="AB31" s="403">
        <v>0.54400000000000004</v>
      </c>
      <c r="AC31" s="99">
        <v>4</v>
      </c>
      <c r="AD31" s="95">
        <v>2</v>
      </c>
      <c r="AE31" s="95"/>
      <c r="AF31" s="89">
        <v>9</v>
      </c>
      <c r="AG31" s="89">
        <v>12</v>
      </c>
      <c r="AH31" s="89"/>
      <c r="AI31" s="89"/>
      <c r="AJ31" s="89"/>
      <c r="AK31" s="89">
        <v>3</v>
      </c>
      <c r="AL31" s="89">
        <v>11</v>
      </c>
      <c r="AM31" s="89">
        <v>11</v>
      </c>
      <c r="AN31" s="90">
        <v>4</v>
      </c>
      <c r="AO31" s="90"/>
      <c r="AP31" s="90"/>
      <c r="AQ31" s="90"/>
      <c r="AR31" s="90"/>
      <c r="AS31" s="90"/>
      <c r="AT31" s="90"/>
      <c r="AU31" s="90"/>
      <c r="AV31" s="91"/>
      <c r="AW31" s="91"/>
      <c r="AX31" s="91"/>
      <c r="AY31" s="91"/>
      <c r="AZ31" s="91"/>
      <c r="BA31" s="91">
        <v>1</v>
      </c>
      <c r="BB31" s="91"/>
      <c r="BC31" s="91"/>
      <c r="BD31" s="91"/>
      <c r="BE31" s="91"/>
      <c r="BF31" s="92">
        <v>1</v>
      </c>
      <c r="BG31" s="92"/>
      <c r="BH31" s="92"/>
      <c r="BI31" s="92">
        <v>5</v>
      </c>
      <c r="BJ31" s="92">
        <v>9</v>
      </c>
      <c r="BK31" s="92"/>
      <c r="BL31" s="92"/>
      <c r="BM31" s="92"/>
      <c r="BN31" s="92"/>
      <c r="BO31" s="92"/>
      <c r="BP31" s="92">
        <v>9</v>
      </c>
      <c r="BQ31" s="93">
        <v>10</v>
      </c>
      <c r="BR31" s="93"/>
      <c r="BS31" s="93"/>
      <c r="BT31" s="93">
        <v>10</v>
      </c>
      <c r="BU31" s="93">
        <v>1</v>
      </c>
      <c r="BV31" s="93"/>
      <c r="BW31" s="93"/>
      <c r="BX31" s="93"/>
      <c r="BY31" s="93">
        <v>7</v>
      </c>
      <c r="BZ31" s="93">
        <v>1</v>
      </c>
      <c r="CA31" s="94"/>
      <c r="CB31" s="94"/>
      <c r="CC31" s="94">
        <v>8</v>
      </c>
      <c r="CD31" s="94"/>
      <c r="CE31" s="94"/>
      <c r="CF31" s="94"/>
      <c r="CG31" s="94">
        <v>9</v>
      </c>
      <c r="CH31" s="94"/>
      <c r="CI31" s="94"/>
      <c r="CJ31" s="94"/>
      <c r="CK31" s="94"/>
      <c r="CL31" s="94"/>
      <c r="CM31" s="94"/>
      <c r="CN31" s="95"/>
      <c r="CO31" s="95"/>
      <c r="CP31" s="95"/>
      <c r="CQ31" s="95"/>
      <c r="CR31" s="95"/>
      <c r="CS31" s="95"/>
      <c r="CT31" s="95">
        <v>9</v>
      </c>
      <c r="CU31" s="95"/>
      <c r="CV31" s="95"/>
      <c r="CW31" s="95"/>
      <c r="CX31" s="95"/>
      <c r="CY31" s="95"/>
      <c r="CZ31" s="89"/>
      <c r="DA31" s="89"/>
      <c r="DB31" s="89"/>
      <c r="DC31" s="96"/>
      <c r="DD31" s="96"/>
      <c r="DE31" s="110"/>
      <c r="DF31" s="110"/>
      <c r="DG31" s="110"/>
      <c r="DH31" s="110"/>
      <c r="DI31" s="110"/>
      <c r="DJ31" s="110"/>
      <c r="DK31" s="110"/>
      <c r="DL31" s="110"/>
      <c r="DM31" s="372"/>
      <c r="DN31" s="372"/>
      <c r="DO31" s="372"/>
      <c r="DP31" s="372"/>
      <c r="DQ31" s="372"/>
      <c r="DR31" s="372"/>
      <c r="DS31" s="520"/>
      <c r="DT31" s="520"/>
      <c r="DU31" s="520"/>
      <c r="DV31" s="520"/>
      <c r="DW31" s="520"/>
      <c r="DX31" s="520"/>
      <c r="DY31" s="520"/>
      <c r="DZ31" s="520"/>
      <c r="EA31" s="639"/>
      <c r="EB31" s="639"/>
      <c r="EC31" s="639"/>
      <c r="ED31" s="639"/>
      <c r="EE31" s="639"/>
      <c r="EF31" s="639"/>
      <c r="EG31" s="639"/>
      <c r="EH31" s="639"/>
      <c r="EI31" s="639"/>
      <c r="EJ31" s="639"/>
      <c r="EK31" s="639"/>
      <c r="EL31" s="639"/>
      <c r="EM31" s="639"/>
      <c r="EN31" s="639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758"/>
      <c r="FC31" s="1606"/>
      <c r="FD31" s="1606"/>
      <c r="FE31" s="1606"/>
      <c r="FF31" s="1606"/>
      <c r="FG31" s="1606"/>
      <c r="FH31" s="1606"/>
      <c r="FI31" s="1606"/>
      <c r="FJ31" s="1606"/>
      <c r="FK31" s="1606"/>
      <c r="FL31" s="1606"/>
      <c r="FM31" s="1606"/>
      <c r="FN31" s="1606"/>
      <c r="FO31" s="1606"/>
      <c r="FP31" s="1606"/>
      <c r="FQ31" s="1606"/>
      <c r="FR31" s="3605"/>
      <c r="FS31" s="3605"/>
      <c r="FT31" s="3605"/>
      <c r="FU31" s="3605"/>
      <c r="FV31" s="3605"/>
      <c r="FW31" s="3605"/>
      <c r="FX31" s="3605"/>
      <c r="FY31" s="3671"/>
      <c r="FZ31" s="3605"/>
      <c r="GA31" s="3605"/>
      <c r="GB31" s="3605"/>
      <c r="GC31" s="3760"/>
      <c r="GD31" s="3761"/>
    </row>
    <row r="32" spans="1:186" s="484" customFormat="1" ht="11.1" customHeight="1" x14ac:dyDescent="0.2">
      <c r="A32" s="64" t="s">
        <v>197</v>
      </c>
      <c r="B32" s="64" t="s">
        <v>197</v>
      </c>
      <c r="C32" s="454">
        <v>8</v>
      </c>
      <c r="D32" s="453">
        <v>5.0955414012738856E-2</v>
      </c>
      <c r="E32" s="409">
        <v>39227</v>
      </c>
      <c r="F32" s="406">
        <v>39599</v>
      </c>
      <c r="G32" s="448">
        <v>1</v>
      </c>
      <c r="H32" s="452">
        <v>0.125</v>
      </c>
      <c r="I32" s="632">
        <v>0.5</v>
      </c>
      <c r="J32" s="381">
        <v>39564</v>
      </c>
      <c r="K32" s="766">
        <v>10</v>
      </c>
      <c r="L32" s="390">
        <v>1</v>
      </c>
      <c r="M32" s="390">
        <v>147</v>
      </c>
      <c r="N32" s="451">
        <v>1</v>
      </c>
      <c r="O32" s="450">
        <v>0.125</v>
      </c>
      <c r="P32" s="162">
        <v>0</v>
      </c>
      <c r="Q32" s="449">
        <v>0</v>
      </c>
      <c r="R32" s="448">
        <v>2</v>
      </c>
      <c r="S32" s="447">
        <v>0.25</v>
      </c>
      <c r="T32" s="368">
        <v>4</v>
      </c>
      <c r="U32" s="163">
        <v>0.5</v>
      </c>
      <c r="V32" s="369">
        <v>4</v>
      </c>
      <c r="W32" s="164">
        <v>0.5</v>
      </c>
      <c r="X32" s="165">
        <v>0</v>
      </c>
      <c r="Y32" s="166">
        <v>0</v>
      </c>
      <c r="Z32" s="395">
        <v>5.875</v>
      </c>
      <c r="AA32" s="395">
        <v>12.75</v>
      </c>
      <c r="AB32" s="403">
        <v>0.46078431372549017</v>
      </c>
      <c r="AC32" s="99">
        <v>7</v>
      </c>
      <c r="AD32" s="95">
        <v>11</v>
      </c>
      <c r="AE32" s="95">
        <v>6</v>
      </c>
      <c r="AF32" s="89"/>
      <c r="AG32" s="89">
        <v>4</v>
      </c>
      <c r="AH32" s="89">
        <v>12</v>
      </c>
      <c r="AI32" s="89"/>
      <c r="AJ32" s="89"/>
      <c r="AK32" s="89">
        <v>2</v>
      </c>
      <c r="AL32" s="89">
        <v>1</v>
      </c>
      <c r="AM32" s="89">
        <v>4</v>
      </c>
      <c r="AN32" s="90"/>
      <c r="AO32" s="90"/>
      <c r="AP32" s="90"/>
      <c r="AQ32" s="90"/>
      <c r="AR32" s="90"/>
      <c r="AS32" s="90"/>
      <c r="AT32" s="90"/>
      <c r="AU32" s="90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89"/>
      <c r="DA32" s="89"/>
      <c r="DB32" s="89"/>
      <c r="DC32" s="96"/>
      <c r="DD32" s="96"/>
      <c r="DE32" s="110"/>
      <c r="DF32" s="110"/>
      <c r="DG32" s="110"/>
      <c r="DH32" s="110"/>
      <c r="DI32" s="110"/>
      <c r="DJ32" s="110"/>
      <c r="DK32" s="110"/>
      <c r="DL32" s="110"/>
      <c r="DM32" s="372"/>
      <c r="DN32" s="372"/>
      <c r="DO32" s="372"/>
      <c r="DP32" s="372"/>
      <c r="DQ32" s="372"/>
      <c r="DR32" s="372"/>
      <c r="DS32" s="520"/>
      <c r="DT32" s="520"/>
      <c r="DU32" s="520"/>
      <c r="DV32" s="520"/>
      <c r="DW32" s="520"/>
      <c r="DX32" s="520"/>
      <c r="DY32" s="520"/>
      <c r="DZ32" s="520"/>
      <c r="EA32" s="639"/>
      <c r="EB32" s="639"/>
      <c r="EC32" s="639"/>
      <c r="ED32" s="639"/>
      <c r="EE32" s="639"/>
      <c r="EF32" s="639"/>
      <c r="EG32" s="639"/>
      <c r="EH32" s="639"/>
      <c r="EI32" s="639"/>
      <c r="EJ32" s="639"/>
      <c r="EK32" s="639"/>
      <c r="EL32" s="639"/>
      <c r="EM32" s="639"/>
      <c r="EN32" s="639"/>
      <c r="EO32" s="758"/>
      <c r="EP32" s="758"/>
      <c r="EQ32" s="758"/>
      <c r="ER32" s="758"/>
      <c r="ES32" s="758"/>
      <c r="ET32" s="758"/>
      <c r="EU32" s="758"/>
      <c r="EV32" s="758"/>
      <c r="EW32" s="758"/>
      <c r="EX32" s="758"/>
      <c r="EY32" s="758"/>
      <c r="EZ32" s="758"/>
      <c r="FA32" s="758"/>
      <c r="FB32" s="758"/>
      <c r="FC32" s="1606"/>
      <c r="FD32" s="1606"/>
      <c r="FE32" s="1606"/>
      <c r="FF32" s="1606"/>
      <c r="FG32" s="1606"/>
      <c r="FH32" s="1606"/>
      <c r="FI32" s="1606"/>
      <c r="FJ32" s="1606"/>
      <c r="FK32" s="1606"/>
      <c r="FL32" s="1606"/>
      <c r="FM32" s="1606"/>
      <c r="FN32" s="1606"/>
      <c r="FO32" s="1606"/>
      <c r="FP32" s="1606"/>
      <c r="FQ32" s="1606"/>
      <c r="FR32" s="3605"/>
      <c r="FS32" s="3605"/>
      <c r="FT32" s="3605"/>
      <c r="FU32" s="3605"/>
      <c r="FV32" s="3605"/>
      <c r="FW32" s="3605"/>
      <c r="FX32" s="3605"/>
      <c r="FY32" s="3671"/>
      <c r="FZ32" s="3605"/>
      <c r="GA32" s="3605"/>
      <c r="GB32" s="3605"/>
      <c r="GC32" s="3760"/>
      <c r="GD32" s="3761"/>
    </row>
    <row r="33" spans="1:186" s="484" customFormat="1" ht="11.1" customHeight="1" x14ac:dyDescent="0.2">
      <c r="A33" s="62" t="s">
        <v>145</v>
      </c>
      <c r="B33" s="62" t="s">
        <v>145</v>
      </c>
      <c r="C33" s="454">
        <v>9</v>
      </c>
      <c r="D33" s="453">
        <v>5.7324840764331211E-2</v>
      </c>
      <c r="E33" s="409">
        <v>39599</v>
      </c>
      <c r="F33" s="406">
        <v>40466</v>
      </c>
      <c r="G33" s="448">
        <v>1</v>
      </c>
      <c r="H33" s="452">
        <v>0.1111111111111111</v>
      </c>
      <c r="I33" s="632">
        <v>0.33333333333333331</v>
      </c>
      <c r="J33" s="381">
        <v>39718</v>
      </c>
      <c r="K33" s="766">
        <v>12</v>
      </c>
      <c r="L33" s="390">
        <v>7</v>
      </c>
      <c r="M33" s="390">
        <v>145</v>
      </c>
      <c r="N33" s="451">
        <v>2</v>
      </c>
      <c r="O33" s="450">
        <v>0.22222222222222221</v>
      </c>
      <c r="P33" s="162">
        <v>2</v>
      </c>
      <c r="Q33" s="449">
        <v>0.22222222222222221</v>
      </c>
      <c r="R33" s="448">
        <v>5</v>
      </c>
      <c r="S33" s="447">
        <v>0.55555555555555558</v>
      </c>
      <c r="T33" s="368">
        <v>5</v>
      </c>
      <c r="U33" s="163">
        <v>0.55555555555555558</v>
      </c>
      <c r="V33" s="369">
        <v>6</v>
      </c>
      <c r="W33" s="164">
        <v>0.66666666666666663</v>
      </c>
      <c r="X33" s="165">
        <v>1</v>
      </c>
      <c r="Y33" s="166">
        <v>0.1111111111111111</v>
      </c>
      <c r="Z33" s="395">
        <v>4.8888888888888893</v>
      </c>
      <c r="AA33" s="395">
        <v>11.666666666666666</v>
      </c>
      <c r="AB33" s="403">
        <v>0.41904761904761911</v>
      </c>
      <c r="AC33" s="97"/>
      <c r="AD33" s="88"/>
      <c r="AE33" s="88"/>
      <c r="AF33" s="89"/>
      <c r="AG33" s="89"/>
      <c r="AH33" s="89"/>
      <c r="AI33" s="89"/>
      <c r="AJ33" s="89"/>
      <c r="AK33" s="89"/>
      <c r="AL33" s="89"/>
      <c r="AM33" s="89">
        <v>2</v>
      </c>
      <c r="AN33" s="90">
        <v>1</v>
      </c>
      <c r="AO33" s="90"/>
      <c r="AP33" s="90"/>
      <c r="AQ33" s="90">
        <v>2</v>
      </c>
      <c r="AR33" s="90">
        <v>4</v>
      </c>
      <c r="AS33" s="90"/>
      <c r="AT33" s="90"/>
      <c r="AU33" s="90"/>
      <c r="AV33" s="91"/>
      <c r="AW33" s="91">
        <v>12</v>
      </c>
      <c r="AX33" s="91">
        <v>3</v>
      </c>
      <c r="AY33" s="91"/>
      <c r="AZ33" s="91">
        <v>3</v>
      </c>
      <c r="BA33" s="91">
        <v>11</v>
      </c>
      <c r="BB33" s="91"/>
      <c r="BC33" s="91"/>
      <c r="BD33" s="91"/>
      <c r="BE33" s="91"/>
      <c r="BF33" s="92"/>
      <c r="BG33" s="92">
        <v>6</v>
      </c>
      <c r="BH33" s="92"/>
      <c r="BI33" s="92"/>
      <c r="BJ33" s="92"/>
      <c r="BK33" s="92"/>
      <c r="BL33" s="92"/>
      <c r="BM33" s="92"/>
      <c r="BN33" s="92"/>
      <c r="BO33" s="92"/>
      <c r="BP33" s="92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89"/>
      <c r="DA33" s="89"/>
      <c r="DB33" s="89"/>
      <c r="DC33" s="96"/>
      <c r="DD33" s="96"/>
      <c r="DE33" s="110"/>
      <c r="DF33" s="110"/>
      <c r="DG33" s="110"/>
      <c r="DH33" s="110"/>
      <c r="DI33" s="110"/>
      <c r="DJ33" s="110"/>
      <c r="DK33" s="110"/>
      <c r="DL33" s="110"/>
      <c r="DM33" s="372"/>
      <c r="DN33" s="372"/>
      <c r="DO33" s="372"/>
      <c r="DP33" s="372"/>
      <c r="DQ33" s="372"/>
      <c r="DR33" s="372"/>
      <c r="DS33" s="520"/>
      <c r="DT33" s="520"/>
      <c r="DU33" s="520"/>
      <c r="DV33" s="520"/>
      <c r="DW33" s="520"/>
      <c r="DX33" s="520"/>
      <c r="DY33" s="520"/>
      <c r="DZ33" s="520"/>
      <c r="EA33" s="639"/>
      <c r="EB33" s="639"/>
      <c r="EC33" s="639"/>
      <c r="ED33" s="639"/>
      <c r="EE33" s="639"/>
      <c r="EF33" s="639"/>
      <c r="EG33" s="639"/>
      <c r="EH33" s="639"/>
      <c r="EI33" s="639"/>
      <c r="EJ33" s="639"/>
      <c r="EK33" s="639"/>
      <c r="EL33" s="639"/>
      <c r="EM33" s="639"/>
      <c r="EN33" s="639"/>
      <c r="EO33" s="758"/>
      <c r="EP33" s="758"/>
      <c r="EQ33" s="758"/>
      <c r="ER33" s="758"/>
      <c r="ES33" s="758"/>
      <c r="ET33" s="758"/>
      <c r="EU33" s="758"/>
      <c r="EV33" s="758"/>
      <c r="EW33" s="758"/>
      <c r="EX33" s="758"/>
      <c r="EY33" s="758"/>
      <c r="EZ33" s="758"/>
      <c r="FA33" s="758"/>
      <c r="FB33" s="758"/>
      <c r="FC33" s="1606"/>
      <c r="FD33" s="1606"/>
      <c r="FE33" s="1606"/>
      <c r="FF33" s="1606"/>
      <c r="FG33" s="1606"/>
      <c r="FH33" s="1606"/>
      <c r="FI33" s="1606"/>
      <c r="FJ33" s="1606"/>
      <c r="FK33" s="1606"/>
      <c r="FL33" s="1606"/>
      <c r="FM33" s="1606"/>
      <c r="FN33" s="1606"/>
      <c r="FO33" s="1606"/>
      <c r="FP33" s="1606"/>
      <c r="FQ33" s="1606"/>
      <c r="FR33" s="3605"/>
      <c r="FS33" s="3605"/>
      <c r="FT33" s="3605"/>
      <c r="FU33" s="3605"/>
      <c r="FV33" s="3605"/>
      <c r="FW33" s="3605"/>
      <c r="FX33" s="3605"/>
      <c r="FY33" s="3671"/>
      <c r="FZ33" s="3605"/>
      <c r="GA33" s="3605"/>
      <c r="GB33" s="3605"/>
      <c r="GC33" s="3760"/>
      <c r="GD33" s="3761"/>
    </row>
    <row r="34" spans="1:186" s="484" customFormat="1" ht="11.1" customHeight="1" x14ac:dyDescent="0.2">
      <c r="A34" s="59" t="s">
        <v>116</v>
      </c>
      <c r="B34" s="59" t="s">
        <v>118</v>
      </c>
      <c r="C34" s="454">
        <v>1</v>
      </c>
      <c r="D34" s="453">
        <v>6.369426751592357E-3</v>
      </c>
      <c r="E34" s="409">
        <v>41040</v>
      </c>
      <c r="F34" s="406">
        <v>41040</v>
      </c>
      <c r="G34" s="448">
        <v>0</v>
      </c>
      <c r="H34" s="452">
        <v>0</v>
      </c>
      <c r="I34" s="632" t="s">
        <v>0</v>
      </c>
      <c r="J34" s="381" t="s">
        <v>0</v>
      </c>
      <c r="K34" s="766" t="s">
        <v>0</v>
      </c>
      <c r="L34" s="390">
        <v>1</v>
      </c>
      <c r="M34" s="390" t="s">
        <v>0</v>
      </c>
      <c r="N34" s="451">
        <v>0</v>
      </c>
      <c r="O34" s="450">
        <v>0</v>
      </c>
      <c r="P34" s="162">
        <v>0</v>
      </c>
      <c r="Q34" s="449">
        <v>0</v>
      </c>
      <c r="R34" s="448">
        <v>0</v>
      </c>
      <c r="S34" s="447">
        <v>0</v>
      </c>
      <c r="T34" s="368">
        <v>0</v>
      </c>
      <c r="U34" s="163">
        <v>0</v>
      </c>
      <c r="V34" s="369">
        <v>0</v>
      </c>
      <c r="W34" s="164">
        <v>0</v>
      </c>
      <c r="X34" s="165">
        <v>0</v>
      </c>
      <c r="Y34" s="166">
        <v>0</v>
      </c>
      <c r="Z34" s="395">
        <v>9</v>
      </c>
      <c r="AA34" s="395">
        <v>14</v>
      </c>
      <c r="AB34" s="403">
        <v>0.6428571428571429</v>
      </c>
      <c r="AC34" s="100"/>
      <c r="AD34" s="101"/>
      <c r="AE34" s="101"/>
      <c r="AF34" s="102"/>
      <c r="AG34" s="102"/>
      <c r="AH34" s="102"/>
      <c r="AI34" s="102"/>
      <c r="AJ34" s="102"/>
      <c r="AK34" s="102"/>
      <c r="AL34" s="102"/>
      <c r="AM34" s="102"/>
      <c r="AN34" s="103"/>
      <c r="AO34" s="103"/>
      <c r="AP34" s="103"/>
      <c r="AQ34" s="103"/>
      <c r="AR34" s="103"/>
      <c r="AS34" s="103"/>
      <c r="AT34" s="103"/>
      <c r="AU34" s="104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>
        <v>9</v>
      </c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2"/>
      <c r="DA34" s="102"/>
      <c r="DB34" s="102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373"/>
      <c r="DN34" s="373"/>
      <c r="DO34" s="373"/>
      <c r="DP34" s="373"/>
      <c r="DQ34" s="373"/>
      <c r="DR34" s="373"/>
      <c r="DS34" s="521"/>
      <c r="DT34" s="521"/>
      <c r="DU34" s="521"/>
      <c r="DV34" s="521"/>
      <c r="DW34" s="521"/>
      <c r="DX34" s="521"/>
      <c r="DY34" s="521"/>
      <c r="DZ34" s="521"/>
      <c r="EA34" s="640"/>
      <c r="EB34" s="640"/>
      <c r="EC34" s="640"/>
      <c r="ED34" s="640"/>
      <c r="EE34" s="640"/>
      <c r="EF34" s="640"/>
      <c r="EG34" s="640"/>
      <c r="EH34" s="640"/>
      <c r="EI34" s="640"/>
      <c r="EJ34" s="640"/>
      <c r="EK34" s="640"/>
      <c r="EL34" s="640"/>
      <c r="EM34" s="640"/>
      <c r="EN34" s="640"/>
      <c r="EO34" s="759"/>
      <c r="EP34" s="759"/>
      <c r="EQ34" s="759"/>
      <c r="ER34" s="759"/>
      <c r="ES34" s="759"/>
      <c r="ET34" s="759"/>
      <c r="EU34" s="759"/>
      <c r="EV34" s="759"/>
      <c r="EW34" s="759"/>
      <c r="EX34" s="759"/>
      <c r="EY34" s="759"/>
      <c r="EZ34" s="759"/>
      <c r="FA34" s="759"/>
      <c r="FB34" s="759"/>
      <c r="FC34" s="1607"/>
      <c r="FD34" s="1607"/>
      <c r="FE34" s="1607"/>
      <c r="FF34" s="1607"/>
      <c r="FG34" s="1607"/>
      <c r="FH34" s="1607"/>
      <c r="FI34" s="1607"/>
      <c r="FJ34" s="1607"/>
      <c r="FK34" s="1607"/>
      <c r="FL34" s="1607"/>
      <c r="FM34" s="1607"/>
      <c r="FN34" s="1607"/>
      <c r="FO34" s="1607"/>
      <c r="FP34" s="1607"/>
      <c r="FQ34" s="1607"/>
      <c r="FR34" s="3606"/>
      <c r="FS34" s="3606"/>
      <c r="FT34" s="3606"/>
      <c r="FU34" s="3606"/>
      <c r="FV34" s="3606"/>
      <c r="FW34" s="3606"/>
      <c r="FX34" s="3606"/>
      <c r="FY34" s="3672"/>
      <c r="FZ34" s="3606"/>
      <c r="GA34" s="3606"/>
      <c r="GB34" s="3606"/>
      <c r="GC34" s="3762"/>
      <c r="GD34" s="3763"/>
    </row>
    <row r="35" spans="1:186" s="484" customFormat="1" ht="11.1" customHeight="1" x14ac:dyDescent="0.2">
      <c r="A35" s="59" t="s">
        <v>170</v>
      </c>
      <c r="B35" s="59" t="s">
        <v>37</v>
      </c>
      <c r="C35" s="454">
        <v>4</v>
      </c>
      <c r="D35" s="453">
        <v>2.5477707006369428E-2</v>
      </c>
      <c r="E35" s="409">
        <v>39718</v>
      </c>
      <c r="F35" s="406">
        <v>41397</v>
      </c>
      <c r="G35" s="448">
        <v>0</v>
      </c>
      <c r="H35" s="452">
        <v>0</v>
      </c>
      <c r="I35" s="632" t="s">
        <v>0</v>
      </c>
      <c r="J35" s="381" t="s">
        <v>0</v>
      </c>
      <c r="K35" s="766" t="s">
        <v>0</v>
      </c>
      <c r="L35" s="390">
        <v>4</v>
      </c>
      <c r="M35" s="390" t="s">
        <v>0</v>
      </c>
      <c r="N35" s="451">
        <v>1</v>
      </c>
      <c r="O35" s="450">
        <v>0.25</v>
      </c>
      <c r="P35" s="162">
        <v>0</v>
      </c>
      <c r="Q35" s="449">
        <v>0</v>
      </c>
      <c r="R35" s="448">
        <v>1</v>
      </c>
      <c r="S35" s="447">
        <v>0.25</v>
      </c>
      <c r="T35" s="368">
        <v>1</v>
      </c>
      <c r="U35" s="163">
        <v>0.25</v>
      </c>
      <c r="V35" s="369">
        <v>2</v>
      </c>
      <c r="W35" s="164">
        <v>0.5</v>
      </c>
      <c r="X35" s="165">
        <v>0</v>
      </c>
      <c r="Y35" s="166">
        <v>0</v>
      </c>
      <c r="Z35" s="395">
        <v>7.25</v>
      </c>
      <c r="AA35" s="395">
        <v>13.75</v>
      </c>
      <c r="AB35" s="403">
        <v>0.52727272727272723</v>
      </c>
      <c r="AC35" s="100"/>
      <c r="AD35" s="101"/>
      <c r="AE35" s="101"/>
      <c r="AF35" s="102"/>
      <c r="AG35" s="102"/>
      <c r="AH35" s="102"/>
      <c r="AI35" s="102"/>
      <c r="AJ35" s="102"/>
      <c r="AK35" s="102"/>
      <c r="AL35" s="102"/>
      <c r="AM35" s="102"/>
      <c r="AN35" s="104">
        <v>9</v>
      </c>
      <c r="AO35" s="104"/>
      <c r="AP35" s="104"/>
      <c r="AQ35" s="104"/>
      <c r="AR35" s="104"/>
      <c r="AS35" s="104">
        <v>2</v>
      </c>
      <c r="AT35" s="104"/>
      <c r="AU35" s="104"/>
      <c r="AV35" s="105"/>
      <c r="AW35" s="105"/>
      <c r="AX35" s="105"/>
      <c r="AY35" s="105"/>
      <c r="AZ35" s="105">
        <v>12</v>
      </c>
      <c r="BA35" s="105"/>
      <c r="BB35" s="105"/>
      <c r="BC35" s="105"/>
      <c r="BD35" s="105"/>
      <c r="BE35" s="105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>
        <v>6</v>
      </c>
      <c r="CM35" s="108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2"/>
      <c r="DA35" s="102"/>
      <c r="DB35" s="102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373"/>
      <c r="DN35" s="373"/>
      <c r="DO35" s="373"/>
      <c r="DP35" s="373"/>
      <c r="DQ35" s="373"/>
      <c r="DR35" s="373"/>
      <c r="DS35" s="521"/>
      <c r="DT35" s="521"/>
      <c r="DU35" s="521"/>
      <c r="DV35" s="521"/>
      <c r="DW35" s="521"/>
      <c r="DX35" s="521"/>
      <c r="DY35" s="521"/>
      <c r="DZ35" s="521"/>
      <c r="EA35" s="640"/>
      <c r="EB35" s="640"/>
      <c r="EC35" s="640"/>
      <c r="ED35" s="640"/>
      <c r="EE35" s="640"/>
      <c r="EF35" s="640"/>
      <c r="EG35" s="640"/>
      <c r="EH35" s="640"/>
      <c r="EI35" s="640"/>
      <c r="EJ35" s="640"/>
      <c r="EK35" s="640"/>
      <c r="EL35" s="640"/>
      <c r="EM35" s="640"/>
      <c r="EN35" s="640"/>
      <c r="EO35" s="759"/>
      <c r="EP35" s="759"/>
      <c r="EQ35" s="759"/>
      <c r="ER35" s="759"/>
      <c r="ES35" s="759"/>
      <c r="ET35" s="759"/>
      <c r="EU35" s="759"/>
      <c r="EV35" s="759"/>
      <c r="EW35" s="759"/>
      <c r="EX35" s="759"/>
      <c r="EY35" s="759"/>
      <c r="EZ35" s="759"/>
      <c r="FA35" s="759"/>
      <c r="FB35" s="759"/>
      <c r="FC35" s="1607"/>
      <c r="FD35" s="1607"/>
      <c r="FE35" s="1607"/>
      <c r="FF35" s="1607"/>
      <c r="FG35" s="1607"/>
      <c r="FH35" s="1607"/>
      <c r="FI35" s="1607"/>
      <c r="FJ35" s="1607"/>
      <c r="FK35" s="1607"/>
      <c r="FL35" s="1607"/>
      <c r="FM35" s="1607"/>
      <c r="FN35" s="1607"/>
      <c r="FO35" s="1607"/>
      <c r="FP35" s="1607"/>
      <c r="FQ35" s="1607"/>
      <c r="FR35" s="3606"/>
      <c r="FS35" s="3606"/>
      <c r="FT35" s="3606"/>
      <c r="FU35" s="3606"/>
      <c r="FV35" s="3606"/>
      <c r="FW35" s="3606"/>
      <c r="FX35" s="3606"/>
      <c r="FY35" s="3672"/>
      <c r="FZ35" s="3606"/>
      <c r="GA35" s="3606"/>
      <c r="GB35" s="3606"/>
      <c r="GC35" s="3762"/>
      <c r="GD35" s="3763"/>
    </row>
    <row r="36" spans="1:186" s="484" customFormat="1" ht="11.1" customHeight="1" x14ac:dyDescent="0.2">
      <c r="A36" s="62" t="s">
        <v>212</v>
      </c>
      <c r="B36" s="62" t="s">
        <v>210</v>
      </c>
      <c r="C36" s="454">
        <v>10</v>
      </c>
      <c r="D36" s="453">
        <v>6.3694267515923567E-2</v>
      </c>
      <c r="E36" s="409">
        <v>41754</v>
      </c>
      <c r="F36" s="406">
        <v>43756</v>
      </c>
      <c r="G36" s="448">
        <v>1</v>
      </c>
      <c r="H36" s="452">
        <v>0.1</v>
      </c>
      <c r="I36" s="632">
        <v>1</v>
      </c>
      <c r="J36" s="381">
        <v>42720</v>
      </c>
      <c r="K36" s="766">
        <v>108</v>
      </c>
      <c r="L36" s="390">
        <v>2</v>
      </c>
      <c r="M36" s="390">
        <v>49</v>
      </c>
      <c r="N36" s="451">
        <v>0</v>
      </c>
      <c r="O36" s="450">
        <v>0</v>
      </c>
      <c r="P36" s="162">
        <v>0</v>
      </c>
      <c r="Q36" s="449">
        <v>0</v>
      </c>
      <c r="R36" s="448">
        <v>1</v>
      </c>
      <c r="S36" s="447">
        <v>0.1</v>
      </c>
      <c r="T36" s="368">
        <v>2</v>
      </c>
      <c r="U36" s="163">
        <v>0.2</v>
      </c>
      <c r="V36" s="369">
        <v>2</v>
      </c>
      <c r="W36" s="164">
        <v>0.2</v>
      </c>
      <c r="X36" s="165">
        <v>1</v>
      </c>
      <c r="Y36" s="166">
        <v>0.1</v>
      </c>
      <c r="Z36" s="395">
        <v>10.3</v>
      </c>
      <c r="AA36" s="395">
        <v>16</v>
      </c>
      <c r="AB36" s="403">
        <v>0.64375000000000004</v>
      </c>
      <c r="AC36" s="100"/>
      <c r="AD36" s="101"/>
      <c r="AE36" s="101"/>
      <c r="AF36" s="102"/>
      <c r="AG36" s="102"/>
      <c r="AH36" s="102"/>
      <c r="AI36" s="102"/>
      <c r="AJ36" s="102"/>
      <c r="AK36" s="102"/>
      <c r="AL36" s="102"/>
      <c r="AM36" s="102"/>
      <c r="AN36" s="103"/>
      <c r="AO36" s="103"/>
      <c r="AP36" s="103"/>
      <c r="AQ36" s="103"/>
      <c r="AR36" s="103"/>
      <c r="AS36" s="103"/>
      <c r="AT36" s="103"/>
      <c r="AU36" s="104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>
        <v>11</v>
      </c>
      <c r="CX36" s="109"/>
      <c r="CY36" s="109"/>
      <c r="CZ36" s="102"/>
      <c r="DA36" s="102"/>
      <c r="DB36" s="102"/>
      <c r="DC36" s="110"/>
      <c r="DD36" s="110">
        <v>11</v>
      </c>
      <c r="DE36" s="110"/>
      <c r="DF36" s="110"/>
      <c r="DG36" s="110"/>
      <c r="DH36" s="110">
        <v>11</v>
      </c>
      <c r="DI36" s="110"/>
      <c r="DJ36" s="110"/>
      <c r="DK36" s="110"/>
      <c r="DL36" s="110"/>
      <c r="DM36" s="373"/>
      <c r="DN36" s="373">
        <v>14</v>
      </c>
      <c r="DO36" s="373"/>
      <c r="DP36" s="373"/>
      <c r="DQ36" s="373"/>
      <c r="DR36" s="373">
        <v>15</v>
      </c>
      <c r="DS36" s="521"/>
      <c r="DT36" s="521">
        <v>4</v>
      </c>
      <c r="DU36" s="521"/>
      <c r="DV36" s="521"/>
      <c r="DW36" s="521">
        <v>9</v>
      </c>
      <c r="DX36" s="521"/>
      <c r="DY36" s="521"/>
      <c r="DZ36" s="521"/>
      <c r="EA36" s="640"/>
      <c r="EB36" s="640"/>
      <c r="EC36" s="640"/>
      <c r="ED36" s="640"/>
      <c r="EE36" s="640"/>
      <c r="EF36" s="640">
        <v>1</v>
      </c>
      <c r="EG36" s="640"/>
      <c r="EH36" s="640"/>
      <c r="EI36" s="640"/>
      <c r="EJ36" s="640">
        <v>17</v>
      </c>
      <c r="EK36" s="640"/>
      <c r="EL36" s="640"/>
      <c r="EM36" s="640"/>
      <c r="EN36" s="640"/>
      <c r="EO36" s="759"/>
      <c r="EP36" s="759"/>
      <c r="EQ36" s="759"/>
      <c r="ER36" s="759"/>
      <c r="ES36" s="759"/>
      <c r="ET36" s="759"/>
      <c r="EU36" s="759"/>
      <c r="EV36" s="759"/>
      <c r="EW36" s="759"/>
      <c r="EX36" s="759"/>
      <c r="EY36" s="759"/>
      <c r="EZ36" s="759"/>
      <c r="FA36" s="759"/>
      <c r="FB36" s="759"/>
      <c r="FC36" s="1607"/>
      <c r="FD36" s="1607"/>
      <c r="FE36" s="1607"/>
      <c r="FF36" s="1607"/>
      <c r="FG36" s="1607"/>
      <c r="FH36" s="1607"/>
      <c r="FI36" s="1607"/>
      <c r="FJ36" s="1607"/>
      <c r="FK36" s="1607"/>
      <c r="FL36" s="1607"/>
      <c r="FM36" s="1607"/>
      <c r="FN36" s="1607"/>
      <c r="FO36" s="1607"/>
      <c r="FP36" s="1607"/>
      <c r="FQ36" s="1607"/>
      <c r="FR36" s="3606"/>
      <c r="FS36" s="3606"/>
      <c r="FT36" s="3606"/>
      <c r="FU36" s="3606">
        <v>10</v>
      </c>
      <c r="FV36" s="3606"/>
      <c r="FW36" s="3606"/>
      <c r="FX36" s="3606"/>
      <c r="FY36" s="3672"/>
      <c r="FZ36" s="3606"/>
      <c r="GA36" s="3606"/>
      <c r="GB36" s="3606"/>
      <c r="GC36" s="3762"/>
      <c r="GD36" s="3763"/>
    </row>
    <row r="37" spans="1:186" s="484" customFormat="1" ht="11.1" customHeight="1" x14ac:dyDescent="0.2">
      <c r="A37" s="59" t="s">
        <v>5</v>
      </c>
      <c r="B37" s="59" t="s">
        <v>5</v>
      </c>
      <c r="C37" s="454">
        <v>3</v>
      </c>
      <c r="D37" s="453">
        <v>1.9108280254777069E-2</v>
      </c>
      <c r="E37" s="409">
        <v>39263</v>
      </c>
      <c r="F37" s="406">
        <v>39389</v>
      </c>
      <c r="G37" s="448">
        <v>0</v>
      </c>
      <c r="H37" s="452">
        <v>0</v>
      </c>
      <c r="I37" s="632" t="s">
        <v>0</v>
      </c>
      <c r="J37" s="381" t="s">
        <v>0</v>
      </c>
      <c r="K37" s="766" t="s">
        <v>0</v>
      </c>
      <c r="L37" s="390">
        <v>3</v>
      </c>
      <c r="M37" s="390" t="s">
        <v>0</v>
      </c>
      <c r="N37" s="451">
        <v>0</v>
      </c>
      <c r="O37" s="450">
        <v>0</v>
      </c>
      <c r="P37" s="162">
        <v>0</v>
      </c>
      <c r="Q37" s="449">
        <v>0</v>
      </c>
      <c r="R37" s="448">
        <v>0</v>
      </c>
      <c r="S37" s="447">
        <v>0</v>
      </c>
      <c r="T37" s="368">
        <v>0</v>
      </c>
      <c r="U37" s="163">
        <v>0</v>
      </c>
      <c r="V37" s="369">
        <v>1</v>
      </c>
      <c r="W37" s="164">
        <v>0.33333333333333331</v>
      </c>
      <c r="X37" s="165">
        <v>2</v>
      </c>
      <c r="Y37" s="166">
        <v>0.66666666666666663</v>
      </c>
      <c r="Z37" s="395">
        <v>10</v>
      </c>
      <c r="AA37" s="395">
        <v>12.666666666666666</v>
      </c>
      <c r="AB37" s="403">
        <v>0.78947368421052633</v>
      </c>
      <c r="AC37" s="111"/>
      <c r="AD37" s="109">
        <v>5</v>
      </c>
      <c r="AE37" s="109"/>
      <c r="AF37" s="102">
        <v>12</v>
      </c>
      <c r="AG37" s="102">
        <v>13</v>
      </c>
      <c r="AH37" s="102"/>
      <c r="AI37" s="102"/>
      <c r="AJ37" s="102"/>
      <c r="AK37" s="102"/>
      <c r="AL37" s="102"/>
      <c r="AM37" s="102"/>
      <c r="AN37" s="104"/>
      <c r="AO37" s="104"/>
      <c r="AP37" s="104"/>
      <c r="AQ37" s="104"/>
      <c r="AR37" s="104"/>
      <c r="AS37" s="104"/>
      <c r="AT37" s="104"/>
      <c r="AU37" s="104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2"/>
      <c r="DA37" s="102"/>
      <c r="DB37" s="102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373"/>
      <c r="DN37" s="373"/>
      <c r="DO37" s="373"/>
      <c r="DP37" s="373"/>
      <c r="DQ37" s="373"/>
      <c r="DR37" s="373"/>
      <c r="DS37" s="521"/>
      <c r="DT37" s="521"/>
      <c r="DU37" s="521"/>
      <c r="DV37" s="521"/>
      <c r="DW37" s="521"/>
      <c r="DX37" s="521"/>
      <c r="DY37" s="521"/>
      <c r="DZ37" s="521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759"/>
      <c r="EP37" s="759"/>
      <c r="EQ37" s="759"/>
      <c r="ER37" s="759"/>
      <c r="ES37" s="759"/>
      <c r="ET37" s="759"/>
      <c r="EU37" s="759"/>
      <c r="EV37" s="759"/>
      <c r="EW37" s="759"/>
      <c r="EX37" s="759"/>
      <c r="EY37" s="759"/>
      <c r="EZ37" s="759"/>
      <c r="FA37" s="759"/>
      <c r="FB37" s="759"/>
      <c r="FC37" s="1607"/>
      <c r="FD37" s="1607"/>
      <c r="FE37" s="1607"/>
      <c r="FF37" s="1607"/>
      <c r="FG37" s="1607"/>
      <c r="FH37" s="1607"/>
      <c r="FI37" s="1607"/>
      <c r="FJ37" s="1607"/>
      <c r="FK37" s="1607"/>
      <c r="FL37" s="1607"/>
      <c r="FM37" s="1607"/>
      <c r="FN37" s="1607"/>
      <c r="FO37" s="1607"/>
      <c r="FP37" s="1607"/>
      <c r="FQ37" s="1607"/>
      <c r="FR37" s="3606"/>
      <c r="FS37" s="3606"/>
      <c r="FT37" s="3606"/>
      <c r="FU37" s="3606"/>
      <c r="FV37" s="3606"/>
      <c r="FW37" s="3606"/>
      <c r="FX37" s="3606"/>
      <c r="FY37" s="3672"/>
      <c r="FZ37" s="3606"/>
      <c r="GA37" s="3606"/>
      <c r="GB37" s="3606"/>
      <c r="GC37" s="3762"/>
      <c r="GD37" s="3763"/>
    </row>
    <row r="38" spans="1:186" s="484" customFormat="1" ht="11.1" customHeight="1" x14ac:dyDescent="0.2">
      <c r="A38" s="61" t="s">
        <v>125</v>
      </c>
      <c r="B38" s="61" t="s">
        <v>194</v>
      </c>
      <c r="C38" s="454">
        <v>83</v>
      </c>
      <c r="D38" s="453">
        <v>0.5286624203821656</v>
      </c>
      <c r="E38" s="409">
        <v>41152</v>
      </c>
      <c r="F38" s="406">
        <v>43889</v>
      </c>
      <c r="G38" s="448">
        <v>5</v>
      </c>
      <c r="H38" s="452">
        <v>6.0240963855421686E-2</v>
      </c>
      <c r="I38" s="632">
        <v>0.55555555555555558</v>
      </c>
      <c r="J38" s="381">
        <v>42643</v>
      </c>
      <c r="K38" s="766">
        <v>104</v>
      </c>
      <c r="L38" s="390">
        <v>46</v>
      </c>
      <c r="M38" s="390">
        <v>53</v>
      </c>
      <c r="N38" s="451">
        <v>4</v>
      </c>
      <c r="O38" s="450">
        <v>4.8192771084337352E-2</v>
      </c>
      <c r="P38" s="162">
        <v>3</v>
      </c>
      <c r="Q38" s="449">
        <v>3.614457831325301E-2</v>
      </c>
      <c r="R38" s="448">
        <v>12</v>
      </c>
      <c r="S38" s="447">
        <v>0.14457831325301204</v>
      </c>
      <c r="T38" s="368">
        <v>23</v>
      </c>
      <c r="U38" s="163">
        <v>0.27710843373493976</v>
      </c>
      <c r="V38" s="369">
        <v>35</v>
      </c>
      <c r="W38" s="164">
        <v>0.42168674698795183</v>
      </c>
      <c r="X38" s="165">
        <v>6</v>
      </c>
      <c r="Y38" s="166">
        <v>7.2289156626506021E-2</v>
      </c>
      <c r="Z38" s="395">
        <v>8.168674698795181</v>
      </c>
      <c r="AA38" s="395">
        <v>14.795180722891565</v>
      </c>
      <c r="AB38" s="403">
        <v>0.55211726384364823</v>
      </c>
      <c r="AC38" s="100"/>
      <c r="AD38" s="101"/>
      <c r="AE38" s="101"/>
      <c r="AF38" s="102"/>
      <c r="AG38" s="102"/>
      <c r="AH38" s="102"/>
      <c r="AI38" s="102"/>
      <c r="AJ38" s="102"/>
      <c r="AK38" s="102"/>
      <c r="AL38" s="102"/>
      <c r="AM38" s="102"/>
      <c r="AN38" s="103"/>
      <c r="AO38" s="103"/>
      <c r="AP38" s="103"/>
      <c r="AQ38" s="103"/>
      <c r="AR38" s="103"/>
      <c r="AS38" s="103"/>
      <c r="AT38" s="103"/>
      <c r="AU38" s="104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8"/>
      <c r="CB38" s="108">
        <v>5</v>
      </c>
      <c r="CC38" s="108"/>
      <c r="CD38" s="108"/>
      <c r="CE38" s="108"/>
      <c r="CF38" s="108"/>
      <c r="CG38" s="108"/>
      <c r="CH38" s="108"/>
      <c r="CI38" s="108"/>
      <c r="CJ38" s="108"/>
      <c r="CK38" s="108">
        <v>11</v>
      </c>
      <c r="CL38" s="108"/>
      <c r="CM38" s="108">
        <v>7</v>
      </c>
      <c r="CN38" s="109">
        <v>1</v>
      </c>
      <c r="CO38" s="109">
        <v>12</v>
      </c>
      <c r="CP38" s="109">
        <v>9</v>
      </c>
      <c r="CQ38" s="109">
        <v>10</v>
      </c>
      <c r="CR38" s="109">
        <v>12</v>
      </c>
      <c r="CS38" s="109">
        <v>8</v>
      </c>
      <c r="CT38" s="109">
        <v>1</v>
      </c>
      <c r="CU38" s="109"/>
      <c r="CV38" s="109"/>
      <c r="CW38" s="109">
        <v>13</v>
      </c>
      <c r="CX38" s="109"/>
      <c r="CY38" s="109">
        <v>2</v>
      </c>
      <c r="CZ38" s="102">
        <v>6</v>
      </c>
      <c r="DA38" s="102">
        <v>4</v>
      </c>
      <c r="DB38" s="102">
        <v>9</v>
      </c>
      <c r="DC38" s="110"/>
      <c r="DD38" s="110">
        <v>12</v>
      </c>
      <c r="DE38" s="110"/>
      <c r="DF38" s="110">
        <v>5</v>
      </c>
      <c r="DG38" s="110">
        <v>14</v>
      </c>
      <c r="DH38" s="110">
        <v>15</v>
      </c>
      <c r="DI38" s="110">
        <v>7</v>
      </c>
      <c r="DJ38" s="110">
        <v>7</v>
      </c>
      <c r="DK38" s="110">
        <v>13</v>
      </c>
      <c r="DL38" s="110">
        <v>5</v>
      </c>
      <c r="DM38" s="373">
        <v>1</v>
      </c>
      <c r="DN38" s="373">
        <v>7</v>
      </c>
      <c r="DO38" s="373">
        <v>7</v>
      </c>
      <c r="DP38" s="373">
        <v>5</v>
      </c>
      <c r="DQ38" s="373"/>
      <c r="DR38" s="373">
        <v>4</v>
      </c>
      <c r="DS38" s="521">
        <v>2</v>
      </c>
      <c r="DT38" s="521">
        <v>1</v>
      </c>
      <c r="DU38" s="521">
        <v>10</v>
      </c>
      <c r="DV38" s="521">
        <v>11</v>
      </c>
      <c r="DW38" s="521">
        <v>16</v>
      </c>
      <c r="DX38" s="521"/>
      <c r="DY38" s="521">
        <v>7</v>
      </c>
      <c r="DZ38" s="521">
        <v>11</v>
      </c>
      <c r="EA38" s="640">
        <v>10</v>
      </c>
      <c r="EB38" s="640">
        <v>1</v>
      </c>
      <c r="EC38" s="640">
        <v>9</v>
      </c>
      <c r="ED38" s="640">
        <v>17</v>
      </c>
      <c r="EE38" s="640">
        <v>12</v>
      </c>
      <c r="EF38" s="640">
        <v>14</v>
      </c>
      <c r="EG38" s="640">
        <v>5</v>
      </c>
      <c r="EH38" s="640">
        <v>8</v>
      </c>
      <c r="EI38" s="640">
        <v>3</v>
      </c>
      <c r="EJ38" s="640">
        <v>16</v>
      </c>
      <c r="EK38" s="640">
        <v>4</v>
      </c>
      <c r="EL38" s="640">
        <v>7</v>
      </c>
      <c r="EM38" s="640"/>
      <c r="EN38" s="640"/>
      <c r="EO38" s="759">
        <v>8</v>
      </c>
      <c r="EP38" s="759">
        <v>4</v>
      </c>
      <c r="EQ38" s="759">
        <v>8</v>
      </c>
      <c r="ER38" s="759"/>
      <c r="ES38" s="759">
        <v>5</v>
      </c>
      <c r="ET38" s="759">
        <v>9</v>
      </c>
      <c r="EU38" s="759">
        <v>7</v>
      </c>
      <c r="EV38" s="759">
        <v>4</v>
      </c>
      <c r="EW38" s="759">
        <v>8</v>
      </c>
      <c r="EX38" s="759">
        <v>9</v>
      </c>
      <c r="EY38" s="759">
        <v>2</v>
      </c>
      <c r="EZ38" s="759">
        <v>3</v>
      </c>
      <c r="FA38" s="759">
        <v>8</v>
      </c>
      <c r="FB38" s="759">
        <v>13</v>
      </c>
      <c r="FC38" s="1607">
        <v>6</v>
      </c>
      <c r="FD38" s="1607">
        <v>3</v>
      </c>
      <c r="FE38" s="1607">
        <v>11</v>
      </c>
      <c r="FF38" s="1607">
        <v>13</v>
      </c>
      <c r="FG38" s="1607">
        <v>5</v>
      </c>
      <c r="FH38" s="1607">
        <v>14</v>
      </c>
      <c r="FI38" s="1607"/>
      <c r="FJ38" s="1607">
        <v>9</v>
      </c>
      <c r="FK38" s="1607"/>
      <c r="FL38" s="1607">
        <v>13</v>
      </c>
      <c r="FM38" s="1607">
        <v>9</v>
      </c>
      <c r="FN38" s="1607">
        <v>2</v>
      </c>
      <c r="FO38" s="1607">
        <v>11</v>
      </c>
      <c r="FP38" s="1607">
        <v>10</v>
      </c>
      <c r="FQ38" s="1607">
        <v>9</v>
      </c>
      <c r="FR38" s="3606">
        <v>6</v>
      </c>
      <c r="FS38" s="3606"/>
      <c r="FT38" s="3606">
        <v>7</v>
      </c>
      <c r="FU38" s="3606">
        <v>15</v>
      </c>
      <c r="FV38" s="3606">
        <v>8</v>
      </c>
      <c r="FW38" s="3606">
        <v>15</v>
      </c>
      <c r="FX38" s="3606">
        <v>14</v>
      </c>
      <c r="FY38" s="3672">
        <v>10</v>
      </c>
      <c r="FZ38" s="3606">
        <v>11</v>
      </c>
      <c r="GA38" s="3606">
        <v>6</v>
      </c>
      <c r="GB38" s="3606">
        <v>7</v>
      </c>
      <c r="GC38" s="3762"/>
      <c r="GD38" s="3763"/>
    </row>
    <row r="39" spans="1:186" s="484" customFormat="1" ht="11.1" customHeight="1" x14ac:dyDescent="0.2">
      <c r="A39" s="59" t="s">
        <v>91</v>
      </c>
      <c r="B39" s="59" t="s">
        <v>43</v>
      </c>
      <c r="C39" s="454">
        <v>15</v>
      </c>
      <c r="D39" s="453">
        <v>9.5541401273885357E-2</v>
      </c>
      <c r="E39" s="409">
        <v>39809</v>
      </c>
      <c r="F39" s="406">
        <v>40782</v>
      </c>
      <c r="G39" s="448">
        <v>0</v>
      </c>
      <c r="H39" s="452">
        <v>0</v>
      </c>
      <c r="I39" s="632" t="s">
        <v>0</v>
      </c>
      <c r="J39" s="381" t="s">
        <v>0</v>
      </c>
      <c r="K39" s="766" t="s">
        <v>0</v>
      </c>
      <c r="L39" s="390">
        <v>15</v>
      </c>
      <c r="M39" s="390" t="s">
        <v>0</v>
      </c>
      <c r="N39" s="451">
        <v>2</v>
      </c>
      <c r="O39" s="450">
        <v>0.13333333333333333</v>
      </c>
      <c r="P39" s="162">
        <v>0</v>
      </c>
      <c r="Q39" s="449">
        <v>0</v>
      </c>
      <c r="R39" s="448">
        <v>2</v>
      </c>
      <c r="S39" s="447">
        <v>0.13333333333333333</v>
      </c>
      <c r="T39" s="368">
        <v>2</v>
      </c>
      <c r="U39" s="163">
        <v>0.13333333333333333</v>
      </c>
      <c r="V39" s="369">
        <v>6</v>
      </c>
      <c r="W39" s="164">
        <v>0.4</v>
      </c>
      <c r="X39" s="165">
        <v>1</v>
      </c>
      <c r="Y39" s="166">
        <v>6.6666666666666666E-2</v>
      </c>
      <c r="Z39" s="395">
        <v>6.4666666666666668</v>
      </c>
      <c r="AA39" s="395">
        <v>10.6</v>
      </c>
      <c r="AB39" s="403">
        <v>0.61006289308176109</v>
      </c>
      <c r="AC39" s="100"/>
      <c r="AD39" s="101"/>
      <c r="AE39" s="101"/>
      <c r="AF39" s="102"/>
      <c r="AG39" s="102"/>
      <c r="AH39" s="102"/>
      <c r="AI39" s="102"/>
      <c r="AJ39" s="102"/>
      <c r="AK39" s="102"/>
      <c r="AL39" s="102"/>
      <c r="AM39" s="102"/>
      <c r="AN39" s="104"/>
      <c r="AO39" s="104"/>
      <c r="AP39" s="104"/>
      <c r="AQ39" s="104">
        <v>5</v>
      </c>
      <c r="AR39" s="104"/>
      <c r="AS39" s="104"/>
      <c r="AT39" s="104">
        <v>13</v>
      </c>
      <c r="AU39" s="104">
        <v>7</v>
      </c>
      <c r="AV39" s="105">
        <v>6</v>
      </c>
      <c r="AW39" s="105">
        <v>11</v>
      </c>
      <c r="AX39" s="105">
        <v>8</v>
      </c>
      <c r="AY39" s="105">
        <v>5</v>
      </c>
      <c r="AZ39" s="105">
        <v>5</v>
      </c>
      <c r="BA39" s="105"/>
      <c r="BB39" s="105">
        <v>6</v>
      </c>
      <c r="BC39" s="105"/>
      <c r="BD39" s="105">
        <v>6</v>
      </c>
      <c r="BE39" s="105">
        <v>2</v>
      </c>
      <c r="BF39" s="106">
        <v>8</v>
      </c>
      <c r="BG39" s="106">
        <v>2</v>
      </c>
      <c r="BH39" s="106">
        <v>6</v>
      </c>
      <c r="BI39" s="106"/>
      <c r="BJ39" s="106"/>
      <c r="BK39" s="106"/>
      <c r="BL39" s="106"/>
      <c r="BM39" s="106"/>
      <c r="BN39" s="106"/>
      <c r="BO39" s="106"/>
      <c r="BP39" s="106"/>
      <c r="BQ39" s="107">
        <v>7</v>
      </c>
      <c r="BR39" s="107"/>
      <c r="BS39" s="107"/>
      <c r="BT39" s="107"/>
      <c r="BU39" s="107"/>
      <c r="BV39" s="107"/>
      <c r="BW39" s="107"/>
      <c r="BX39" s="107"/>
      <c r="BY39" s="107"/>
      <c r="BZ39" s="107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2"/>
      <c r="DA39" s="102"/>
      <c r="DB39" s="102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373"/>
      <c r="DN39" s="373"/>
      <c r="DO39" s="373"/>
      <c r="DP39" s="373"/>
      <c r="DQ39" s="373"/>
      <c r="DR39" s="373"/>
      <c r="DS39" s="521"/>
      <c r="DT39" s="521"/>
      <c r="DU39" s="521"/>
      <c r="DV39" s="521"/>
      <c r="DW39" s="521"/>
      <c r="DX39" s="521"/>
      <c r="DY39" s="521"/>
      <c r="DZ39" s="521"/>
      <c r="EA39" s="640"/>
      <c r="EB39" s="640"/>
      <c r="EC39" s="640"/>
      <c r="ED39" s="640"/>
      <c r="EE39" s="640"/>
      <c r="EF39" s="640"/>
      <c r="EG39" s="640"/>
      <c r="EH39" s="640"/>
      <c r="EI39" s="640"/>
      <c r="EJ39" s="640"/>
      <c r="EK39" s="640"/>
      <c r="EL39" s="640"/>
      <c r="EM39" s="640"/>
      <c r="EN39" s="640"/>
      <c r="EO39" s="759"/>
      <c r="EP39" s="759"/>
      <c r="EQ39" s="759"/>
      <c r="ER39" s="759"/>
      <c r="ES39" s="759"/>
      <c r="ET39" s="759"/>
      <c r="EU39" s="759"/>
      <c r="EV39" s="759"/>
      <c r="EW39" s="759"/>
      <c r="EX39" s="759"/>
      <c r="EY39" s="759"/>
      <c r="EZ39" s="759"/>
      <c r="FA39" s="759"/>
      <c r="FB39" s="759"/>
      <c r="FC39" s="1607"/>
      <c r="FD39" s="1607"/>
      <c r="FE39" s="1607"/>
      <c r="FF39" s="1607"/>
      <c r="FG39" s="1607"/>
      <c r="FH39" s="1607"/>
      <c r="FI39" s="1607"/>
      <c r="FJ39" s="1607"/>
      <c r="FK39" s="1607"/>
      <c r="FL39" s="1607"/>
      <c r="FM39" s="1607"/>
      <c r="FN39" s="1607"/>
      <c r="FO39" s="1607"/>
      <c r="FP39" s="1607"/>
      <c r="FQ39" s="1607"/>
      <c r="FR39" s="3606"/>
      <c r="FS39" s="3606"/>
      <c r="FT39" s="3606"/>
      <c r="FU39" s="3606"/>
      <c r="FV39" s="3606"/>
      <c r="FW39" s="3606"/>
      <c r="FX39" s="3606"/>
      <c r="FY39" s="3672"/>
      <c r="FZ39" s="3606"/>
      <c r="GA39" s="3606"/>
      <c r="GB39" s="3606"/>
      <c r="GC39" s="3762"/>
      <c r="GD39" s="3763"/>
    </row>
    <row r="40" spans="1:186" s="484" customFormat="1" ht="11.1" customHeight="1" x14ac:dyDescent="0.2">
      <c r="A40" s="59" t="s">
        <v>607</v>
      </c>
      <c r="B40" s="59" t="s">
        <v>606</v>
      </c>
      <c r="C40" s="454">
        <v>2</v>
      </c>
      <c r="D40" s="453">
        <v>1.2738853503184714E-2</v>
      </c>
      <c r="E40" s="409">
        <v>43343</v>
      </c>
      <c r="F40" s="406">
        <v>43434</v>
      </c>
      <c r="G40" s="448">
        <v>0</v>
      </c>
      <c r="H40" s="452">
        <v>0</v>
      </c>
      <c r="I40" s="632" t="s">
        <v>0</v>
      </c>
      <c r="J40" s="381" t="s">
        <v>0</v>
      </c>
      <c r="K40" s="766" t="s">
        <v>0</v>
      </c>
      <c r="L40" s="390">
        <v>2</v>
      </c>
      <c r="M40" s="390" t="s">
        <v>0</v>
      </c>
      <c r="N40" s="451">
        <v>0</v>
      </c>
      <c r="O40" s="450">
        <v>0</v>
      </c>
      <c r="P40" s="162">
        <v>1</v>
      </c>
      <c r="Q40" s="449">
        <v>0.5</v>
      </c>
      <c r="R40" s="448">
        <v>1</v>
      </c>
      <c r="S40" s="447">
        <v>0.5</v>
      </c>
      <c r="T40" s="368">
        <v>1</v>
      </c>
      <c r="U40" s="163">
        <v>0.5</v>
      </c>
      <c r="V40" s="369">
        <v>1</v>
      </c>
      <c r="W40" s="164">
        <v>0.5</v>
      </c>
      <c r="X40" s="165">
        <v>0</v>
      </c>
      <c r="Y40" s="166">
        <v>0</v>
      </c>
      <c r="Z40" s="395">
        <v>5.5</v>
      </c>
      <c r="AA40" s="395">
        <v>14</v>
      </c>
      <c r="AB40" s="403">
        <v>0.39285714285714285</v>
      </c>
      <c r="AC40" s="100"/>
      <c r="AD40" s="101"/>
      <c r="AE40" s="101"/>
      <c r="AF40" s="102"/>
      <c r="AG40" s="102"/>
      <c r="AH40" s="102"/>
      <c r="AI40" s="102"/>
      <c r="AJ40" s="102"/>
      <c r="AK40" s="102"/>
      <c r="AL40" s="102"/>
      <c r="AM40" s="102"/>
      <c r="AN40" s="103"/>
      <c r="AO40" s="103"/>
      <c r="AP40" s="103"/>
      <c r="AQ40" s="103"/>
      <c r="AR40" s="103"/>
      <c r="AS40" s="103"/>
      <c r="AT40" s="103"/>
      <c r="AU40" s="104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2"/>
      <c r="DA40" s="102"/>
      <c r="DB40" s="102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373"/>
      <c r="DN40" s="373"/>
      <c r="DO40" s="373"/>
      <c r="DP40" s="373"/>
      <c r="DQ40" s="373"/>
      <c r="DR40" s="373"/>
      <c r="DS40" s="521"/>
      <c r="DT40" s="521"/>
      <c r="DU40" s="521"/>
      <c r="DV40" s="521"/>
      <c r="DW40" s="521"/>
      <c r="DX40" s="521"/>
      <c r="DY40" s="521"/>
      <c r="DZ40" s="521"/>
      <c r="EA40" s="640"/>
      <c r="EB40" s="640"/>
      <c r="EC40" s="640"/>
      <c r="ED40" s="640"/>
      <c r="EE40" s="640"/>
      <c r="EF40" s="640"/>
      <c r="EG40" s="640"/>
      <c r="EH40" s="640"/>
      <c r="EI40" s="640"/>
      <c r="EJ40" s="640"/>
      <c r="EK40" s="640"/>
      <c r="EL40" s="640"/>
      <c r="EM40" s="640"/>
      <c r="EN40" s="640"/>
      <c r="EO40" s="759"/>
      <c r="EP40" s="759"/>
      <c r="EQ40" s="759"/>
      <c r="ER40" s="759"/>
      <c r="ES40" s="759"/>
      <c r="ET40" s="759"/>
      <c r="EU40" s="759"/>
      <c r="EV40" s="759"/>
      <c r="EW40" s="759"/>
      <c r="EX40" s="759"/>
      <c r="EY40" s="759"/>
      <c r="EZ40" s="759"/>
      <c r="FA40" s="759"/>
      <c r="FB40" s="759"/>
      <c r="FC40" s="1607">
        <v>8</v>
      </c>
      <c r="FD40" s="1607"/>
      <c r="FE40" s="1607"/>
      <c r="FF40" s="1607">
        <v>3</v>
      </c>
      <c r="FG40" s="1607"/>
      <c r="FH40" s="1607"/>
      <c r="FI40" s="1607"/>
      <c r="FJ40" s="1607"/>
      <c r="FK40" s="1607"/>
      <c r="FL40" s="1607"/>
      <c r="FM40" s="1607"/>
      <c r="FN40" s="1607"/>
      <c r="FO40" s="1607"/>
      <c r="FP40" s="1607"/>
      <c r="FQ40" s="1607"/>
      <c r="FR40" s="3606"/>
      <c r="FS40" s="3606"/>
      <c r="FT40" s="3606"/>
      <c r="FU40" s="3606"/>
      <c r="FV40" s="3606"/>
      <c r="FW40" s="3606"/>
      <c r="FX40" s="3606"/>
      <c r="FY40" s="3672"/>
      <c r="FZ40" s="3606"/>
      <c r="GA40" s="3606"/>
      <c r="GB40" s="3606"/>
      <c r="GC40" s="3762"/>
      <c r="GD40" s="3763"/>
    </row>
    <row r="41" spans="1:186" s="484" customFormat="1" ht="11.1" customHeight="1" x14ac:dyDescent="0.2">
      <c r="A41" s="62" t="s">
        <v>208</v>
      </c>
      <c r="B41" s="62" t="s">
        <v>226</v>
      </c>
      <c r="C41" s="454">
        <v>91</v>
      </c>
      <c r="D41" s="453">
        <v>0.57961783439490444</v>
      </c>
      <c r="E41" s="409">
        <v>40222</v>
      </c>
      <c r="F41" s="406">
        <v>43833</v>
      </c>
      <c r="G41" s="448">
        <v>1</v>
      </c>
      <c r="H41" s="452">
        <v>1.098901098901099E-2</v>
      </c>
      <c r="I41" s="632">
        <v>0.125</v>
      </c>
      <c r="J41" s="381">
        <v>41033</v>
      </c>
      <c r="K41" s="766">
        <v>49</v>
      </c>
      <c r="L41" s="390">
        <v>72</v>
      </c>
      <c r="M41" s="390">
        <v>108</v>
      </c>
      <c r="N41" s="451">
        <v>7</v>
      </c>
      <c r="O41" s="450">
        <v>7.6923076923076927E-2</v>
      </c>
      <c r="P41" s="162">
        <v>8</v>
      </c>
      <c r="Q41" s="449">
        <v>8.7912087912087919E-2</v>
      </c>
      <c r="R41" s="448">
        <v>16</v>
      </c>
      <c r="S41" s="447">
        <v>0.17582417582417584</v>
      </c>
      <c r="T41" s="368">
        <v>24</v>
      </c>
      <c r="U41" s="163">
        <v>0.26373626373626374</v>
      </c>
      <c r="V41" s="369">
        <v>43</v>
      </c>
      <c r="W41" s="164">
        <v>0.47252747252747251</v>
      </c>
      <c r="X41" s="165">
        <v>6</v>
      </c>
      <c r="Y41" s="166">
        <v>6.5934065934065936E-2</v>
      </c>
      <c r="Z41" s="395">
        <v>7.4505494505494507</v>
      </c>
      <c r="AA41" s="395">
        <v>13.56043956043956</v>
      </c>
      <c r="AB41" s="403">
        <v>0.54943273905996759</v>
      </c>
      <c r="AC41" s="111"/>
      <c r="AD41" s="109"/>
      <c r="AE41" s="109"/>
      <c r="AF41" s="102"/>
      <c r="AG41" s="102"/>
      <c r="AH41" s="102"/>
      <c r="AI41" s="102"/>
      <c r="AJ41" s="102"/>
      <c r="AK41" s="102"/>
      <c r="AL41" s="102"/>
      <c r="AM41" s="102"/>
      <c r="AN41" s="103"/>
      <c r="AO41" s="103"/>
      <c r="AP41" s="103"/>
      <c r="AQ41" s="103"/>
      <c r="AR41" s="103"/>
      <c r="AS41" s="103"/>
      <c r="AT41" s="103"/>
      <c r="AU41" s="104"/>
      <c r="AV41" s="105"/>
      <c r="AW41" s="105"/>
      <c r="AX41" s="105"/>
      <c r="AY41" s="105"/>
      <c r="AZ41" s="105"/>
      <c r="BA41" s="105"/>
      <c r="BB41" s="105">
        <v>5</v>
      </c>
      <c r="BC41" s="105">
        <v>3</v>
      </c>
      <c r="BD41" s="105">
        <v>2</v>
      </c>
      <c r="BE41" s="105">
        <v>8</v>
      </c>
      <c r="BF41" s="106">
        <v>6</v>
      </c>
      <c r="BG41" s="106">
        <v>10</v>
      </c>
      <c r="BH41" s="106">
        <v>7</v>
      </c>
      <c r="BI41" s="106">
        <v>11</v>
      </c>
      <c r="BJ41" s="106"/>
      <c r="BK41" s="106">
        <v>6</v>
      </c>
      <c r="BL41" s="106">
        <v>3</v>
      </c>
      <c r="BM41" s="106">
        <v>8</v>
      </c>
      <c r="BN41" s="106"/>
      <c r="BO41" s="106">
        <v>10</v>
      </c>
      <c r="BP41" s="106">
        <v>3</v>
      </c>
      <c r="BQ41" s="107"/>
      <c r="BR41" s="107">
        <v>6</v>
      </c>
      <c r="BS41" s="107"/>
      <c r="BT41" s="107">
        <v>6</v>
      </c>
      <c r="BU41" s="107">
        <v>6</v>
      </c>
      <c r="BV41" s="107">
        <v>9</v>
      </c>
      <c r="BW41" s="107"/>
      <c r="BX41" s="107">
        <v>2</v>
      </c>
      <c r="BY41" s="107">
        <v>1</v>
      </c>
      <c r="BZ41" s="107">
        <v>3</v>
      </c>
      <c r="CA41" s="108">
        <v>5</v>
      </c>
      <c r="CB41" s="108"/>
      <c r="CC41" s="108">
        <v>5</v>
      </c>
      <c r="CD41" s="108">
        <v>4</v>
      </c>
      <c r="CE41" s="108">
        <v>8</v>
      </c>
      <c r="CF41" s="108">
        <v>5</v>
      </c>
      <c r="CG41" s="108">
        <v>10</v>
      </c>
      <c r="CH41" s="108">
        <v>4</v>
      </c>
      <c r="CI41" s="108">
        <v>3</v>
      </c>
      <c r="CJ41" s="108">
        <v>6</v>
      </c>
      <c r="CK41" s="108">
        <v>5</v>
      </c>
      <c r="CL41" s="108">
        <v>11</v>
      </c>
      <c r="CM41" s="108">
        <v>5</v>
      </c>
      <c r="CN41" s="109"/>
      <c r="CO41" s="109">
        <v>2</v>
      </c>
      <c r="CP41" s="109"/>
      <c r="CQ41" s="109">
        <v>7</v>
      </c>
      <c r="CR41" s="109">
        <v>6</v>
      </c>
      <c r="CS41" s="109">
        <v>6</v>
      </c>
      <c r="CT41" s="109">
        <v>7</v>
      </c>
      <c r="CU41" s="109">
        <v>5</v>
      </c>
      <c r="CV41" s="109">
        <v>14</v>
      </c>
      <c r="CW41" s="109">
        <v>6</v>
      </c>
      <c r="CX41" s="109">
        <v>6</v>
      </c>
      <c r="CY41" s="109">
        <v>10</v>
      </c>
      <c r="CZ41" s="102"/>
      <c r="DA41" s="102">
        <v>12</v>
      </c>
      <c r="DB41" s="102">
        <v>2</v>
      </c>
      <c r="DC41" s="110">
        <v>15</v>
      </c>
      <c r="DD41" s="110">
        <v>10</v>
      </c>
      <c r="DE41" s="110"/>
      <c r="DF41" s="110">
        <v>9</v>
      </c>
      <c r="DG41" s="110">
        <v>2</v>
      </c>
      <c r="DH41" s="110">
        <v>9</v>
      </c>
      <c r="DI41" s="110">
        <v>13</v>
      </c>
      <c r="DJ41" s="110">
        <v>10</v>
      </c>
      <c r="DK41" s="110">
        <v>3</v>
      </c>
      <c r="DL41" s="110">
        <v>7</v>
      </c>
      <c r="DM41" s="373"/>
      <c r="DN41" s="373"/>
      <c r="DO41" s="373">
        <v>9</v>
      </c>
      <c r="DP41" s="373">
        <v>6</v>
      </c>
      <c r="DQ41" s="373">
        <v>2</v>
      </c>
      <c r="DR41" s="373">
        <v>12</v>
      </c>
      <c r="DS41" s="521">
        <v>10</v>
      </c>
      <c r="DT41" s="521">
        <v>7</v>
      </c>
      <c r="DU41" s="521"/>
      <c r="DV41" s="521">
        <v>14</v>
      </c>
      <c r="DW41" s="521">
        <v>4</v>
      </c>
      <c r="DX41" s="521">
        <v>7</v>
      </c>
      <c r="DY41" s="521">
        <v>9</v>
      </c>
      <c r="DZ41" s="521">
        <v>8</v>
      </c>
      <c r="EA41" s="640">
        <v>5</v>
      </c>
      <c r="EB41" s="640">
        <v>8</v>
      </c>
      <c r="EC41" s="640"/>
      <c r="ED41" s="640">
        <v>8</v>
      </c>
      <c r="EE41" s="640"/>
      <c r="EF41" s="640">
        <v>11</v>
      </c>
      <c r="EG41" s="640">
        <v>12</v>
      </c>
      <c r="EH41" s="640"/>
      <c r="EI41" s="640">
        <v>10</v>
      </c>
      <c r="EJ41" s="640">
        <v>10</v>
      </c>
      <c r="EK41" s="640"/>
      <c r="EL41" s="640"/>
      <c r="EM41" s="640">
        <v>5</v>
      </c>
      <c r="EN41" s="640">
        <v>4</v>
      </c>
      <c r="EO41" s="759">
        <v>3</v>
      </c>
      <c r="EP41" s="759">
        <v>17</v>
      </c>
      <c r="EQ41" s="759"/>
      <c r="ER41" s="759"/>
      <c r="ES41" s="759">
        <v>17</v>
      </c>
      <c r="ET41" s="759">
        <v>4</v>
      </c>
      <c r="EU41" s="759"/>
      <c r="EV41" s="759"/>
      <c r="EW41" s="759">
        <v>14</v>
      </c>
      <c r="EX41" s="759"/>
      <c r="EY41" s="759">
        <v>10</v>
      </c>
      <c r="EZ41" s="759"/>
      <c r="FA41" s="759">
        <v>9</v>
      </c>
      <c r="FB41" s="759">
        <v>14</v>
      </c>
      <c r="FC41" s="1607">
        <v>12</v>
      </c>
      <c r="FD41" s="1607">
        <v>15</v>
      </c>
      <c r="FE41" s="1607"/>
      <c r="FF41" s="1607"/>
      <c r="FG41" s="1607">
        <v>7</v>
      </c>
      <c r="FH41" s="1607"/>
      <c r="FI41" s="1607"/>
      <c r="FJ41" s="1607">
        <v>5</v>
      </c>
      <c r="FK41" s="1607"/>
      <c r="FL41" s="1607"/>
      <c r="FM41" s="1607">
        <v>12</v>
      </c>
      <c r="FN41" s="1607"/>
      <c r="FO41" s="1607"/>
      <c r="FP41" s="1607"/>
      <c r="FQ41" s="1607"/>
      <c r="FR41" s="3606"/>
      <c r="FS41" s="3606"/>
      <c r="FT41" s="3606"/>
      <c r="FU41" s="3606">
        <v>7</v>
      </c>
      <c r="FV41" s="3606">
        <v>5</v>
      </c>
      <c r="FW41" s="3606"/>
      <c r="FX41" s="3606">
        <v>2</v>
      </c>
      <c r="FY41" s="3672">
        <v>3</v>
      </c>
      <c r="FZ41" s="3606">
        <v>14</v>
      </c>
      <c r="GA41" s="3606"/>
      <c r="GB41" s="3606"/>
      <c r="GC41" s="3762"/>
      <c r="GD41" s="3763"/>
    </row>
    <row r="42" spans="1:186" s="484" customFormat="1" ht="11.1" customHeight="1" x14ac:dyDescent="0.2">
      <c r="A42" s="59" t="s">
        <v>67</v>
      </c>
      <c r="B42" s="59" t="s">
        <v>67</v>
      </c>
      <c r="C42" s="454">
        <v>1</v>
      </c>
      <c r="D42" s="453">
        <v>6.369426751592357E-3</v>
      </c>
      <c r="E42" s="409">
        <v>39227</v>
      </c>
      <c r="F42" s="406">
        <v>39227</v>
      </c>
      <c r="G42" s="448">
        <v>0</v>
      </c>
      <c r="H42" s="452">
        <v>0</v>
      </c>
      <c r="I42" s="632" t="s">
        <v>0</v>
      </c>
      <c r="J42" s="381" t="s">
        <v>0</v>
      </c>
      <c r="K42" s="766" t="s">
        <v>0</v>
      </c>
      <c r="L42" s="390">
        <v>1</v>
      </c>
      <c r="M42" s="390" t="s">
        <v>0</v>
      </c>
      <c r="N42" s="451">
        <v>0</v>
      </c>
      <c r="O42" s="450">
        <v>0</v>
      </c>
      <c r="P42" s="162">
        <v>0</v>
      </c>
      <c r="Q42" s="449">
        <v>0</v>
      </c>
      <c r="R42" s="448">
        <v>0</v>
      </c>
      <c r="S42" s="447">
        <v>0</v>
      </c>
      <c r="T42" s="368">
        <v>0</v>
      </c>
      <c r="U42" s="163">
        <v>0</v>
      </c>
      <c r="V42" s="369">
        <v>0</v>
      </c>
      <c r="W42" s="164">
        <v>0</v>
      </c>
      <c r="X42" s="165">
        <v>0</v>
      </c>
      <c r="Y42" s="166">
        <v>0</v>
      </c>
      <c r="Z42" s="395">
        <v>12</v>
      </c>
      <c r="AA42" s="395">
        <v>13</v>
      </c>
      <c r="AB42" s="403">
        <v>0.92307692307692313</v>
      </c>
      <c r="AC42" s="111">
        <v>12</v>
      </c>
      <c r="AD42" s="101"/>
      <c r="AE42" s="101"/>
      <c r="AF42" s="102"/>
      <c r="AG42" s="102"/>
      <c r="AH42" s="102"/>
      <c r="AI42" s="102"/>
      <c r="AJ42" s="102"/>
      <c r="AK42" s="102"/>
      <c r="AL42" s="102"/>
      <c r="AM42" s="102"/>
      <c r="AN42" s="103"/>
      <c r="AO42" s="103"/>
      <c r="AP42" s="103"/>
      <c r="AQ42" s="103"/>
      <c r="AR42" s="103"/>
      <c r="AS42" s="103"/>
      <c r="AT42" s="103"/>
      <c r="AU42" s="104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2"/>
      <c r="DA42" s="102"/>
      <c r="DB42" s="102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373"/>
      <c r="DN42" s="373"/>
      <c r="DO42" s="373"/>
      <c r="DP42" s="373"/>
      <c r="DQ42" s="373"/>
      <c r="DR42" s="373"/>
      <c r="DS42" s="521"/>
      <c r="DT42" s="521"/>
      <c r="DU42" s="521"/>
      <c r="DV42" s="521"/>
      <c r="DW42" s="521"/>
      <c r="DX42" s="521"/>
      <c r="DY42" s="521"/>
      <c r="DZ42" s="521"/>
      <c r="EA42" s="640"/>
      <c r="EB42" s="640"/>
      <c r="EC42" s="640"/>
      <c r="ED42" s="640"/>
      <c r="EE42" s="640"/>
      <c r="EF42" s="640"/>
      <c r="EG42" s="640"/>
      <c r="EH42" s="640"/>
      <c r="EI42" s="640"/>
      <c r="EJ42" s="640"/>
      <c r="EK42" s="640"/>
      <c r="EL42" s="640"/>
      <c r="EM42" s="640"/>
      <c r="EN42" s="640"/>
      <c r="EO42" s="759"/>
      <c r="EP42" s="759"/>
      <c r="EQ42" s="759"/>
      <c r="ER42" s="759"/>
      <c r="ES42" s="759"/>
      <c r="ET42" s="759"/>
      <c r="EU42" s="759"/>
      <c r="EV42" s="759"/>
      <c r="EW42" s="759"/>
      <c r="EX42" s="759"/>
      <c r="EY42" s="759"/>
      <c r="EZ42" s="759"/>
      <c r="FA42" s="759"/>
      <c r="FB42" s="759"/>
      <c r="FC42" s="1607"/>
      <c r="FD42" s="1607"/>
      <c r="FE42" s="1607"/>
      <c r="FF42" s="1607"/>
      <c r="FG42" s="1607"/>
      <c r="FH42" s="1607"/>
      <c r="FI42" s="1607"/>
      <c r="FJ42" s="1607"/>
      <c r="FK42" s="1607"/>
      <c r="FL42" s="1607"/>
      <c r="FM42" s="1607"/>
      <c r="FN42" s="1607"/>
      <c r="FO42" s="1607"/>
      <c r="FP42" s="1607"/>
      <c r="FQ42" s="1607"/>
      <c r="FR42" s="3606"/>
      <c r="FS42" s="3606"/>
      <c r="FT42" s="3606"/>
      <c r="FU42" s="3606"/>
      <c r="FV42" s="3606"/>
      <c r="FW42" s="3606"/>
      <c r="FX42" s="3606"/>
      <c r="FY42" s="3672"/>
      <c r="FZ42" s="3606"/>
      <c r="GA42" s="3606"/>
      <c r="GB42" s="3606"/>
      <c r="GC42" s="3762"/>
      <c r="GD42" s="3763"/>
    </row>
    <row r="43" spans="1:186" s="484" customFormat="1" ht="11.1" customHeight="1" x14ac:dyDescent="0.2">
      <c r="A43" s="63" t="s">
        <v>92</v>
      </c>
      <c r="B43" s="63" t="s">
        <v>131</v>
      </c>
      <c r="C43" s="454">
        <v>109</v>
      </c>
      <c r="D43" s="453">
        <v>0.69426751592356684</v>
      </c>
      <c r="E43" s="409">
        <v>39913</v>
      </c>
      <c r="F43" s="406">
        <v>44400</v>
      </c>
      <c r="G43" s="448">
        <v>22</v>
      </c>
      <c r="H43" s="452">
        <v>0.20183486238532111</v>
      </c>
      <c r="I43" s="632">
        <v>0.70967741935483875</v>
      </c>
      <c r="J43" s="381">
        <v>43861</v>
      </c>
      <c r="K43" s="766">
        <v>155</v>
      </c>
      <c r="L43" s="390">
        <v>2</v>
      </c>
      <c r="M43" s="390">
        <v>2</v>
      </c>
      <c r="N43" s="451">
        <v>9</v>
      </c>
      <c r="O43" s="450">
        <v>8.2568807339449546E-2</v>
      </c>
      <c r="P43" s="162">
        <v>11</v>
      </c>
      <c r="Q43" s="449">
        <v>0.10091743119266056</v>
      </c>
      <c r="R43" s="448">
        <v>42</v>
      </c>
      <c r="S43" s="447">
        <v>0.38532110091743121</v>
      </c>
      <c r="T43" s="368">
        <v>53</v>
      </c>
      <c r="U43" s="163">
        <v>0.48623853211009177</v>
      </c>
      <c r="V43" s="369">
        <v>69</v>
      </c>
      <c r="W43" s="164">
        <v>0.6330275229357798</v>
      </c>
      <c r="X43" s="165">
        <v>3</v>
      </c>
      <c r="Y43" s="166">
        <v>2.7522935779816515E-2</v>
      </c>
      <c r="Z43" s="395">
        <v>6</v>
      </c>
      <c r="AA43" s="395">
        <v>13.63302752293578</v>
      </c>
      <c r="AB43" s="403">
        <v>0.44010767160161507</v>
      </c>
      <c r="AC43" s="100"/>
      <c r="AD43" s="101"/>
      <c r="AE43" s="101"/>
      <c r="AF43" s="102"/>
      <c r="AG43" s="102"/>
      <c r="AH43" s="102"/>
      <c r="AI43" s="102"/>
      <c r="AJ43" s="102"/>
      <c r="AK43" s="102"/>
      <c r="AL43" s="102"/>
      <c r="AM43" s="102"/>
      <c r="AN43" s="104"/>
      <c r="AO43" s="104"/>
      <c r="AP43" s="104"/>
      <c r="AQ43" s="104"/>
      <c r="AR43" s="104"/>
      <c r="AS43" s="104">
        <v>9</v>
      </c>
      <c r="AT43" s="104">
        <v>8</v>
      </c>
      <c r="AU43" s="104">
        <v>11</v>
      </c>
      <c r="AV43" s="105">
        <v>10</v>
      </c>
      <c r="AW43" s="105">
        <v>6</v>
      </c>
      <c r="AX43" s="105"/>
      <c r="AY43" s="105"/>
      <c r="AZ43" s="105"/>
      <c r="BA43" s="105">
        <v>3</v>
      </c>
      <c r="BB43" s="105">
        <v>8</v>
      </c>
      <c r="BC43" s="105">
        <v>6</v>
      </c>
      <c r="BD43" s="105">
        <v>3</v>
      </c>
      <c r="BE43" s="105">
        <v>4</v>
      </c>
      <c r="BF43" s="106"/>
      <c r="BG43" s="106">
        <v>9</v>
      </c>
      <c r="BH43" s="106">
        <v>4</v>
      </c>
      <c r="BI43" s="106">
        <v>4</v>
      </c>
      <c r="BJ43" s="106">
        <v>8</v>
      </c>
      <c r="BK43" s="106">
        <v>3</v>
      </c>
      <c r="BL43" s="106">
        <v>10</v>
      </c>
      <c r="BM43" s="106">
        <v>6</v>
      </c>
      <c r="BN43" s="106">
        <v>10</v>
      </c>
      <c r="BO43" s="106">
        <v>9</v>
      </c>
      <c r="BP43" s="106">
        <v>5</v>
      </c>
      <c r="BQ43" s="107">
        <v>2</v>
      </c>
      <c r="BR43" s="107"/>
      <c r="BS43" s="107">
        <v>4</v>
      </c>
      <c r="BT43" s="107">
        <v>3</v>
      </c>
      <c r="BU43" s="107"/>
      <c r="BV43" s="107">
        <v>10</v>
      </c>
      <c r="BW43" s="107"/>
      <c r="BX43" s="107">
        <v>1</v>
      </c>
      <c r="BY43" s="107"/>
      <c r="BZ43" s="107">
        <v>8</v>
      </c>
      <c r="CA43" s="108">
        <v>6</v>
      </c>
      <c r="CB43" s="108"/>
      <c r="CC43" s="108"/>
      <c r="CD43" s="108">
        <v>1</v>
      </c>
      <c r="CE43" s="108">
        <v>3</v>
      </c>
      <c r="CF43" s="108"/>
      <c r="CG43" s="108"/>
      <c r="CH43" s="108"/>
      <c r="CI43" s="108"/>
      <c r="CJ43" s="108"/>
      <c r="CK43" s="108"/>
      <c r="CL43" s="108">
        <v>2</v>
      </c>
      <c r="CM43" s="108">
        <v>4</v>
      </c>
      <c r="CN43" s="109"/>
      <c r="CO43" s="109">
        <v>1</v>
      </c>
      <c r="CP43" s="109">
        <v>6</v>
      </c>
      <c r="CQ43" s="109">
        <v>1</v>
      </c>
      <c r="CR43" s="109">
        <v>1</v>
      </c>
      <c r="CS43" s="109">
        <v>3</v>
      </c>
      <c r="CT43" s="109">
        <v>2</v>
      </c>
      <c r="CU43" s="109"/>
      <c r="CV43" s="109">
        <v>3</v>
      </c>
      <c r="CW43" s="109">
        <v>7</v>
      </c>
      <c r="CX43" s="109">
        <v>7</v>
      </c>
      <c r="CY43" s="109">
        <v>14</v>
      </c>
      <c r="CZ43" s="102">
        <v>2</v>
      </c>
      <c r="DA43" s="102">
        <v>1</v>
      </c>
      <c r="DB43" s="102">
        <v>11</v>
      </c>
      <c r="DC43" s="110">
        <v>9</v>
      </c>
      <c r="DD43" s="110">
        <v>2</v>
      </c>
      <c r="DE43" s="110">
        <v>16</v>
      </c>
      <c r="DF43" s="110">
        <v>6</v>
      </c>
      <c r="DG43" s="110">
        <v>3</v>
      </c>
      <c r="DH43" s="110">
        <v>10</v>
      </c>
      <c r="DI43" s="110">
        <v>8</v>
      </c>
      <c r="DJ43" s="110">
        <v>1</v>
      </c>
      <c r="DK43" s="110"/>
      <c r="DL43" s="110">
        <v>1</v>
      </c>
      <c r="DM43" s="373">
        <v>10</v>
      </c>
      <c r="DN43" s="373">
        <v>1</v>
      </c>
      <c r="DO43" s="373">
        <v>1</v>
      </c>
      <c r="DP43" s="373">
        <v>14</v>
      </c>
      <c r="DQ43" s="373">
        <v>13</v>
      </c>
      <c r="DR43" s="373">
        <v>18</v>
      </c>
      <c r="DS43" s="521">
        <v>17</v>
      </c>
      <c r="DT43" s="521"/>
      <c r="DU43" s="521"/>
      <c r="DV43" s="521">
        <v>1</v>
      </c>
      <c r="DW43" s="521">
        <v>6</v>
      </c>
      <c r="DX43" s="521">
        <v>5</v>
      </c>
      <c r="DY43" s="521">
        <v>10</v>
      </c>
      <c r="DZ43" s="521">
        <v>1</v>
      </c>
      <c r="EA43" s="640">
        <v>16</v>
      </c>
      <c r="EB43" s="640">
        <v>2</v>
      </c>
      <c r="EC43" s="640">
        <v>10</v>
      </c>
      <c r="ED43" s="640">
        <v>6</v>
      </c>
      <c r="EE43" s="640">
        <v>1</v>
      </c>
      <c r="EF43" s="640"/>
      <c r="EG43" s="640">
        <v>3</v>
      </c>
      <c r="EH43" s="640">
        <v>7</v>
      </c>
      <c r="EI43" s="640">
        <v>1</v>
      </c>
      <c r="EJ43" s="640"/>
      <c r="EK43" s="640">
        <v>1</v>
      </c>
      <c r="EL43" s="640">
        <v>3</v>
      </c>
      <c r="EM43" s="640">
        <v>6</v>
      </c>
      <c r="EN43" s="640">
        <v>1</v>
      </c>
      <c r="EO43" s="759">
        <v>15</v>
      </c>
      <c r="EP43" s="759">
        <v>18</v>
      </c>
      <c r="EQ43" s="759">
        <v>2</v>
      </c>
      <c r="ER43" s="759">
        <v>8</v>
      </c>
      <c r="ES43" s="759">
        <v>2</v>
      </c>
      <c r="ET43" s="759">
        <v>15</v>
      </c>
      <c r="EU43" s="759">
        <v>4</v>
      </c>
      <c r="EV43" s="759">
        <v>3</v>
      </c>
      <c r="EW43" s="759">
        <v>4</v>
      </c>
      <c r="EX43" s="759">
        <v>1</v>
      </c>
      <c r="EY43" s="759">
        <v>5</v>
      </c>
      <c r="EZ43" s="759">
        <v>1</v>
      </c>
      <c r="FA43" s="759">
        <v>5</v>
      </c>
      <c r="FB43" s="759">
        <v>11</v>
      </c>
      <c r="FC43" s="1607">
        <v>7</v>
      </c>
      <c r="FD43" s="1607">
        <v>5</v>
      </c>
      <c r="FE43" s="1607">
        <v>10</v>
      </c>
      <c r="FF43" s="1607">
        <v>4</v>
      </c>
      <c r="FG43" s="1607">
        <v>11</v>
      </c>
      <c r="FH43" s="1607">
        <v>6</v>
      </c>
      <c r="FI43" s="1607">
        <v>1</v>
      </c>
      <c r="FJ43" s="1607">
        <v>13</v>
      </c>
      <c r="FK43" s="1607"/>
      <c r="FL43" s="1607"/>
      <c r="FM43" s="1607"/>
      <c r="FN43" s="1607"/>
      <c r="FO43" s="1607"/>
      <c r="FP43" s="1607"/>
      <c r="FQ43" s="1607">
        <v>12</v>
      </c>
      <c r="FR43" s="3606">
        <v>9</v>
      </c>
      <c r="FS43" s="3606">
        <v>12</v>
      </c>
      <c r="FT43" s="3606"/>
      <c r="FU43" s="3606"/>
      <c r="FV43" s="3606">
        <v>1</v>
      </c>
      <c r="FW43" s="3606">
        <v>4</v>
      </c>
      <c r="FX43" s="3606"/>
      <c r="FY43" s="3672">
        <v>4</v>
      </c>
      <c r="FZ43" s="3606">
        <v>1</v>
      </c>
      <c r="GA43" s="3606">
        <v>1</v>
      </c>
      <c r="GB43" s="3606">
        <v>8</v>
      </c>
      <c r="GC43" s="3762">
        <v>2</v>
      </c>
      <c r="GD43" s="3763"/>
    </row>
    <row r="44" spans="1:186" s="484" customFormat="1" ht="11.1" customHeight="1" x14ac:dyDescent="0.2">
      <c r="A44" s="59" t="s">
        <v>93</v>
      </c>
      <c r="B44" s="59" t="s">
        <v>58</v>
      </c>
      <c r="C44" s="454">
        <v>28</v>
      </c>
      <c r="D44" s="453">
        <v>0.17834394904458598</v>
      </c>
      <c r="E44" s="409">
        <v>40145</v>
      </c>
      <c r="F44" s="406">
        <v>43749</v>
      </c>
      <c r="G44" s="448">
        <v>0</v>
      </c>
      <c r="H44" s="452">
        <v>0</v>
      </c>
      <c r="I44" s="632" t="s">
        <v>0</v>
      </c>
      <c r="J44" s="381" t="s">
        <v>0</v>
      </c>
      <c r="K44" s="766" t="s">
        <v>0</v>
      </c>
      <c r="L44" s="390">
        <v>28</v>
      </c>
      <c r="M44" s="390" t="s">
        <v>0</v>
      </c>
      <c r="N44" s="451">
        <v>2</v>
      </c>
      <c r="O44" s="450">
        <v>7.1428571428571425E-2</v>
      </c>
      <c r="P44" s="162">
        <v>1</v>
      </c>
      <c r="Q44" s="449">
        <v>3.5714285714285712E-2</v>
      </c>
      <c r="R44" s="448">
        <v>3</v>
      </c>
      <c r="S44" s="447">
        <v>0.10714285714285714</v>
      </c>
      <c r="T44" s="368">
        <v>6</v>
      </c>
      <c r="U44" s="163">
        <v>0.21428571428571427</v>
      </c>
      <c r="V44" s="369">
        <v>9</v>
      </c>
      <c r="W44" s="164">
        <v>0.32142857142857145</v>
      </c>
      <c r="X44" s="165">
        <v>6</v>
      </c>
      <c r="Y44" s="166">
        <v>0.21428571428571427</v>
      </c>
      <c r="Z44" s="395">
        <v>8.6071428571428577</v>
      </c>
      <c r="AA44" s="395">
        <v>13.142857142857142</v>
      </c>
      <c r="AB44" s="403">
        <v>0.65489130434782616</v>
      </c>
      <c r="AC44" s="100"/>
      <c r="AD44" s="101"/>
      <c r="AE44" s="101"/>
      <c r="AF44" s="102"/>
      <c r="AG44" s="102"/>
      <c r="AH44" s="102"/>
      <c r="AI44" s="102"/>
      <c r="AJ44" s="102"/>
      <c r="AK44" s="102"/>
      <c r="AL44" s="102"/>
      <c r="AM44" s="102"/>
      <c r="AN44" s="103"/>
      <c r="AO44" s="103"/>
      <c r="AP44" s="103"/>
      <c r="AQ44" s="103"/>
      <c r="AR44" s="103"/>
      <c r="AS44" s="103"/>
      <c r="AT44" s="103"/>
      <c r="AU44" s="104"/>
      <c r="AV44" s="105"/>
      <c r="AW44" s="105"/>
      <c r="AX44" s="105"/>
      <c r="AY44" s="105">
        <v>10</v>
      </c>
      <c r="AZ44" s="105"/>
      <c r="BA44" s="105"/>
      <c r="BB44" s="105"/>
      <c r="BC44" s="105"/>
      <c r="BD44" s="105"/>
      <c r="BE44" s="105"/>
      <c r="BF44" s="106"/>
      <c r="BG44" s="106"/>
      <c r="BH44" s="106"/>
      <c r="BI44" s="106"/>
      <c r="BJ44" s="106"/>
      <c r="BK44" s="106"/>
      <c r="BL44" s="106">
        <v>11</v>
      </c>
      <c r="BM44" s="106"/>
      <c r="BN44" s="106">
        <v>9</v>
      </c>
      <c r="BO44" s="106">
        <v>11</v>
      </c>
      <c r="BP44" s="106"/>
      <c r="BQ44" s="107"/>
      <c r="BR44" s="107"/>
      <c r="BS44" s="107"/>
      <c r="BT44" s="107"/>
      <c r="BU44" s="107">
        <v>2</v>
      </c>
      <c r="BV44" s="107">
        <v>11</v>
      </c>
      <c r="BW44" s="107">
        <v>8</v>
      </c>
      <c r="BX44" s="107"/>
      <c r="BY44" s="107">
        <v>2</v>
      </c>
      <c r="BZ44" s="107"/>
      <c r="CA44" s="108">
        <v>7</v>
      </c>
      <c r="CB44" s="108"/>
      <c r="CC44" s="108">
        <v>11</v>
      </c>
      <c r="CD44" s="108"/>
      <c r="CE44" s="108"/>
      <c r="CF44" s="108">
        <v>8</v>
      </c>
      <c r="CG44" s="108"/>
      <c r="CH44" s="108"/>
      <c r="CI44" s="108"/>
      <c r="CJ44" s="108"/>
      <c r="CK44" s="108"/>
      <c r="CL44" s="108">
        <v>3</v>
      </c>
      <c r="CM44" s="108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12"/>
      <c r="DA44" s="112"/>
      <c r="DB44" s="112"/>
      <c r="DC44" s="113"/>
      <c r="DD44" s="113"/>
      <c r="DE44" s="110">
        <v>6</v>
      </c>
      <c r="DF44" s="110"/>
      <c r="DG44" s="110">
        <v>5</v>
      </c>
      <c r="DH44" s="110"/>
      <c r="DI44" s="110"/>
      <c r="DJ44" s="110"/>
      <c r="DK44" s="110"/>
      <c r="DL44" s="110"/>
      <c r="DM44" s="523">
        <v>9</v>
      </c>
      <c r="DN44" s="523"/>
      <c r="DO44" s="523"/>
      <c r="DP44" s="523"/>
      <c r="DQ44" s="523"/>
      <c r="DR44" s="523"/>
      <c r="DS44" s="523"/>
      <c r="DT44" s="523">
        <v>12</v>
      </c>
      <c r="DU44" s="613"/>
      <c r="DV44" s="613"/>
      <c r="DW44" s="613"/>
      <c r="DX44" s="613">
        <v>10</v>
      </c>
      <c r="DY44" s="613"/>
      <c r="DZ44" s="613"/>
      <c r="EA44" s="641">
        <v>11</v>
      </c>
      <c r="EB44" s="641"/>
      <c r="EC44" s="641"/>
      <c r="ED44" s="641"/>
      <c r="EE44" s="641"/>
      <c r="EF44" s="641"/>
      <c r="EG44" s="641"/>
      <c r="EH44" s="641">
        <v>4</v>
      </c>
      <c r="EI44" s="641"/>
      <c r="EJ44" s="641"/>
      <c r="EK44" s="641"/>
      <c r="EL44" s="641"/>
      <c r="EM44" s="641">
        <v>10</v>
      </c>
      <c r="EN44" s="641">
        <v>13</v>
      </c>
      <c r="EO44" s="760"/>
      <c r="EP44" s="760"/>
      <c r="EQ44" s="760"/>
      <c r="ER44" s="760"/>
      <c r="ES44" s="760"/>
      <c r="ET44" s="760"/>
      <c r="EU44" s="760"/>
      <c r="EV44" s="760">
        <v>15</v>
      </c>
      <c r="EW44" s="760"/>
      <c r="EX44" s="760"/>
      <c r="EY44" s="760"/>
      <c r="EZ44" s="760"/>
      <c r="FA44" s="760">
        <v>6</v>
      </c>
      <c r="FB44" s="760"/>
      <c r="FC44" s="1608"/>
      <c r="FD44" s="1608"/>
      <c r="FE44" s="1608">
        <v>7</v>
      </c>
      <c r="FF44" s="1608"/>
      <c r="FG44" s="1608"/>
      <c r="FH44" s="1608"/>
      <c r="FI44" s="1608"/>
      <c r="FJ44" s="1608"/>
      <c r="FK44" s="1608">
        <v>11</v>
      </c>
      <c r="FL44" s="1608">
        <v>8</v>
      </c>
      <c r="FM44" s="1608"/>
      <c r="FN44" s="1608"/>
      <c r="FO44" s="1608"/>
      <c r="FP44" s="1608"/>
      <c r="FQ44" s="1608">
        <v>4</v>
      </c>
      <c r="FR44" s="3607"/>
      <c r="FS44" s="3607"/>
      <c r="FT44" s="3607">
        <v>17</v>
      </c>
      <c r="FU44" s="3607"/>
      <c r="FV44" s="3607"/>
      <c r="FW44" s="3607"/>
      <c r="FX44" s="3607"/>
      <c r="FY44" s="3673"/>
      <c r="FZ44" s="3607"/>
      <c r="GA44" s="3607"/>
      <c r="GB44" s="3607"/>
      <c r="GC44" s="3764"/>
      <c r="GD44" s="3765"/>
    </row>
    <row r="45" spans="1:186" s="484" customFormat="1" ht="11.1" customHeight="1" x14ac:dyDescent="0.2">
      <c r="A45" s="63" t="s">
        <v>94</v>
      </c>
      <c r="B45" s="63" t="s">
        <v>140</v>
      </c>
      <c r="C45" s="454">
        <v>134</v>
      </c>
      <c r="D45" s="453">
        <v>0.85350318471337583</v>
      </c>
      <c r="E45" s="409">
        <v>39913</v>
      </c>
      <c r="F45" s="406">
        <v>44400</v>
      </c>
      <c r="G45" s="448">
        <v>9</v>
      </c>
      <c r="H45" s="452">
        <v>6.7164179104477612E-2</v>
      </c>
      <c r="I45" s="632">
        <v>0.375</v>
      </c>
      <c r="J45" s="381">
        <v>43525</v>
      </c>
      <c r="K45" s="766">
        <v>139</v>
      </c>
      <c r="L45" s="390">
        <v>18</v>
      </c>
      <c r="M45" s="390">
        <v>18</v>
      </c>
      <c r="N45" s="451">
        <v>15</v>
      </c>
      <c r="O45" s="450">
        <v>0.11194029850746269</v>
      </c>
      <c r="P45" s="162">
        <v>15</v>
      </c>
      <c r="Q45" s="449">
        <v>0.11194029850746269</v>
      </c>
      <c r="R45" s="448">
        <v>39</v>
      </c>
      <c r="S45" s="447">
        <v>0.29104477611940299</v>
      </c>
      <c r="T45" s="368">
        <v>48</v>
      </c>
      <c r="U45" s="163">
        <v>0.35820895522388058</v>
      </c>
      <c r="V45" s="369">
        <v>74</v>
      </c>
      <c r="W45" s="164">
        <v>0.55223880597014929</v>
      </c>
      <c r="X45" s="165">
        <v>7</v>
      </c>
      <c r="Y45" s="166">
        <v>5.2238805970149252E-2</v>
      </c>
      <c r="Z45" s="395">
        <v>6.8059701492537314</v>
      </c>
      <c r="AA45" s="395">
        <v>13.402985074626866</v>
      </c>
      <c r="AB45" s="403">
        <v>0.50779510022271712</v>
      </c>
      <c r="AC45" s="100"/>
      <c r="AD45" s="101"/>
      <c r="AE45" s="101"/>
      <c r="AF45" s="102"/>
      <c r="AG45" s="102"/>
      <c r="AH45" s="102"/>
      <c r="AI45" s="102"/>
      <c r="AJ45" s="102"/>
      <c r="AK45" s="102"/>
      <c r="AL45" s="102"/>
      <c r="AM45" s="102"/>
      <c r="AN45" s="104"/>
      <c r="AO45" s="104"/>
      <c r="AP45" s="104"/>
      <c r="AQ45" s="104"/>
      <c r="AR45" s="104"/>
      <c r="AS45" s="104">
        <v>6</v>
      </c>
      <c r="AT45" s="104">
        <v>1</v>
      </c>
      <c r="AU45" s="104">
        <v>4</v>
      </c>
      <c r="AV45" s="105">
        <v>7</v>
      </c>
      <c r="AW45" s="105">
        <v>1</v>
      </c>
      <c r="AX45" s="105">
        <v>1</v>
      </c>
      <c r="AY45" s="105">
        <v>1</v>
      </c>
      <c r="AZ45" s="105">
        <v>2</v>
      </c>
      <c r="BA45" s="105">
        <v>8</v>
      </c>
      <c r="BB45" s="105">
        <v>3</v>
      </c>
      <c r="BC45" s="105">
        <v>8</v>
      </c>
      <c r="BD45" s="105"/>
      <c r="BE45" s="105">
        <v>7</v>
      </c>
      <c r="BF45" s="106">
        <v>2</v>
      </c>
      <c r="BG45" s="106">
        <v>7</v>
      </c>
      <c r="BH45" s="106">
        <v>1</v>
      </c>
      <c r="BI45" s="106">
        <v>14</v>
      </c>
      <c r="BJ45" s="106">
        <v>2</v>
      </c>
      <c r="BK45" s="106">
        <v>1</v>
      </c>
      <c r="BL45" s="106">
        <v>9</v>
      </c>
      <c r="BM45" s="106">
        <v>7</v>
      </c>
      <c r="BN45" s="106">
        <v>3</v>
      </c>
      <c r="BO45" s="106">
        <v>6</v>
      </c>
      <c r="BP45" s="106">
        <v>10</v>
      </c>
      <c r="BQ45" s="107">
        <v>9</v>
      </c>
      <c r="BR45" s="107">
        <v>3</v>
      </c>
      <c r="BS45" s="107">
        <v>8</v>
      </c>
      <c r="BT45" s="107">
        <v>5</v>
      </c>
      <c r="BU45" s="107">
        <v>3</v>
      </c>
      <c r="BV45" s="107"/>
      <c r="BW45" s="107">
        <v>2</v>
      </c>
      <c r="BX45" s="107">
        <v>3</v>
      </c>
      <c r="BY45" s="107">
        <v>6</v>
      </c>
      <c r="BZ45" s="107">
        <v>5</v>
      </c>
      <c r="CA45" s="108">
        <v>2</v>
      </c>
      <c r="CB45" s="108">
        <v>7</v>
      </c>
      <c r="CC45" s="108"/>
      <c r="CD45" s="108">
        <v>7</v>
      </c>
      <c r="CE45" s="108">
        <v>2</v>
      </c>
      <c r="CF45" s="108">
        <v>10</v>
      </c>
      <c r="CG45" s="108">
        <v>6</v>
      </c>
      <c r="CH45" s="108">
        <v>8</v>
      </c>
      <c r="CI45" s="108"/>
      <c r="CJ45" s="108">
        <v>7</v>
      </c>
      <c r="CK45" s="108">
        <v>13</v>
      </c>
      <c r="CL45" s="108">
        <v>16</v>
      </c>
      <c r="CM45" s="108">
        <v>3</v>
      </c>
      <c r="CN45" s="109">
        <v>2</v>
      </c>
      <c r="CO45" s="109">
        <v>3</v>
      </c>
      <c r="CP45" s="109">
        <v>8</v>
      </c>
      <c r="CQ45" s="109">
        <v>8</v>
      </c>
      <c r="CR45" s="109">
        <v>9</v>
      </c>
      <c r="CS45" s="109"/>
      <c r="CT45" s="109">
        <v>13</v>
      </c>
      <c r="CU45" s="109">
        <v>12</v>
      </c>
      <c r="CV45" s="109">
        <v>7</v>
      </c>
      <c r="CW45" s="109">
        <v>9</v>
      </c>
      <c r="CX45" s="109"/>
      <c r="CY45" s="109">
        <v>15</v>
      </c>
      <c r="CZ45" s="102">
        <v>12</v>
      </c>
      <c r="DA45" s="102">
        <v>6</v>
      </c>
      <c r="DB45" s="102">
        <v>7</v>
      </c>
      <c r="DC45" s="110">
        <v>4</v>
      </c>
      <c r="DD45" s="110">
        <v>6</v>
      </c>
      <c r="DE45" s="110">
        <v>13</v>
      </c>
      <c r="DF45" s="110"/>
      <c r="DG45" s="110">
        <v>6</v>
      </c>
      <c r="DH45" s="110">
        <v>14</v>
      </c>
      <c r="DI45" s="110">
        <v>15</v>
      </c>
      <c r="DJ45" s="110">
        <v>12</v>
      </c>
      <c r="DK45" s="110">
        <v>12</v>
      </c>
      <c r="DL45" s="110">
        <v>10</v>
      </c>
      <c r="DM45" s="373">
        <v>3</v>
      </c>
      <c r="DN45" s="373">
        <v>3</v>
      </c>
      <c r="DO45" s="373">
        <v>4</v>
      </c>
      <c r="DP45" s="373">
        <v>3</v>
      </c>
      <c r="DQ45" s="373">
        <v>5</v>
      </c>
      <c r="DR45" s="373">
        <v>2</v>
      </c>
      <c r="DS45" s="521">
        <v>3</v>
      </c>
      <c r="DT45" s="521">
        <v>14</v>
      </c>
      <c r="DU45" s="521">
        <v>7</v>
      </c>
      <c r="DV45" s="521">
        <v>5</v>
      </c>
      <c r="DW45" s="521">
        <v>15</v>
      </c>
      <c r="DX45" s="521">
        <v>8</v>
      </c>
      <c r="DY45" s="521">
        <v>5</v>
      </c>
      <c r="DZ45" s="521">
        <v>3</v>
      </c>
      <c r="EA45" s="640">
        <v>6</v>
      </c>
      <c r="EB45" s="640">
        <v>3</v>
      </c>
      <c r="EC45" s="640">
        <v>7</v>
      </c>
      <c r="ED45" s="640">
        <v>14</v>
      </c>
      <c r="EE45" s="640">
        <v>10</v>
      </c>
      <c r="EF45" s="640">
        <v>2</v>
      </c>
      <c r="EG45" s="640">
        <v>6</v>
      </c>
      <c r="EH45" s="640">
        <v>11</v>
      </c>
      <c r="EI45" s="640">
        <v>6</v>
      </c>
      <c r="EJ45" s="640">
        <v>12</v>
      </c>
      <c r="EK45" s="640">
        <v>5</v>
      </c>
      <c r="EL45" s="640">
        <v>10</v>
      </c>
      <c r="EM45" s="640">
        <v>12</v>
      </c>
      <c r="EN45" s="640">
        <v>10</v>
      </c>
      <c r="EO45" s="759">
        <v>6</v>
      </c>
      <c r="EP45" s="759">
        <v>8</v>
      </c>
      <c r="EQ45" s="759">
        <v>4</v>
      </c>
      <c r="ER45" s="759">
        <v>7</v>
      </c>
      <c r="ES45" s="759">
        <v>1</v>
      </c>
      <c r="ET45" s="759">
        <v>6</v>
      </c>
      <c r="EU45" s="759">
        <v>13</v>
      </c>
      <c r="EV45" s="759">
        <v>14</v>
      </c>
      <c r="EW45" s="759">
        <v>3</v>
      </c>
      <c r="EX45" s="759">
        <v>8</v>
      </c>
      <c r="EY45" s="759">
        <v>9</v>
      </c>
      <c r="EZ45" s="759">
        <v>5</v>
      </c>
      <c r="FA45" s="759">
        <v>2</v>
      </c>
      <c r="FB45" s="759">
        <v>7</v>
      </c>
      <c r="FC45" s="1607">
        <v>2</v>
      </c>
      <c r="FD45" s="1607">
        <v>2</v>
      </c>
      <c r="FE45" s="1607">
        <v>1</v>
      </c>
      <c r="FF45" s="1607">
        <v>8</v>
      </c>
      <c r="FG45" s="1607">
        <v>2</v>
      </c>
      <c r="FH45" s="1607">
        <v>4</v>
      </c>
      <c r="FI45" s="1607">
        <v>7</v>
      </c>
      <c r="FJ45" s="1607">
        <v>7</v>
      </c>
      <c r="FK45" s="1607">
        <v>1</v>
      </c>
      <c r="FL45" s="1607">
        <v>14</v>
      </c>
      <c r="FM45" s="1607">
        <v>5</v>
      </c>
      <c r="FN45" s="1607">
        <v>3</v>
      </c>
      <c r="FO45" s="1607">
        <v>2</v>
      </c>
      <c r="FP45" s="1607">
        <v>9</v>
      </c>
      <c r="FQ45" s="1607">
        <v>13</v>
      </c>
      <c r="FR45" s="3606">
        <v>11</v>
      </c>
      <c r="FS45" s="3606">
        <v>5</v>
      </c>
      <c r="FT45" s="3606">
        <v>6</v>
      </c>
      <c r="FU45" s="3606">
        <v>9</v>
      </c>
      <c r="FV45" s="3606">
        <v>15</v>
      </c>
      <c r="FW45" s="3606">
        <v>2</v>
      </c>
      <c r="FX45" s="3606">
        <v>15</v>
      </c>
      <c r="FY45" s="3672">
        <v>14</v>
      </c>
      <c r="FZ45" s="3606">
        <v>5</v>
      </c>
      <c r="GA45" s="3606">
        <v>10</v>
      </c>
      <c r="GB45" s="3606">
        <v>4</v>
      </c>
      <c r="GC45" s="3762">
        <v>10</v>
      </c>
      <c r="GD45" s="3763"/>
    </row>
    <row r="46" spans="1:186" s="484" customFormat="1" ht="11.1" customHeight="1" x14ac:dyDescent="0.2">
      <c r="A46" s="60" t="s">
        <v>129</v>
      </c>
      <c r="B46" s="60" t="s">
        <v>193</v>
      </c>
      <c r="C46" s="454">
        <v>67</v>
      </c>
      <c r="D46" s="453">
        <v>0.42675159235668791</v>
      </c>
      <c r="E46" s="409">
        <v>41208</v>
      </c>
      <c r="F46" s="406">
        <v>43861</v>
      </c>
      <c r="G46" s="448">
        <v>6</v>
      </c>
      <c r="H46" s="452">
        <v>8.9552238805970144E-2</v>
      </c>
      <c r="I46" s="632">
        <v>0.6</v>
      </c>
      <c r="J46" s="381">
        <v>43560</v>
      </c>
      <c r="K46" s="766">
        <v>141</v>
      </c>
      <c r="L46" s="390">
        <v>7</v>
      </c>
      <c r="M46" s="390">
        <v>16</v>
      </c>
      <c r="N46" s="451">
        <v>4</v>
      </c>
      <c r="O46" s="450">
        <v>5.9701492537313432E-2</v>
      </c>
      <c r="P46" s="162">
        <v>6</v>
      </c>
      <c r="Q46" s="449">
        <v>8.9552238805970144E-2</v>
      </c>
      <c r="R46" s="448">
        <v>16</v>
      </c>
      <c r="S46" s="447">
        <v>0.23880597014925373</v>
      </c>
      <c r="T46" s="368">
        <v>23</v>
      </c>
      <c r="U46" s="163">
        <v>0.34328358208955223</v>
      </c>
      <c r="V46" s="369">
        <v>32</v>
      </c>
      <c r="W46" s="164">
        <v>0.47761194029850745</v>
      </c>
      <c r="X46" s="165">
        <v>6</v>
      </c>
      <c r="Y46" s="166">
        <v>8.9552238805970144E-2</v>
      </c>
      <c r="Z46" s="395">
        <v>7.8805970149253728</v>
      </c>
      <c r="AA46" s="395">
        <v>14.985074626865671</v>
      </c>
      <c r="AB46" s="403">
        <v>0.52589641434262946</v>
      </c>
      <c r="AC46" s="100"/>
      <c r="AD46" s="101"/>
      <c r="AE46" s="101"/>
      <c r="AF46" s="102"/>
      <c r="AG46" s="102"/>
      <c r="AH46" s="102"/>
      <c r="AI46" s="102"/>
      <c r="AJ46" s="102"/>
      <c r="AK46" s="102"/>
      <c r="AL46" s="102"/>
      <c r="AM46" s="102"/>
      <c r="AN46" s="103"/>
      <c r="AO46" s="103"/>
      <c r="AP46" s="103"/>
      <c r="AQ46" s="103"/>
      <c r="AR46" s="103"/>
      <c r="AS46" s="103"/>
      <c r="AT46" s="103"/>
      <c r="AU46" s="104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8"/>
      <c r="CB46" s="108"/>
      <c r="CC46" s="108"/>
      <c r="CD46" s="108">
        <v>8</v>
      </c>
      <c r="CE46" s="108"/>
      <c r="CF46" s="108">
        <v>2</v>
      </c>
      <c r="CG46" s="108"/>
      <c r="CH46" s="108"/>
      <c r="CI46" s="108">
        <v>9</v>
      </c>
      <c r="CJ46" s="108">
        <v>4</v>
      </c>
      <c r="CK46" s="108">
        <v>14</v>
      </c>
      <c r="CL46" s="108">
        <v>1</v>
      </c>
      <c r="CM46" s="108"/>
      <c r="CN46" s="109"/>
      <c r="CO46" s="109">
        <v>5</v>
      </c>
      <c r="CP46" s="109">
        <v>4</v>
      </c>
      <c r="CQ46" s="109">
        <v>2</v>
      </c>
      <c r="CR46" s="109"/>
      <c r="CS46" s="109">
        <v>11</v>
      </c>
      <c r="CT46" s="109">
        <v>3</v>
      </c>
      <c r="CU46" s="109">
        <v>3</v>
      </c>
      <c r="CV46" s="109">
        <v>9</v>
      </c>
      <c r="CW46" s="109">
        <v>16</v>
      </c>
      <c r="CX46" s="109"/>
      <c r="CY46" s="109">
        <v>9</v>
      </c>
      <c r="CZ46" s="102">
        <v>1</v>
      </c>
      <c r="DA46" s="102">
        <v>11</v>
      </c>
      <c r="DB46" s="102">
        <v>5</v>
      </c>
      <c r="DC46" s="110">
        <v>11</v>
      </c>
      <c r="DD46" s="110"/>
      <c r="DE46" s="110">
        <v>17</v>
      </c>
      <c r="DF46" s="110">
        <v>12</v>
      </c>
      <c r="DG46" s="110">
        <v>4</v>
      </c>
      <c r="DH46" s="110">
        <v>2</v>
      </c>
      <c r="DI46" s="110">
        <v>10</v>
      </c>
      <c r="DJ46" s="110">
        <v>3</v>
      </c>
      <c r="DK46" s="110">
        <v>8</v>
      </c>
      <c r="DL46" s="110">
        <v>6</v>
      </c>
      <c r="DM46" s="373">
        <v>12</v>
      </c>
      <c r="DN46" s="373">
        <v>12</v>
      </c>
      <c r="DO46" s="373"/>
      <c r="DP46" s="373">
        <v>2</v>
      </c>
      <c r="DQ46" s="373">
        <v>4</v>
      </c>
      <c r="DR46" s="373">
        <v>1</v>
      </c>
      <c r="DS46" s="521">
        <v>8</v>
      </c>
      <c r="DT46" s="521"/>
      <c r="DU46" s="521">
        <v>8</v>
      </c>
      <c r="DV46" s="521">
        <v>6</v>
      </c>
      <c r="DW46" s="521">
        <v>3</v>
      </c>
      <c r="DX46" s="521">
        <v>1</v>
      </c>
      <c r="DY46" s="521">
        <v>12</v>
      </c>
      <c r="DZ46" s="521"/>
      <c r="EA46" s="640"/>
      <c r="EB46" s="640">
        <v>10</v>
      </c>
      <c r="EC46" s="640">
        <v>12</v>
      </c>
      <c r="ED46" s="640">
        <v>15</v>
      </c>
      <c r="EE46" s="640"/>
      <c r="EF46" s="640">
        <v>9</v>
      </c>
      <c r="EG46" s="640"/>
      <c r="EH46" s="640"/>
      <c r="EI46" s="640"/>
      <c r="EJ46" s="640">
        <v>7</v>
      </c>
      <c r="EK46" s="640"/>
      <c r="EL46" s="640"/>
      <c r="EM46" s="640">
        <v>8</v>
      </c>
      <c r="EN46" s="640">
        <v>3</v>
      </c>
      <c r="EO46" s="759">
        <v>1</v>
      </c>
      <c r="EP46" s="759">
        <v>16</v>
      </c>
      <c r="EQ46" s="759"/>
      <c r="ER46" s="759"/>
      <c r="ES46" s="759">
        <v>3</v>
      </c>
      <c r="ET46" s="759">
        <v>8</v>
      </c>
      <c r="EU46" s="759">
        <v>8</v>
      </c>
      <c r="EV46" s="759">
        <v>13</v>
      </c>
      <c r="EW46" s="759">
        <v>12</v>
      </c>
      <c r="EX46" s="759">
        <v>5</v>
      </c>
      <c r="EY46" s="759"/>
      <c r="EZ46" s="759">
        <v>10</v>
      </c>
      <c r="FA46" s="759">
        <v>10</v>
      </c>
      <c r="FB46" s="759">
        <v>16</v>
      </c>
      <c r="FC46" s="1607"/>
      <c r="FD46" s="1607">
        <v>8</v>
      </c>
      <c r="FE46" s="1607"/>
      <c r="FF46" s="1607"/>
      <c r="FG46" s="1607">
        <v>16</v>
      </c>
      <c r="FH46" s="1607"/>
      <c r="FI46" s="1607"/>
      <c r="FJ46" s="1607"/>
      <c r="FK46" s="1607"/>
      <c r="FL46" s="1607">
        <v>6</v>
      </c>
      <c r="FM46" s="1607">
        <v>1</v>
      </c>
      <c r="FN46" s="1607">
        <v>8</v>
      </c>
      <c r="FO46" s="1607"/>
      <c r="FP46" s="1607"/>
      <c r="FQ46" s="1607">
        <v>15</v>
      </c>
      <c r="FR46" s="3606">
        <v>15</v>
      </c>
      <c r="FS46" s="3606">
        <v>9</v>
      </c>
      <c r="FT46" s="3606"/>
      <c r="FU46" s="3606">
        <v>5</v>
      </c>
      <c r="FV46" s="3606">
        <v>16</v>
      </c>
      <c r="FW46" s="3606"/>
      <c r="FX46" s="3606"/>
      <c r="FY46" s="3672"/>
      <c r="FZ46" s="3606"/>
      <c r="GA46" s="3606">
        <v>4</v>
      </c>
      <c r="GB46" s="3606"/>
      <c r="GC46" s="3762"/>
      <c r="GD46" s="3763"/>
    </row>
    <row r="47" spans="1:186" s="484" customFormat="1" ht="11.1" customHeight="1" x14ac:dyDescent="0.2">
      <c r="A47" s="62" t="s">
        <v>112</v>
      </c>
      <c r="B47" s="62" t="s">
        <v>137</v>
      </c>
      <c r="C47" s="454">
        <v>4</v>
      </c>
      <c r="D47" s="453">
        <v>2.5477707006369428E-2</v>
      </c>
      <c r="E47" s="409">
        <v>40145</v>
      </c>
      <c r="F47" s="406">
        <v>41607</v>
      </c>
      <c r="G47" s="448">
        <v>1</v>
      </c>
      <c r="H47" s="452">
        <v>0.25</v>
      </c>
      <c r="I47" s="632">
        <v>1</v>
      </c>
      <c r="J47" s="381">
        <v>40942</v>
      </c>
      <c r="K47" s="766">
        <v>46</v>
      </c>
      <c r="L47" s="390">
        <v>1</v>
      </c>
      <c r="M47" s="390">
        <v>111</v>
      </c>
      <c r="N47" s="451">
        <v>0</v>
      </c>
      <c r="O47" s="450">
        <v>0</v>
      </c>
      <c r="P47" s="162">
        <v>0</v>
      </c>
      <c r="Q47" s="449">
        <v>0</v>
      </c>
      <c r="R47" s="448">
        <v>1</v>
      </c>
      <c r="S47" s="447">
        <v>0.25</v>
      </c>
      <c r="T47" s="368">
        <v>1</v>
      </c>
      <c r="U47" s="163">
        <v>0.25</v>
      </c>
      <c r="V47" s="369">
        <v>1</v>
      </c>
      <c r="W47" s="164">
        <v>0.25</v>
      </c>
      <c r="X47" s="165">
        <v>0</v>
      </c>
      <c r="Y47" s="166">
        <v>0</v>
      </c>
      <c r="Z47" s="395">
        <v>7</v>
      </c>
      <c r="AA47" s="395">
        <v>12</v>
      </c>
      <c r="AB47" s="403">
        <v>0.58333333333333337</v>
      </c>
      <c r="AC47" s="100"/>
      <c r="AD47" s="101"/>
      <c r="AE47" s="101"/>
      <c r="AF47" s="102"/>
      <c r="AG47" s="102"/>
      <c r="AH47" s="102"/>
      <c r="AI47" s="102"/>
      <c r="AJ47" s="102"/>
      <c r="AK47" s="102"/>
      <c r="AL47" s="102"/>
      <c r="AM47" s="102"/>
      <c r="AN47" s="103"/>
      <c r="AO47" s="103"/>
      <c r="AP47" s="103"/>
      <c r="AQ47" s="103"/>
      <c r="AR47" s="103"/>
      <c r="AS47" s="103"/>
      <c r="AT47" s="103"/>
      <c r="AU47" s="104"/>
      <c r="AV47" s="105"/>
      <c r="AW47" s="105"/>
      <c r="AX47" s="105"/>
      <c r="AY47" s="105">
        <v>7</v>
      </c>
      <c r="AZ47" s="105"/>
      <c r="BA47" s="105"/>
      <c r="BB47" s="105"/>
      <c r="BC47" s="105"/>
      <c r="BD47" s="105">
        <v>5</v>
      </c>
      <c r="BE47" s="105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7"/>
      <c r="BR47" s="107"/>
      <c r="BS47" s="107"/>
      <c r="BT47" s="107"/>
      <c r="BU47" s="107"/>
      <c r="BV47" s="107">
        <v>1</v>
      </c>
      <c r="BW47" s="107"/>
      <c r="BX47" s="107"/>
      <c r="BY47" s="107"/>
      <c r="BZ47" s="107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9"/>
      <c r="CO47" s="109"/>
      <c r="CP47" s="109"/>
      <c r="CQ47" s="109"/>
      <c r="CR47" s="109">
        <v>15</v>
      </c>
      <c r="CS47" s="109"/>
      <c r="CT47" s="109"/>
      <c r="CU47" s="109"/>
      <c r="CV47" s="109"/>
      <c r="CW47" s="109"/>
      <c r="CX47" s="109"/>
      <c r="CY47" s="109"/>
      <c r="CZ47" s="102"/>
      <c r="DA47" s="102"/>
      <c r="DB47" s="102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373"/>
      <c r="DN47" s="373"/>
      <c r="DO47" s="373"/>
      <c r="DP47" s="373"/>
      <c r="DQ47" s="373"/>
      <c r="DR47" s="373"/>
      <c r="DS47" s="521"/>
      <c r="DT47" s="521"/>
      <c r="DU47" s="521"/>
      <c r="DV47" s="521"/>
      <c r="DW47" s="521"/>
      <c r="DX47" s="521"/>
      <c r="DY47" s="521"/>
      <c r="DZ47" s="521"/>
      <c r="EA47" s="640"/>
      <c r="EB47" s="640"/>
      <c r="EC47" s="640"/>
      <c r="ED47" s="640"/>
      <c r="EE47" s="640"/>
      <c r="EF47" s="640"/>
      <c r="EG47" s="640"/>
      <c r="EH47" s="640"/>
      <c r="EI47" s="640"/>
      <c r="EJ47" s="640"/>
      <c r="EK47" s="640"/>
      <c r="EL47" s="640"/>
      <c r="EM47" s="640"/>
      <c r="EN47" s="640"/>
      <c r="EO47" s="759"/>
      <c r="EP47" s="759"/>
      <c r="EQ47" s="759"/>
      <c r="ER47" s="759"/>
      <c r="ES47" s="759"/>
      <c r="ET47" s="759"/>
      <c r="EU47" s="759"/>
      <c r="EV47" s="759"/>
      <c r="EW47" s="759"/>
      <c r="EX47" s="759"/>
      <c r="EY47" s="759"/>
      <c r="EZ47" s="759"/>
      <c r="FA47" s="759"/>
      <c r="FB47" s="759"/>
      <c r="FC47" s="1607"/>
      <c r="FD47" s="1607"/>
      <c r="FE47" s="1607"/>
      <c r="FF47" s="1607"/>
      <c r="FG47" s="1607"/>
      <c r="FH47" s="1607"/>
      <c r="FI47" s="1607"/>
      <c r="FJ47" s="1607"/>
      <c r="FK47" s="1607"/>
      <c r="FL47" s="1607"/>
      <c r="FM47" s="1607"/>
      <c r="FN47" s="1607"/>
      <c r="FO47" s="1607"/>
      <c r="FP47" s="1607"/>
      <c r="FQ47" s="1607"/>
      <c r="FR47" s="3606"/>
      <c r="FS47" s="3606"/>
      <c r="FT47" s="3606"/>
      <c r="FU47" s="3606"/>
      <c r="FV47" s="3606"/>
      <c r="FW47" s="3606"/>
      <c r="FX47" s="3606"/>
      <c r="FY47" s="3672"/>
      <c r="FZ47" s="3606"/>
      <c r="GA47" s="3606"/>
      <c r="GB47" s="3606"/>
      <c r="GC47" s="3762"/>
      <c r="GD47" s="3763"/>
    </row>
    <row r="48" spans="1:186" s="484" customFormat="1" ht="11.1" customHeight="1" x14ac:dyDescent="0.2">
      <c r="A48" s="59" t="s">
        <v>115</v>
      </c>
      <c r="B48" s="59" t="s">
        <v>117</v>
      </c>
      <c r="C48" s="454">
        <v>1</v>
      </c>
      <c r="D48" s="453">
        <v>6.369426751592357E-3</v>
      </c>
      <c r="E48" s="409">
        <v>41040</v>
      </c>
      <c r="F48" s="406">
        <v>41040</v>
      </c>
      <c r="G48" s="448">
        <v>0</v>
      </c>
      <c r="H48" s="452">
        <v>0</v>
      </c>
      <c r="I48" s="632" t="s">
        <v>0</v>
      </c>
      <c r="J48" s="381" t="s">
        <v>0</v>
      </c>
      <c r="K48" s="766" t="s">
        <v>0</v>
      </c>
      <c r="L48" s="390">
        <v>1</v>
      </c>
      <c r="M48" s="390" t="s">
        <v>0</v>
      </c>
      <c r="N48" s="451">
        <v>0</v>
      </c>
      <c r="O48" s="450">
        <v>0</v>
      </c>
      <c r="P48" s="162">
        <v>0</v>
      </c>
      <c r="Q48" s="449">
        <v>0</v>
      </c>
      <c r="R48" s="448">
        <v>0</v>
      </c>
      <c r="S48" s="447">
        <v>0</v>
      </c>
      <c r="T48" s="368">
        <v>0</v>
      </c>
      <c r="U48" s="163">
        <v>0</v>
      </c>
      <c r="V48" s="369">
        <v>0</v>
      </c>
      <c r="W48" s="164">
        <v>0</v>
      </c>
      <c r="X48" s="165">
        <v>0</v>
      </c>
      <c r="Y48" s="166">
        <v>0</v>
      </c>
      <c r="Z48" s="395">
        <v>12</v>
      </c>
      <c r="AA48" s="395">
        <v>14</v>
      </c>
      <c r="AB48" s="403">
        <v>0.8571428571428571</v>
      </c>
      <c r="AC48" s="100"/>
      <c r="AD48" s="101"/>
      <c r="AE48" s="101"/>
      <c r="AF48" s="102"/>
      <c r="AG48" s="102"/>
      <c r="AH48" s="102"/>
      <c r="AI48" s="102"/>
      <c r="AJ48" s="102"/>
      <c r="AK48" s="102"/>
      <c r="AL48" s="102"/>
      <c r="AM48" s="102"/>
      <c r="AN48" s="103"/>
      <c r="AO48" s="103"/>
      <c r="AP48" s="103"/>
      <c r="AQ48" s="103"/>
      <c r="AR48" s="103"/>
      <c r="AS48" s="103"/>
      <c r="AT48" s="103"/>
      <c r="AU48" s="104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>
        <v>12</v>
      </c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2"/>
      <c r="DA48" s="102"/>
      <c r="DB48" s="102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373"/>
      <c r="DN48" s="373"/>
      <c r="DO48" s="373"/>
      <c r="DP48" s="373"/>
      <c r="DQ48" s="373"/>
      <c r="DR48" s="373"/>
      <c r="DS48" s="521"/>
      <c r="DT48" s="521"/>
      <c r="DU48" s="521"/>
      <c r="DV48" s="521"/>
      <c r="DW48" s="521"/>
      <c r="DX48" s="521"/>
      <c r="DY48" s="521"/>
      <c r="DZ48" s="521"/>
      <c r="EA48" s="640"/>
      <c r="EB48" s="640"/>
      <c r="EC48" s="640"/>
      <c r="ED48" s="640"/>
      <c r="EE48" s="640"/>
      <c r="EF48" s="640"/>
      <c r="EG48" s="640"/>
      <c r="EH48" s="640"/>
      <c r="EI48" s="640"/>
      <c r="EJ48" s="640"/>
      <c r="EK48" s="640"/>
      <c r="EL48" s="640"/>
      <c r="EM48" s="640"/>
      <c r="EN48" s="640"/>
      <c r="EO48" s="759"/>
      <c r="EP48" s="759"/>
      <c r="EQ48" s="759"/>
      <c r="ER48" s="759"/>
      <c r="ES48" s="759"/>
      <c r="ET48" s="759"/>
      <c r="EU48" s="759"/>
      <c r="EV48" s="759"/>
      <c r="EW48" s="759"/>
      <c r="EX48" s="759"/>
      <c r="EY48" s="759"/>
      <c r="EZ48" s="759"/>
      <c r="FA48" s="759"/>
      <c r="FB48" s="759"/>
      <c r="FC48" s="1607"/>
      <c r="FD48" s="1607"/>
      <c r="FE48" s="1607"/>
      <c r="FF48" s="1607"/>
      <c r="FG48" s="1607"/>
      <c r="FH48" s="1607"/>
      <c r="FI48" s="1607"/>
      <c r="FJ48" s="1607"/>
      <c r="FK48" s="1607"/>
      <c r="FL48" s="1607"/>
      <c r="FM48" s="1607"/>
      <c r="FN48" s="1607"/>
      <c r="FO48" s="1607"/>
      <c r="FP48" s="1607"/>
      <c r="FQ48" s="1607"/>
      <c r="FR48" s="3606"/>
      <c r="FS48" s="3606"/>
      <c r="FT48" s="3606"/>
      <c r="FU48" s="3606"/>
      <c r="FV48" s="3606"/>
      <c r="FW48" s="3606"/>
      <c r="FX48" s="3606"/>
      <c r="FY48" s="3672"/>
      <c r="FZ48" s="3606"/>
      <c r="GA48" s="3606"/>
      <c r="GB48" s="3606"/>
      <c r="GC48" s="3762"/>
      <c r="GD48" s="3763"/>
    </row>
    <row r="49" spans="1:186" s="484" customFormat="1" ht="11.1" customHeight="1" x14ac:dyDescent="0.2">
      <c r="A49" s="62" t="s">
        <v>151</v>
      </c>
      <c r="B49" s="62" t="s">
        <v>153</v>
      </c>
      <c r="C49" s="454">
        <v>15</v>
      </c>
      <c r="D49" s="453">
        <v>9.5541401273885357E-2</v>
      </c>
      <c r="E49" s="409">
        <v>41334</v>
      </c>
      <c r="F49" s="406">
        <v>42034</v>
      </c>
      <c r="G49" s="448">
        <v>1</v>
      </c>
      <c r="H49" s="452">
        <v>6.6666666666666666E-2</v>
      </c>
      <c r="I49" s="632">
        <v>1</v>
      </c>
      <c r="J49" s="381">
        <v>41978</v>
      </c>
      <c r="K49" s="766">
        <v>79</v>
      </c>
      <c r="L49" s="390">
        <v>1</v>
      </c>
      <c r="M49" s="390">
        <v>78</v>
      </c>
      <c r="N49" s="451">
        <v>0</v>
      </c>
      <c r="O49" s="450">
        <v>0</v>
      </c>
      <c r="P49" s="162">
        <v>1</v>
      </c>
      <c r="Q49" s="449">
        <v>6.6666666666666666E-2</v>
      </c>
      <c r="R49" s="448">
        <v>2</v>
      </c>
      <c r="S49" s="447">
        <v>0.13333333333333333</v>
      </c>
      <c r="T49" s="368">
        <v>2</v>
      </c>
      <c r="U49" s="163">
        <v>0.13333333333333333</v>
      </c>
      <c r="V49" s="369">
        <v>7</v>
      </c>
      <c r="W49" s="164">
        <v>0.46666666666666667</v>
      </c>
      <c r="X49" s="165">
        <v>2</v>
      </c>
      <c r="Y49" s="166">
        <v>0.13333333333333333</v>
      </c>
      <c r="Z49" s="395">
        <v>9.5333333333333332</v>
      </c>
      <c r="AA49" s="395">
        <v>15</v>
      </c>
      <c r="AB49" s="403">
        <v>0.63555555555555554</v>
      </c>
      <c r="AC49" s="100"/>
      <c r="AD49" s="101"/>
      <c r="AE49" s="101"/>
      <c r="AF49" s="102"/>
      <c r="AG49" s="102"/>
      <c r="AH49" s="102"/>
      <c r="AI49" s="102"/>
      <c r="AJ49" s="102"/>
      <c r="AK49" s="102"/>
      <c r="AL49" s="102"/>
      <c r="AM49" s="102"/>
      <c r="AN49" s="103"/>
      <c r="AO49" s="103"/>
      <c r="AP49" s="103"/>
      <c r="AQ49" s="103"/>
      <c r="AR49" s="103"/>
      <c r="AS49" s="103"/>
      <c r="AT49" s="103"/>
      <c r="AU49" s="104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8"/>
      <c r="CB49" s="108"/>
      <c r="CC49" s="108"/>
      <c r="CD49" s="108"/>
      <c r="CE49" s="108"/>
      <c r="CF49" s="108"/>
      <c r="CG49" s="108"/>
      <c r="CH49" s="108"/>
      <c r="CI49" s="108">
        <v>5</v>
      </c>
      <c r="CJ49" s="108"/>
      <c r="CK49" s="108">
        <v>9</v>
      </c>
      <c r="CL49" s="108"/>
      <c r="CM49" s="108">
        <v>11</v>
      </c>
      <c r="CN49" s="109"/>
      <c r="CO49" s="109">
        <v>8</v>
      </c>
      <c r="CP49" s="109"/>
      <c r="CQ49" s="109">
        <v>3</v>
      </c>
      <c r="CR49" s="109">
        <v>16</v>
      </c>
      <c r="CS49" s="109">
        <v>7</v>
      </c>
      <c r="CT49" s="109">
        <v>8</v>
      </c>
      <c r="CU49" s="109">
        <v>13</v>
      </c>
      <c r="CV49" s="109">
        <v>6</v>
      </c>
      <c r="CW49" s="109">
        <v>8</v>
      </c>
      <c r="CX49" s="109"/>
      <c r="CY49" s="109">
        <v>16</v>
      </c>
      <c r="CZ49" s="102">
        <v>16</v>
      </c>
      <c r="DA49" s="102"/>
      <c r="DB49" s="102"/>
      <c r="DC49" s="110">
        <v>1</v>
      </c>
      <c r="DD49" s="110"/>
      <c r="DE49" s="110"/>
      <c r="DF49" s="110">
        <v>16</v>
      </c>
      <c r="DG49" s="110"/>
      <c r="DH49" s="110"/>
      <c r="DI49" s="110"/>
      <c r="DJ49" s="110"/>
      <c r="DK49" s="110"/>
      <c r="DL49" s="110"/>
      <c r="DM49" s="373"/>
      <c r="DN49" s="373"/>
      <c r="DO49" s="373"/>
      <c r="DP49" s="373"/>
      <c r="DQ49" s="373"/>
      <c r="DR49" s="373"/>
      <c r="DS49" s="521"/>
      <c r="DT49" s="521"/>
      <c r="DU49" s="521"/>
      <c r="DV49" s="521"/>
      <c r="DW49" s="521"/>
      <c r="DX49" s="521"/>
      <c r="DY49" s="521"/>
      <c r="DZ49" s="521"/>
      <c r="EA49" s="640"/>
      <c r="EB49" s="640"/>
      <c r="EC49" s="640"/>
      <c r="ED49" s="640"/>
      <c r="EE49" s="640"/>
      <c r="EF49" s="640"/>
      <c r="EG49" s="640"/>
      <c r="EH49" s="640"/>
      <c r="EI49" s="640"/>
      <c r="EJ49" s="640"/>
      <c r="EK49" s="640"/>
      <c r="EL49" s="640"/>
      <c r="EM49" s="640"/>
      <c r="EN49" s="640"/>
      <c r="EO49" s="759"/>
      <c r="EP49" s="759"/>
      <c r="EQ49" s="759"/>
      <c r="ER49" s="759"/>
      <c r="ES49" s="759"/>
      <c r="ET49" s="759"/>
      <c r="EU49" s="759"/>
      <c r="EV49" s="759"/>
      <c r="EW49" s="759"/>
      <c r="EX49" s="759"/>
      <c r="EY49" s="759"/>
      <c r="EZ49" s="759"/>
      <c r="FA49" s="759"/>
      <c r="FB49" s="759"/>
      <c r="FC49" s="1607"/>
      <c r="FD49" s="1607"/>
      <c r="FE49" s="1607"/>
      <c r="FF49" s="1607"/>
      <c r="FG49" s="1607"/>
      <c r="FH49" s="1607"/>
      <c r="FI49" s="1607"/>
      <c r="FJ49" s="1607"/>
      <c r="FK49" s="1607"/>
      <c r="FL49" s="1607"/>
      <c r="FM49" s="1607"/>
      <c r="FN49" s="1607"/>
      <c r="FO49" s="1607"/>
      <c r="FP49" s="1607"/>
      <c r="FQ49" s="1607"/>
      <c r="FR49" s="3606"/>
      <c r="FS49" s="3606"/>
      <c r="FT49" s="3606"/>
      <c r="FU49" s="3606"/>
      <c r="FV49" s="3606"/>
      <c r="FW49" s="3606"/>
      <c r="FX49" s="3606"/>
      <c r="FY49" s="3672"/>
      <c r="FZ49" s="3606"/>
      <c r="GA49" s="3606"/>
      <c r="GB49" s="3606"/>
      <c r="GC49" s="3762"/>
      <c r="GD49" s="3763"/>
    </row>
    <row r="50" spans="1:186" s="484" customFormat="1" ht="11.1" customHeight="1" x14ac:dyDescent="0.2">
      <c r="A50" s="61" t="s">
        <v>95</v>
      </c>
      <c r="B50" s="61" t="s">
        <v>134</v>
      </c>
      <c r="C50" s="454">
        <v>9</v>
      </c>
      <c r="D50" s="453">
        <v>5.7324840764331211E-2</v>
      </c>
      <c r="E50" s="409">
        <v>40782</v>
      </c>
      <c r="F50" s="406">
        <v>43756</v>
      </c>
      <c r="G50" s="448">
        <v>2</v>
      </c>
      <c r="H50" s="452">
        <v>0.22222222222222221</v>
      </c>
      <c r="I50" s="632">
        <v>1</v>
      </c>
      <c r="J50" s="381">
        <v>40844</v>
      </c>
      <c r="K50" s="766">
        <v>43</v>
      </c>
      <c r="L50" s="390">
        <v>6</v>
      </c>
      <c r="M50" s="390">
        <v>114</v>
      </c>
      <c r="N50" s="451">
        <v>0</v>
      </c>
      <c r="O50" s="450">
        <v>0</v>
      </c>
      <c r="P50" s="162">
        <v>0</v>
      </c>
      <c r="Q50" s="449">
        <v>0</v>
      </c>
      <c r="R50" s="448">
        <v>2</v>
      </c>
      <c r="S50" s="447">
        <v>0.22222222222222221</v>
      </c>
      <c r="T50" s="368">
        <v>2</v>
      </c>
      <c r="U50" s="163">
        <v>0.22222222222222221</v>
      </c>
      <c r="V50" s="369">
        <v>3</v>
      </c>
      <c r="W50" s="164">
        <v>0.33333333333333331</v>
      </c>
      <c r="X50" s="165">
        <v>2</v>
      </c>
      <c r="Y50" s="166">
        <v>0.22222222222222221</v>
      </c>
      <c r="Z50" s="395">
        <v>9.3333333333333339</v>
      </c>
      <c r="AA50" s="395">
        <v>13.444444444444445</v>
      </c>
      <c r="AB50" s="403">
        <v>0.69421487603305787</v>
      </c>
      <c r="AC50" s="100"/>
      <c r="AD50" s="101"/>
      <c r="AE50" s="101"/>
      <c r="AF50" s="102"/>
      <c r="AG50" s="102"/>
      <c r="AH50" s="102"/>
      <c r="AI50" s="102"/>
      <c r="AJ50" s="102"/>
      <c r="AK50" s="102"/>
      <c r="AL50" s="102"/>
      <c r="AM50" s="102"/>
      <c r="AN50" s="103"/>
      <c r="AO50" s="103"/>
      <c r="AP50" s="103"/>
      <c r="AQ50" s="103"/>
      <c r="AR50" s="103"/>
      <c r="AS50" s="103"/>
      <c r="AT50" s="103"/>
      <c r="AU50" s="104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7">
        <v>1</v>
      </c>
      <c r="BR50" s="107">
        <v>10</v>
      </c>
      <c r="BS50" s="107">
        <v>1</v>
      </c>
      <c r="BT50" s="107"/>
      <c r="BU50" s="107">
        <v>5</v>
      </c>
      <c r="BV50" s="107"/>
      <c r="BW50" s="107"/>
      <c r="BX50" s="107"/>
      <c r="BY50" s="107"/>
      <c r="BZ50" s="107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>
        <v>17</v>
      </c>
      <c r="CM50" s="108"/>
      <c r="CN50" s="109">
        <v>5</v>
      </c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2">
        <v>14</v>
      </c>
      <c r="DA50" s="102"/>
      <c r="DB50" s="102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373"/>
      <c r="DN50" s="373"/>
      <c r="DO50" s="373"/>
      <c r="DP50" s="373"/>
      <c r="DQ50" s="373"/>
      <c r="DR50" s="373"/>
      <c r="DS50" s="521"/>
      <c r="DT50" s="521"/>
      <c r="DU50" s="521"/>
      <c r="DV50" s="521"/>
      <c r="DW50" s="521"/>
      <c r="DX50" s="521"/>
      <c r="DY50" s="521"/>
      <c r="DZ50" s="521"/>
      <c r="EA50" s="640"/>
      <c r="EB50" s="640"/>
      <c r="EC50" s="640"/>
      <c r="ED50" s="640"/>
      <c r="EE50" s="640"/>
      <c r="EF50" s="640"/>
      <c r="EG50" s="640"/>
      <c r="EH50" s="640"/>
      <c r="EI50" s="640"/>
      <c r="EJ50" s="640"/>
      <c r="EK50" s="640"/>
      <c r="EL50" s="640"/>
      <c r="EM50" s="640"/>
      <c r="EN50" s="640"/>
      <c r="EO50" s="759"/>
      <c r="EP50" s="759"/>
      <c r="EQ50" s="759"/>
      <c r="ER50" s="759"/>
      <c r="ES50" s="759"/>
      <c r="ET50" s="759"/>
      <c r="EU50" s="759"/>
      <c r="EV50" s="759"/>
      <c r="EW50" s="759"/>
      <c r="EX50" s="759"/>
      <c r="EY50" s="759"/>
      <c r="EZ50" s="759"/>
      <c r="FA50" s="759"/>
      <c r="FB50" s="759"/>
      <c r="FC50" s="1607"/>
      <c r="FD50" s="1607"/>
      <c r="FE50" s="1607"/>
      <c r="FF50" s="1607"/>
      <c r="FG50" s="1607"/>
      <c r="FH50" s="1607"/>
      <c r="FI50" s="1607"/>
      <c r="FJ50" s="1607"/>
      <c r="FK50" s="1607"/>
      <c r="FL50" s="1607"/>
      <c r="FM50" s="1607"/>
      <c r="FN50" s="1607"/>
      <c r="FO50" s="1607"/>
      <c r="FP50" s="1607"/>
      <c r="FQ50" s="1607"/>
      <c r="FR50" s="3606">
        <v>14</v>
      </c>
      <c r="FS50" s="3606"/>
      <c r="FT50" s="3606"/>
      <c r="FU50" s="3606">
        <v>17</v>
      </c>
      <c r="FV50" s="3606"/>
      <c r="FW50" s="3606"/>
      <c r="FX50" s="3606"/>
      <c r="FY50" s="3672"/>
      <c r="FZ50" s="3606"/>
      <c r="GA50" s="3606"/>
      <c r="GB50" s="3606"/>
      <c r="GC50" s="3762"/>
      <c r="GD50" s="3763"/>
    </row>
    <row r="51" spans="1:186" s="484" customFormat="1" ht="11.1" customHeight="1" x14ac:dyDescent="0.2">
      <c r="A51" s="59" t="s">
        <v>96</v>
      </c>
      <c r="B51" s="59" t="s">
        <v>57</v>
      </c>
      <c r="C51" s="454">
        <v>9</v>
      </c>
      <c r="D51" s="453">
        <v>5.7324840764331211E-2</v>
      </c>
      <c r="E51" s="409">
        <v>40145</v>
      </c>
      <c r="F51" s="406">
        <v>42797</v>
      </c>
      <c r="G51" s="448">
        <v>0</v>
      </c>
      <c r="H51" s="452">
        <v>0</v>
      </c>
      <c r="I51" s="632" t="s">
        <v>0</v>
      </c>
      <c r="J51" s="381" t="s">
        <v>0</v>
      </c>
      <c r="K51" s="766" t="s">
        <v>0</v>
      </c>
      <c r="L51" s="390">
        <v>9</v>
      </c>
      <c r="M51" s="390" t="s">
        <v>0</v>
      </c>
      <c r="N51" s="451">
        <v>0</v>
      </c>
      <c r="O51" s="450">
        <v>0</v>
      </c>
      <c r="P51" s="162">
        <v>1</v>
      </c>
      <c r="Q51" s="449">
        <v>0.1111111111111111</v>
      </c>
      <c r="R51" s="448">
        <v>1</v>
      </c>
      <c r="S51" s="447">
        <v>0.1111111111111111</v>
      </c>
      <c r="T51" s="368">
        <v>1</v>
      </c>
      <c r="U51" s="163">
        <v>0.1111111111111111</v>
      </c>
      <c r="V51" s="369">
        <v>2</v>
      </c>
      <c r="W51" s="164">
        <v>0.22222222222222221</v>
      </c>
      <c r="X51" s="165">
        <v>1</v>
      </c>
      <c r="Y51" s="166">
        <v>0.1111111111111111</v>
      </c>
      <c r="Z51" s="395">
        <v>9.8888888888888893</v>
      </c>
      <c r="AA51" s="395">
        <v>14.222222222222221</v>
      </c>
      <c r="AB51" s="403">
        <v>0.69531250000000011</v>
      </c>
      <c r="AC51" s="100"/>
      <c r="AD51" s="101"/>
      <c r="AE51" s="101"/>
      <c r="AF51" s="102"/>
      <c r="AG51" s="102"/>
      <c r="AH51" s="102"/>
      <c r="AI51" s="102"/>
      <c r="AJ51" s="102"/>
      <c r="AK51" s="102"/>
      <c r="AL51" s="102"/>
      <c r="AM51" s="102"/>
      <c r="AN51" s="103"/>
      <c r="AO51" s="103"/>
      <c r="AP51" s="103"/>
      <c r="AQ51" s="103"/>
      <c r="AR51" s="103"/>
      <c r="AS51" s="103"/>
      <c r="AT51" s="103"/>
      <c r="AU51" s="104"/>
      <c r="AV51" s="105"/>
      <c r="AW51" s="105"/>
      <c r="AX51" s="105"/>
      <c r="AY51" s="105">
        <v>8</v>
      </c>
      <c r="AZ51" s="105">
        <v>10</v>
      </c>
      <c r="BA51" s="105"/>
      <c r="BB51" s="105"/>
      <c r="BC51" s="105"/>
      <c r="BD51" s="105"/>
      <c r="BE51" s="105"/>
      <c r="BF51" s="106"/>
      <c r="BG51" s="106"/>
      <c r="BH51" s="106"/>
      <c r="BI51" s="106"/>
      <c r="BJ51" s="106"/>
      <c r="BK51" s="106"/>
      <c r="BL51" s="106"/>
      <c r="BM51" s="106">
        <v>4</v>
      </c>
      <c r="BN51" s="106"/>
      <c r="BO51" s="106"/>
      <c r="BP51" s="106"/>
      <c r="BQ51" s="107"/>
      <c r="BR51" s="107">
        <v>9</v>
      </c>
      <c r="BS51" s="107"/>
      <c r="BT51" s="107"/>
      <c r="BU51" s="107"/>
      <c r="BV51" s="107"/>
      <c r="BW51" s="107"/>
      <c r="BX51" s="107"/>
      <c r="BY51" s="107"/>
      <c r="BZ51" s="107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9"/>
      <c r="CO51" s="109">
        <v>17</v>
      </c>
      <c r="CP51" s="109"/>
      <c r="CQ51" s="109"/>
      <c r="CR51" s="109"/>
      <c r="CS51" s="109"/>
      <c r="CT51" s="109"/>
      <c r="CU51" s="109"/>
      <c r="CV51" s="109"/>
      <c r="CW51" s="109">
        <v>14</v>
      </c>
      <c r="CX51" s="109"/>
      <c r="CY51" s="109"/>
      <c r="CZ51" s="102"/>
      <c r="DA51" s="102">
        <v>3</v>
      </c>
      <c r="DB51" s="102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373"/>
      <c r="DN51" s="373"/>
      <c r="DO51" s="373"/>
      <c r="DP51" s="373"/>
      <c r="DQ51" s="373"/>
      <c r="DR51" s="373">
        <v>10</v>
      </c>
      <c r="DS51" s="521"/>
      <c r="DT51" s="521"/>
      <c r="DU51" s="521"/>
      <c r="DV51" s="521"/>
      <c r="DW51" s="521"/>
      <c r="DX51" s="521"/>
      <c r="DY51" s="521"/>
      <c r="DZ51" s="521"/>
      <c r="EA51" s="640"/>
      <c r="EB51" s="640"/>
      <c r="EC51" s="640"/>
      <c r="ED51" s="640"/>
      <c r="EE51" s="640"/>
      <c r="EF51" s="640"/>
      <c r="EG51" s="640"/>
      <c r="EH51" s="640"/>
      <c r="EI51" s="640"/>
      <c r="EJ51" s="640">
        <v>14</v>
      </c>
      <c r="EK51" s="640"/>
      <c r="EL51" s="640"/>
      <c r="EM51" s="640"/>
      <c r="EN51" s="640"/>
      <c r="EO51" s="759"/>
      <c r="EP51" s="759"/>
      <c r="EQ51" s="759"/>
      <c r="ER51" s="759"/>
      <c r="ES51" s="759"/>
      <c r="ET51" s="759"/>
      <c r="EU51" s="759"/>
      <c r="EV51" s="759"/>
      <c r="EW51" s="759"/>
      <c r="EX51" s="759"/>
      <c r="EY51" s="759"/>
      <c r="EZ51" s="759"/>
      <c r="FA51" s="759"/>
      <c r="FB51" s="759"/>
      <c r="FC51" s="1607"/>
      <c r="FD51" s="1607"/>
      <c r="FE51" s="1607"/>
      <c r="FF51" s="1607"/>
      <c r="FG51" s="1607"/>
      <c r="FH51" s="1607"/>
      <c r="FI51" s="1607"/>
      <c r="FJ51" s="1607"/>
      <c r="FK51" s="1607"/>
      <c r="FL51" s="1607"/>
      <c r="FM51" s="1607"/>
      <c r="FN51" s="1607"/>
      <c r="FO51" s="1607"/>
      <c r="FP51" s="1607"/>
      <c r="FQ51" s="1607"/>
      <c r="FR51" s="3606"/>
      <c r="FS51" s="3606"/>
      <c r="FT51" s="3606"/>
      <c r="FU51" s="3606"/>
      <c r="FV51" s="3606"/>
      <c r="FW51" s="3606"/>
      <c r="FX51" s="3606"/>
      <c r="FY51" s="3672"/>
      <c r="FZ51" s="3606"/>
      <c r="GA51" s="3606"/>
      <c r="GB51" s="3606"/>
      <c r="GC51" s="3762"/>
      <c r="GD51" s="3763"/>
    </row>
    <row r="52" spans="1:186" s="484" customFormat="1" ht="11.1" customHeight="1" x14ac:dyDescent="0.2">
      <c r="A52" s="59" t="s">
        <v>2</v>
      </c>
      <c r="B52" s="59" t="s">
        <v>2</v>
      </c>
      <c r="C52" s="454">
        <v>12</v>
      </c>
      <c r="D52" s="453">
        <v>7.6433121019108277E-2</v>
      </c>
      <c r="E52" s="409">
        <v>39227</v>
      </c>
      <c r="F52" s="406">
        <v>40480</v>
      </c>
      <c r="G52" s="448">
        <v>0</v>
      </c>
      <c r="H52" s="452">
        <v>0</v>
      </c>
      <c r="I52" s="632" t="s">
        <v>0</v>
      </c>
      <c r="J52" s="381" t="s">
        <v>0</v>
      </c>
      <c r="K52" s="766" t="s">
        <v>0</v>
      </c>
      <c r="L52" s="390">
        <v>12</v>
      </c>
      <c r="M52" s="390" t="s">
        <v>0</v>
      </c>
      <c r="N52" s="451">
        <v>0</v>
      </c>
      <c r="O52" s="450">
        <v>0</v>
      </c>
      <c r="P52" s="162">
        <v>1</v>
      </c>
      <c r="Q52" s="449">
        <v>8.3333333333333329E-2</v>
      </c>
      <c r="R52" s="448">
        <v>1</v>
      </c>
      <c r="S52" s="447">
        <v>8.3333333333333329E-2</v>
      </c>
      <c r="T52" s="368">
        <v>1</v>
      </c>
      <c r="U52" s="163">
        <v>8.3333333333333329E-2</v>
      </c>
      <c r="V52" s="369">
        <v>1</v>
      </c>
      <c r="W52" s="164">
        <v>8.3333333333333329E-2</v>
      </c>
      <c r="X52" s="165">
        <v>2</v>
      </c>
      <c r="Y52" s="166">
        <v>0.16666666666666666</v>
      </c>
      <c r="Z52" s="395">
        <v>10</v>
      </c>
      <c r="AA52" s="395">
        <v>12.333333333333334</v>
      </c>
      <c r="AB52" s="403">
        <v>0.81081081081081074</v>
      </c>
      <c r="AC52" s="111">
        <v>11</v>
      </c>
      <c r="AD52" s="109">
        <v>12</v>
      </c>
      <c r="AE52" s="109"/>
      <c r="AF52" s="102">
        <v>11</v>
      </c>
      <c r="AG52" s="102">
        <v>11</v>
      </c>
      <c r="AH52" s="102"/>
      <c r="AI52" s="102">
        <v>14</v>
      </c>
      <c r="AJ52" s="102">
        <v>11</v>
      </c>
      <c r="AK52" s="102"/>
      <c r="AL52" s="102"/>
      <c r="AM52" s="102"/>
      <c r="AN52" s="104"/>
      <c r="AO52" s="104">
        <v>5</v>
      </c>
      <c r="AP52" s="104"/>
      <c r="AQ52" s="104"/>
      <c r="AR52" s="104">
        <v>3</v>
      </c>
      <c r="AS52" s="104">
        <v>12</v>
      </c>
      <c r="AT52" s="104">
        <v>10</v>
      </c>
      <c r="AU52" s="104">
        <v>9</v>
      </c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6"/>
      <c r="BG52" s="106"/>
      <c r="BH52" s="106">
        <v>11</v>
      </c>
      <c r="BI52" s="106"/>
      <c r="BJ52" s="106"/>
      <c r="BK52" s="106"/>
      <c r="BL52" s="106"/>
      <c r="BM52" s="106"/>
      <c r="BN52" s="106"/>
      <c r="BO52" s="106"/>
      <c r="BP52" s="106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2"/>
      <c r="DA52" s="102"/>
      <c r="DB52" s="102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373"/>
      <c r="DN52" s="373"/>
      <c r="DO52" s="373"/>
      <c r="DP52" s="373"/>
      <c r="DQ52" s="373"/>
      <c r="DR52" s="373"/>
      <c r="DS52" s="521"/>
      <c r="DT52" s="521"/>
      <c r="DU52" s="521"/>
      <c r="DV52" s="521"/>
      <c r="DW52" s="521"/>
      <c r="DX52" s="521"/>
      <c r="DY52" s="521"/>
      <c r="DZ52" s="521"/>
      <c r="EA52" s="640"/>
      <c r="EB52" s="640"/>
      <c r="EC52" s="640"/>
      <c r="ED52" s="640"/>
      <c r="EE52" s="640"/>
      <c r="EF52" s="640"/>
      <c r="EG52" s="640"/>
      <c r="EH52" s="640"/>
      <c r="EI52" s="640"/>
      <c r="EJ52" s="640"/>
      <c r="EK52" s="640"/>
      <c r="EL52" s="640"/>
      <c r="EM52" s="640"/>
      <c r="EN52" s="640"/>
      <c r="EO52" s="759"/>
      <c r="EP52" s="759"/>
      <c r="EQ52" s="759"/>
      <c r="ER52" s="759"/>
      <c r="ES52" s="759"/>
      <c r="ET52" s="759"/>
      <c r="EU52" s="759"/>
      <c r="EV52" s="759"/>
      <c r="EW52" s="759"/>
      <c r="EX52" s="759"/>
      <c r="EY52" s="759"/>
      <c r="EZ52" s="759"/>
      <c r="FA52" s="759"/>
      <c r="FB52" s="759"/>
      <c r="FC52" s="1607"/>
      <c r="FD52" s="1607"/>
      <c r="FE52" s="1607"/>
      <c r="FF52" s="1607"/>
      <c r="FG52" s="1607"/>
      <c r="FH52" s="1607"/>
      <c r="FI52" s="1607"/>
      <c r="FJ52" s="1607"/>
      <c r="FK52" s="1607"/>
      <c r="FL52" s="1607"/>
      <c r="FM52" s="1607"/>
      <c r="FN52" s="1607"/>
      <c r="FO52" s="1607"/>
      <c r="FP52" s="1607"/>
      <c r="FQ52" s="1607"/>
      <c r="FR52" s="3606"/>
      <c r="FS52" s="3606"/>
      <c r="FT52" s="3606"/>
      <c r="FU52" s="3606"/>
      <c r="FV52" s="3606"/>
      <c r="FW52" s="3606"/>
      <c r="FX52" s="3606"/>
      <c r="FY52" s="3672"/>
      <c r="FZ52" s="3606"/>
      <c r="GA52" s="3606"/>
      <c r="GB52" s="3606"/>
      <c r="GC52" s="3762"/>
      <c r="GD52" s="3763"/>
    </row>
    <row r="53" spans="1:186" s="484" customFormat="1" ht="11.1" customHeight="1" x14ac:dyDescent="0.2">
      <c r="A53" s="59" t="s">
        <v>294</v>
      </c>
      <c r="B53" s="59" t="s">
        <v>293</v>
      </c>
      <c r="C53" s="454">
        <v>1</v>
      </c>
      <c r="D53" s="453">
        <v>6.369426751592357E-3</v>
      </c>
      <c r="E53" s="409">
        <v>42367</v>
      </c>
      <c r="F53" s="406">
        <v>42367</v>
      </c>
      <c r="G53" s="448">
        <v>0</v>
      </c>
      <c r="H53" s="452">
        <v>0</v>
      </c>
      <c r="I53" s="632" t="s">
        <v>0</v>
      </c>
      <c r="J53" s="381" t="s">
        <v>0</v>
      </c>
      <c r="K53" s="766" t="s">
        <v>0</v>
      </c>
      <c r="L53" s="390">
        <v>1</v>
      </c>
      <c r="M53" s="390" t="s">
        <v>0</v>
      </c>
      <c r="N53" s="451">
        <v>0</v>
      </c>
      <c r="O53" s="450">
        <v>0</v>
      </c>
      <c r="P53" s="162">
        <v>0</v>
      </c>
      <c r="Q53" s="449">
        <v>0</v>
      </c>
      <c r="R53" s="448">
        <v>0</v>
      </c>
      <c r="S53" s="447">
        <v>0</v>
      </c>
      <c r="T53" s="368">
        <v>0</v>
      </c>
      <c r="U53" s="163">
        <v>0</v>
      </c>
      <c r="V53" s="369">
        <v>0</v>
      </c>
      <c r="W53" s="164">
        <v>0</v>
      </c>
      <c r="X53" s="165">
        <v>0</v>
      </c>
      <c r="Y53" s="166">
        <v>0</v>
      </c>
      <c r="Z53" s="395">
        <v>15</v>
      </c>
      <c r="AA53" s="395">
        <v>18</v>
      </c>
      <c r="AB53" s="403">
        <v>0.83333333333333337</v>
      </c>
      <c r="AC53" s="111"/>
      <c r="AD53" s="109"/>
      <c r="AE53" s="109"/>
      <c r="AF53" s="102"/>
      <c r="AG53" s="102"/>
      <c r="AH53" s="102"/>
      <c r="AI53" s="102"/>
      <c r="AJ53" s="102"/>
      <c r="AK53" s="102"/>
      <c r="AL53" s="102"/>
      <c r="AM53" s="102"/>
      <c r="AN53" s="104"/>
      <c r="AO53" s="104"/>
      <c r="AP53" s="104"/>
      <c r="AQ53" s="104"/>
      <c r="AR53" s="104"/>
      <c r="AS53" s="104"/>
      <c r="AT53" s="104"/>
      <c r="AU53" s="104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2"/>
      <c r="DA53" s="102"/>
      <c r="DB53" s="102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373"/>
      <c r="DN53" s="373"/>
      <c r="DO53" s="373"/>
      <c r="DP53" s="373"/>
      <c r="DQ53" s="373"/>
      <c r="DR53" s="373"/>
      <c r="DS53" s="521">
        <v>15</v>
      </c>
      <c r="DT53" s="521"/>
      <c r="DU53" s="521"/>
      <c r="DV53" s="521"/>
      <c r="DW53" s="521"/>
      <c r="DX53" s="521"/>
      <c r="DY53" s="521"/>
      <c r="DZ53" s="521"/>
      <c r="EA53" s="640"/>
      <c r="EB53" s="640"/>
      <c r="EC53" s="640"/>
      <c r="ED53" s="640"/>
      <c r="EE53" s="640"/>
      <c r="EF53" s="640"/>
      <c r="EG53" s="640"/>
      <c r="EH53" s="640"/>
      <c r="EI53" s="640"/>
      <c r="EJ53" s="640"/>
      <c r="EK53" s="640"/>
      <c r="EL53" s="640"/>
      <c r="EM53" s="640"/>
      <c r="EN53" s="640"/>
      <c r="EO53" s="759"/>
      <c r="EP53" s="759"/>
      <c r="EQ53" s="759"/>
      <c r="ER53" s="759"/>
      <c r="ES53" s="759"/>
      <c r="ET53" s="759"/>
      <c r="EU53" s="759"/>
      <c r="EV53" s="759"/>
      <c r="EW53" s="759"/>
      <c r="EX53" s="759"/>
      <c r="EY53" s="759"/>
      <c r="EZ53" s="759"/>
      <c r="FA53" s="759"/>
      <c r="FB53" s="759"/>
      <c r="FC53" s="1607"/>
      <c r="FD53" s="1607"/>
      <c r="FE53" s="1607"/>
      <c r="FF53" s="1607"/>
      <c r="FG53" s="1607"/>
      <c r="FH53" s="1607"/>
      <c r="FI53" s="1607"/>
      <c r="FJ53" s="1607"/>
      <c r="FK53" s="1607"/>
      <c r="FL53" s="1607"/>
      <c r="FM53" s="1607"/>
      <c r="FN53" s="1607"/>
      <c r="FO53" s="1607"/>
      <c r="FP53" s="1607"/>
      <c r="FQ53" s="1607"/>
      <c r="FR53" s="3606"/>
      <c r="FS53" s="3606"/>
      <c r="FT53" s="3606"/>
      <c r="FU53" s="3606"/>
      <c r="FV53" s="3606"/>
      <c r="FW53" s="3606"/>
      <c r="FX53" s="3606"/>
      <c r="FY53" s="3672"/>
      <c r="FZ53" s="3606"/>
      <c r="GA53" s="3606"/>
      <c r="GB53" s="3606"/>
      <c r="GC53" s="3762"/>
      <c r="GD53" s="3763"/>
    </row>
    <row r="54" spans="1:186" s="484" customFormat="1" ht="11.1" customHeight="1" x14ac:dyDescent="0.2">
      <c r="A54" s="59" t="s">
        <v>204</v>
      </c>
      <c r="B54" s="59" t="s">
        <v>205</v>
      </c>
      <c r="C54" s="454">
        <v>1</v>
      </c>
      <c r="D54" s="453">
        <v>6.369426751592357E-3</v>
      </c>
      <c r="E54" s="409">
        <v>41607</v>
      </c>
      <c r="F54" s="406">
        <v>41607</v>
      </c>
      <c r="G54" s="448">
        <v>0</v>
      </c>
      <c r="H54" s="452">
        <v>0</v>
      </c>
      <c r="I54" s="632" t="s">
        <v>0</v>
      </c>
      <c r="J54" s="381" t="s">
        <v>0</v>
      </c>
      <c r="K54" s="766" t="s">
        <v>0</v>
      </c>
      <c r="L54" s="390">
        <v>1</v>
      </c>
      <c r="M54" s="390" t="s">
        <v>0</v>
      </c>
      <c r="N54" s="451">
        <v>0</v>
      </c>
      <c r="O54" s="450">
        <v>0</v>
      </c>
      <c r="P54" s="162">
        <v>0</v>
      </c>
      <c r="Q54" s="449">
        <v>0</v>
      </c>
      <c r="R54" s="448">
        <v>0</v>
      </c>
      <c r="S54" s="447">
        <v>0</v>
      </c>
      <c r="T54" s="368">
        <v>0</v>
      </c>
      <c r="U54" s="163">
        <v>0</v>
      </c>
      <c r="V54" s="369">
        <v>0</v>
      </c>
      <c r="W54" s="164">
        <v>0</v>
      </c>
      <c r="X54" s="165">
        <v>0</v>
      </c>
      <c r="Y54" s="166">
        <v>0</v>
      </c>
      <c r="Z54" s="395">
        <v>13</v>
      </c>
      <c r="AA54" s="395">
        <v>18</v>
      </c>
      <c r="AB54" s="403">
        <v>0.72222222222222221</v>
      </c>
      <c r="AC54" s="100"/>
      <c r="AD54" s="101"/>
      <c r="AE54" s="101"/>
      <c r="AF54" s="102"/>
      <c r="AG54" s="102"/>
      <c r="AH54" s="102"/>
      <c r="AI54" s="102"/>
      <c r="AJ54" s="102"/>
      <c r="AK54" s="102"/>
      <c r="AL54" s="102"/>
      <c r="AM54" s="102"/>
      <c r="AN54" s="103"/>
      <c r="AO54" s="103"/>
      <c r="AP54" s="103"/>
      <c r="AQ54" s="103"/>
      <c r="AR54" s="103"/>
      <c r="AS54" s="103"/>
      <c r="AT54" s="103"/>
      <c r="AU54" s="104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9"/>
      <c r="CO54" s="109"/>
      <c r="CP54" s="109"/>
      <c r="CQ54" s="109"/>
      <c r="CR54" s="109">
        <v>13</v>
      </c>
      <c r="CS54" s="109"/>
      <c r="CT54" s="109"/>
      <c r="CU54" s="109"/>
      <c r="CV54" s="109"/>
      <c r="CW54" s="109"/>
      <c r="CX54" s="109"/>
      <c r="CY54" s="109"/>
      <c r="CZ54" s="102"/>
      <c r="DA54" s="102"/>
      <c r="DB54" s="102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373"/>
      <c r="DN54" s="373"/>
      <c r="DO54" s="373"/>
      <c r="DP54" s="373"/>
      <c r="DQ54" s="373"/>
      <c r="DR54" s="373"/>
      <c r="DS54" s="521"/>
      <c r="DT54" s="521"/>
      <c r="DU54" s="521"/>
      <c r="DV54" s="521"/>
      <c r="DW54" s="521"/>
      <c r="DX54" s="521"/>
      <c r="DY54" s="521"/>
      <c r="DZ54" s="521"/>
      <c r="EA54" s="640"/>
      <c r="EB54" s="640"/>
      <c r="EC54" s="640"/>
      <c r="ED54" s="640"/>
      <c r="EE54" s="640"/>
      <c r="EF54" s="640"/>
      <c r="EG54" s="640"/>
      <c r="EH54" s="640"/>
      <c r="EI54" s="640"/>
      <c r="EJ54" s="640"/>
      <c r="EK54" s="640"/>
      <c r="EL54" s="640"/>
      <c r="EM54" s="640"/>
      <c r="EN54" s="640"/>
      <c r="EO54" s="759"/>
      <c r="EP54" s="759"/>
      <c r="EQ54" s="759"/>
      <c r="ER54" s="759"/>
      <c r="ES54" s="759"/>
      <c r="ET54" s="759"/>
      <c r="EU54" s="759"/>
      <c r="EV54" s="759"/>
      <c r="EW54" s="759"/>
      <c r="EX54" s="759"/>
      <c r="EY54" s="759"/>
      <c r="EZ54" s="759"/>
      <c r="FA54" s="759"/>
      <c r="FB54" s="759"/>
      <c r="FC54" s="1607"/>
      <c r="FD54" s="1607"/>
      <c r="FE54" s="1607"/>
      <c r="FF54" s="1607"/>
      <c r="FG54" s="1607"/>
      <c r="FH54" s="1607"/>
      <c r="FI54" s="1607"/>
      <c r="FJ54" s="1607"/>
      <c r="FK54" s="1607"/>
      <c r="FL54" s="1607"/>
      <c r="FM54" s="1607"/>
      <c r="FN54" s="1607"/>
      <c r="FO54" s="1607"/>
      <c r="FP54" s="1607"/>
      <c r="FQ54" s="1607"/>
      <c r="FR54" s="3606"/>
      <c r="FS54" s="3606"/>
      <c r="FT54" s="3606"/>
      <c r="FU54" s="3606"/>
      <c r="FV54" s="3606"/>
      <c r="FW54" s="3606"/>
      <c r="FX54" s="3606"/>
      <c r="FY54" s="3672"/>
      <c r="FZ54" s="3606"/>
      <c r="GA54" s="3606"/>
      <c r="GB54" s="3606"/>
      <c r="GC54" s="3762"/>
      <c r="GD54" s="3763"/>
    </row>
    <row r="55" spans="1:186" s="484" customFormat="1" ht="11.1" customHeight="1" x14ac:dyDescent="0.2">
      <c r="A55" s="59" t="s">
        <v>31</v>
      </c>
      <c r="B55" s="59" t="s">
        <v>31</v>
      </c>
      <c r="C55" s="454">
        <v>3</v>
      </c>
      <c r="D55" s="453">
        <v>1.9108280254777069E-2</v>
      </c>
      <c r="E55" s="409">
        <v>39445</v>
      </c>
      <c r="F55" s="406">
        <v>40620</v>
      </c>
      <c r="G55" s="448">
        <v>0</v>
      </c>
      <c r="H55" s="452">
        <v>0</v>
      </c>
      <c r="I55" s="632" t="s">
        <v>0</v>
      </c>
      <c r="J55" s="381" t="s">
        <v>0</v>
      </c>
      <c r="K55" s="766" t="s">
        <v>0</v>
      </c>
      <c r="L55" s="390">
        <v>3</v>
      </c>
      <c r="M55" s="390" t="s">
        <v>0</v>
      </c>
      <c r="N55" s="451">
        <v>0</v>
      </c>
      <c r="O55" s="450">
        <v>0</v>
      </c>
      <c r="P55" s="162">
        <v>0</v>
      </c>
      <c r="Q55" s="449">
        <v>0</v>
      </c>
      <c r="R55" s="448">
        <v>0</v>
      </c>
      <c r="S55" s="447">
        <v>0</v>
      </c>
      <c r="T55" s="368">
        <v>0</v>
      </c>
      <c r="U55" s="163">
        <v>0</v>
      </c>
      <c r="V55" s="369">
        <v>2</v>
      </c>
      <c r="W55" s="164">
        <v>0.66666666666666663</v>
      </c>
      <c r="X55" s="165">
        <v>1</v>
      </c>
      <c r="Y55" s="166">
        <v>0.33333333333333331</v>
      </c>
      <c r="Z55" s="395">
        <v>7.666666666666667</v>
      </c>
      <c r="AA55" s="395">
        <v>13</v>
      </c>
      <c r="AB55" s="403">
        <v>0.58974358974358976</v>
      </c>
      <c r="AC55" s="100"/>
      <c r="AD55" s="101"/>
      <c r="AE55" s="101"/>
      <c r="AF55" s="102"/>
      <c r="AG55" s="102"/>
      <c r="AH55" s="102"/>
      <c r="AI55" s="102">
        <v>5</v>
      </c>
      <c r="AJ55" s="102"/>
      <c r="AK55" s="102"/>
      <c r="AL55" s="102"/>
      <c r="AM55" s="102">
        <v>14</v>
      </c>
      <c r="AN55" s="104"/>
      <c r="AO55" s="104"/>
      <c r="AP55" s="104"/>
      <c r="AQ55" s="104"/>
      <c r="AR55" s="104"/>
      <c r="AS55" s="104"/>
      <c r="AT55" s="104"/>
      <c r="AU55" s="104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6"/>
      <c r="BG55" s="106"/>
      <c r="BH55" s="106"/>
      <c r="BI55" s="106"/>
      <c r="BJ55" s="106"/>
      <c r="BK55" s="106"/>
      <c r="BL55" s="106">
        <v>4</v>
      </c>
      <c r="BM55" s="106"/>
      <c r="BN55" s="106"/>
      <c r="BO55" s="106"/>
      <c r="BP55" s="106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2"/>
      <c r="DA55" s="102"/>
      <c r="DB55" s="102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373"/>
      <c r="DN55" s="373"/>
      <c r="DO55" s="373"/>
      <c r="DP55" s="373"/>
      <c r="DQ55" s="373"/>
      <c r="DR55" s="373"/>
      <c r="DS55" s="521"/>
      <c r="DT55" s="521"/>
      <c r="DU55" s="521"/>
      <c r="DV55" s="521"/>
      <c r="DW55" s="521"/>
      <c r="DX55" s="521"/>
      <c r="DY55" s="521"/>
      <c r="DZ55" s="521"/>
      <c r="EA55" s="640"/>
      <c r="EB55" s="640"/>
      <c r="EC55" s="640"/>
      <c r="ED55" s="640"/>
      <c r="EE55" s="640"/>
      <c r="EF55" s="640"/>
      <c r="EG55" s="640"/>
      <c r="EH55" s="640"/>
      <c r="EI55" s="640"/>
      <c r="EJ55" s="640"/>
      <c r="EK55" s="640"/>
      <c r="EL55" s="640"/>
      <c r="EM55" s="640"/>
      <c r="EN55" s="640"/>
      <c r="EO55" s="759"/>
      <c r="EP55" s="759"/>
      <c r="EQ55" s="759"/>
      <c r="ER55" s="759"/>
      <c r="ES55" s="759"/>
      <c r="ET55" s="759"/>
      <c r="EU55" s="759"/>
      <c r="EV55" s="759"/>
      <c r="EW55" s="759"/>
      <c r="EX55" s="759"/>
      <c r="EY55" s="759"/>
      <c r="EZ55" s="759"/>
      <c r="FA55" s="759"/>
      <c r="FB55" s="759"/>
      <c r="FC55" s="1607"/>
      <c r="FD55" s="1607"/>
      <c r="FE55" s="1607"/>
      <c r="FF55" s="1607"/>
      <c r="FG55" s="1607"/>
      <c r="FH55" s="1607"/>
      <c r="FI55" s="1607"/>
      <c r="FJ55" s="1607"/>
      <c r="FK55" s="1607"/>
      <c r="FL55" s="1607"/>
      <c r="FM55" s="1607"/>
      <c r="FN55" s="1607"/>
      <c r="FO55" s="1607"/>
      <c r="FP55" s="1607"/>
      <c r="FQ55" s="1607"/>
      <c r="FR55" s="3606"/>
      <c r="FS55" s="3606"/>
      <c r="FT55" s="3606"/>
      <c r="FU55" s="3606"/>
      <c r="FV55" s="3606"/>
      <c r="FW55" s="3606"/>
      <c r="FX55" s="3606"/>
      <c r="FY55" s="3672"/>
      <c r="FZ55" s="3606"/>
      <c r="GA55" s="3606"/>
      <c r="GB55" s="3606"/>
      <c r="GC55" s="3762"/>
      <c r="GD55" s="3763"/>
    </row>
    <row r="56" spans="1:186" s="484" customFormat="1" ht="11.1" customHeight="1" x14ac:dyDescent="0.2">
      <c r="A56" s="61" t="s">
        <v>338</v>
      </c>
      <c r="B56" s="61" t="s">
        <v>337</v>
      </c>
      <c r="C56" s="454">
        <v>16</v>
      </c>
      <c r="D56" s="453">
        <v>0.10191082802547771</v>
      </c>
      <c r="E56" s="409">
        <v>43077</v>
      </c>
      <c r="F56" s="406">
        <v>44400</v>
      </c>
      <c r="G56" s="448">
        <v>2</v>
      </c>
      <c r="H56" s="452">
        <v>0.125</v>
      </c>
      <c r="I56" s="632">
        <v>1</v>
      </c>
      <c r="J56" s="381">
        <v>43539</v>
      </c>
      <c r="K56" s="766">
        <v>140</v>
      </c>
      <c r="L56" s="390">
        <v>8</v>
      </c>
      <c r="M56" s="390">
        <v>17</v>
      </c>
      <c r="N56" s="451">
        <v>0</v>
      </c>
      <c r="O56" s="450">
        <v>0</v>
      </c>
      <c r="P56" s="162">
        <v>2</v>
      </c>
      <c r="Q56" s="449">
        <v>0.125</v>
      </c>
      <c r="R56" s="448">
        <v>4</v>
      </c>
      <c r="S56" s="447">
        <v>0.25</v>
      </c>
      <c r="T56" s="368">
        <v>6</v>
      </c>
      <c r="U56" s="163">
        <v>0.375</v>
      </c>
      <c r="V56" s="369">
        <v>10</v>
      </c>
      <c r="W56" s="164">
        <v>0.625</v>
      </c>
      <c r="X56" s="165">
        <v>2</v>
      </c>
      <c r="Y56" s="166">
        <v>0.125</v>
      </c>
      <c r="Z56" s="395">
        <v>7.8125</v>
      </c>
      <c r="AA56" s="395">
        <v>14.875</v>
      </c>
      <c r="AB56" s="403">
        <v>0.52521008403361347</v>
      </c>
      <c r="AC56" s="100"/>
      <c r="AD56" s="101"/>
      <c r="AE56" s="101"/>
      <c r="AF56" s="102"/>
      <c r="AG56" s="102"/>
      <c r="AH56" s="102"/>
      <c r="AI56" s="102"/>
      <c r="AJ56" s="102"/>
      <c r="AK56" s="102"/>
      <c r="AL56" s="102"/>
      <c r="AM56" s="102"/>
      <c r="AN56" s="104"/>
      <c r="AO56" s="104"/>
      <c r="AP56" s="104"/>
      <c r="AQ56" s="104"/>
      <c r="AR56" s="104"/>
      <c r="AS56" s="104"/>
      <c r="AT56" s="104"/>
      <c r="AU56" s="104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2"/>
      <c r="DA56" s="102"/>
      <c r="DB56" s="102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373"/>
      <c r="DN56" s="373"/>
      <c r="DO56" s="373"/>
      <c r="DP56" s="373"/>
      <c r="DQ56" s="373"/>
      <c r="DR56" s="373"/>
      <c r="DS56" s="521"/>
      <c r="DT56" s="521"/>
      <c r="DU56" s="521"/>
      <c r="DV56" s="521"/>
      <c r="DW56" s="521"/>
      <c r="DX56" s="521"/>
      <c r="DY56" s="521"/>
      <c r="DZ56" s="521"/>
      <c r="EA56" s="640"/>
      <c r="EB56" s="640"/>
      <c r="EC56" s="640"/>
      <c r="ED56" s="640"/>
      <c r="EE56" s="640"/>
      <c r="EF56" s="640"/>
      <c r="EG56" s="640"/>
      <c r="EH56" s="640"/>
      <c r="EI56" s="640"/>
      <c r="EJ56" s="640"/>
      <c r="EK56" s="640"/>
      <c r="EL56" s="640"/>
      <c r="EM56" s="640"/>
      <c r="EN56" s="640"/>
      <c r="EO56" s="759"/>
      <c r="EP56" s="759"/>
      <c r="EQ56" s="759"/>
      <c r="ER56" s="759">
        <v>5</v>
      </c>
      <c r="ES56" s="759"/>
      <c r="ET56" s="759"/>
      <c r="EU56" s="759"/>
      <c r="EV56" s="759"/>
      <c r="EW56" s="759"/>
      <c r="EX56" s="759">
        <v>11</v>
      </c>
      <c r="EY56" s="759"/>
      <c r="EZ56" s="759"/>
      <c r="FA56" s="759">
        <v>1</v>
      </c>
      <c r="FB56" s="759"/>
      <c r="FC56" s="1607"/>
      <c r="FD56" s="1607"/>
      <c r="FE56" s="1607"/>
      <c r="FF56" s="1607">
        <v>12</v>
      </c>
      <c r="FG56" s="1607">
        <v>4</v>
      </c>
      <c r="FH56" s="1607">
        <v>10</v>
      </c>
      <c r="FI56" s="1607"/>
      <c r="FJ56" s="1607"/>
      <c r="FK56" s="1607">
        <v>3</v>
      </c>
      <c r="FL56" s="1607">
        <v>1</v>
      </c>
      <c r="FM56" s="1607"/>
      <c r="FN56" s="1607"/>
      <c r="FO56" s="1607">
        <v>7</v>
      </c>
      <c r="FP56" s="1607"/>
      <c r="FQ56" s="1607"/>
      <c r="FR56" s="3606">
        <v>18</v>
      </c>
      <c r="FS56" s="3606"/>
      <c r="FT56" s="3606">
        <v>9</v>
      </c>
      <c r="FU56" s="3606"/>
      <c r="FV56" s="3606"/>
      <c r="FW56" s="3606"/>
      <c r="FX56" s="3606">
        <v>5</v>
      </c>
      <c r="FY56" s="3672">
        <v>15</v>
      </c>
      <c r="FZ56" s="3606">
        <v>9</v>
      </c>
      <c r="GA56" s="3606"/>
      <c r="GB56" s="3606">
        <v>12</v>
      </c>
      <c r="GC56" s="3762">
        <v>3</v>
      </c>
      <c r="GD56" s="3763"/>
    </row>
    <row r="57" spans="1:186" s="484" customFormat="1" ht="11.1" customHeight="1" x14ac:dyDescent="0.2">
      <c r="A57" s="59" t="s">
        <v>347</v>
      </c>
      <c r="B57" s="59" t="s">
        <v>345</v>
      </c>
      <c r="C57" s="454">
        <v>9</v>
      </c>
      <c r="D57" s="453">
        <v>5.7324840764331211E-2</v>
      </c>
      <c r="E57" s="409">
        <v>43245</v>
      </c>
      <c r="F57" s="406">
        <v>43861</v>
      </c>
      <c r="G57" s="448">
        <v>0</v>
      </c>
      <c r="H57" s="452">
        <v>0</v>
      </c>
      <c r="I57" s="632" t="s">
        <v>0</v>
      </c>
      <c r="J57" s="381" t="s">
        <v>0</v>
      </c>
      <c r="K57" s="766" t="s">
        <v>0</v>
      </c>
      <c r="L57" s="390">
        <v>9</v>
      </c>
      <c r="M57" s="390" t="s">
        <v>0</v>
      </c>
      <c r="N57" s="451">
        <v>1</v>
      </c>
      <c r="O57" s="450">
        <v>0.1111111111111111</v>
      </c>
      <c r="P57" s="162">
        <v>0</v>
      </c>
      <c r="Q57" s="449">
        <v>0</v>
      </c>
      <c r="R57" s="448">
        <v>1</v>
      </c>
      <c r="S57" s="447">
        <v>0.1111111111111111</v>
      </c>
      <c r="T57" s="368">
        <v>1</v>
      </c>
      <c r="U57" s="163">
        <v>0.1111111111111111</v>
      </c>
      <c r="V57" s="369">
        <v>2</v>
      </c>
      <c r="W57" s="164">
        <v>0.22222222222222221</v>
      </c>
      <c r="X57" s="165">
        <v>1</v>
      </c>
      <c r="Y57" s="166">
        <v>0.1111111111111111</v>
      </c>
      <c r="Z57" s="395">
        <v>10</v>
      </c>
      <c r="AA57" s="395">
        <v>15</v>
      </c>
      <c r="AB57" s="403">
        <v>0.66666666666666663</v>
      </c>
      <c r="AC57" s="100"/>
      <c r="AD57" s="101"/>
      <c r="AE57" s="101"/>
      <c r="AF57" s="102"/>
      <c r="AG57" s="102"/>
      <c r="AH57" s="102"/>
      <c r="AI57" s="102"/>
      <c r="AJ57" s="102"/>
      <c r="AK57" s="102"/>
      <c r="AL57" s="102"/>
      <c r="AM57" s="102"/>
      <c r="AN57" s="104"/>
      <c r="AO57" s="104"/>
      <c r="AP57" s="104"/>
      <c r="AQ57" s="104"/>
      <c r="AR57" s="104"/>
      <c r="AS57" s="104"/>
      <c r="AT57" s="104"/>
      <c r="AU57" s="104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2"/>
      <c r="DA57" s="102"/>
      <c r="DB57" s="102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373"/>
      <c r="DN57" s="373"/>
      <c r="DO57" s="373"/>
      <c r="DP57" s="373"/>
      <c r="DQ57" s="373"/>
      <c r="DR57" s="373"/>
      <c r="DS57" s="521"/>
      <c r="DT57" s="521"/>
      <c r="DU57" s="521"/>
      <c r="DV57" s="521"/>
      <c r="DW57" s="521"/>
      <c r="DX57" s="521"/>
      <c r="DY57" s="521"/>
      <c r="DZ57" s="521"/>
      <c r="EA57" s="640"/>
      <c r="EB57" s="640"/>
      <c r="EC57" s="640"/>
      <c r="ED57" s="640"/>
      <c r="EE57" s="640"/>
      <c r="EF57" s="640"/>
      <c r="EG57" s="640"/>
      <c r="EH57" s="640"/>
      <c r="EI57" s="640"/>
      <c r="EJ57" s="640"/>
      <c r="EK57" s="640"/>
      <c r="EL57" s="640"/>
      <c r="EM57" s="640"/>
      <c r="EN57" s="640"/>
      <c r="EO57" s="759"/>
      <c r="EP57" s="759"/>
      <c r="EQ57" s="759"/>
      <c r="ER57" s="759"/>
      <c r="ES57" s="759"/>
      <c r="ET57" s="759"/>
      <c r="EU57" s="759"/>
      <c r="EV57" s="759"/>
      <c r="EW57" s="759"/>
      <c r="EX57" s="759"/>
      <c r="EY57" s="759"/>
      <c r="EZ57" s="759">
        <v>8</v>
      </c>
      <c r="FA57" s="759">
        <v>15</v>
      </c>
      <c r="FB57" s="759"/>
      <c r="FC57" s="1607"/>
      <c r="FD57" s="1607"/>
      <c r="FE57" s="1607"/>
      <c r="FF57" s="1607"/>
      <c r="FG57" s="1607">
        <v>8</v>
      </c>
      <c r="FH57" s="1607"/>
      <c r="FI57" s="1607">
        <v>10</v>
      </c>
      <c r="FJ57" s="1607">
        <v>12</v>
      </c>
      <c r="FK57" s="1607"/>
      <c r="FL57" s="1607">
        <v>10</v>
      </c>
      <c r="FM57" s="1607"/>
      <c r="FN57" s="1607"/>
      <c r="FO57" s="1607"/>
      <c r="FP57" s="1607"/>
      <c r="FQ57" s="1607"/>
      <c r="FR57" s="3606"/>
      <c r="FS57" s="3606">
        <v>2</v>
      </c>
      <c r="FT57" s="3606"/>
      <c r="FU57" s="3606">
        <v>14</v>
      </c>
      <c r="FV57" s="3606"/>
      <c r="FW57" s="3606"/>
      <c r="FX57" s="3606"/>
      <c r="FY57" s="3672"/>
      <c r="FZ57" s="3606"/>
      <c r="GA57" s="3606">
        <v>11</v>
      </c>
      <c r="GB57" s="3606"/>
      <c r="GC57" s="3762"/>
      <c r="GD57" s="3763"/>
    </row>
    <row r="58" spans="1:186" s="484" customFormat="1" ht="11.1" customHeight="1" x14ac:dyDescent="0.2">
      <c r="A58" s="59" t="s">
        <v>52</v>
      </c>
      <c r="B58" s="59" t="s">
        <v>52</v>
      </c>
      <c r="C58" s="454">
        <v>1</v>
      </c>
      <c r="D58" s="453">
        <v>6.369426751592357E-3</v>
      </c>
      <c r="E58" s="409">
        <v>39227</v>
      </c>
      <c r="F58" s="406">
        <v>39227</v>
      </c>
      <c r="G58" s="448">
        <v>0</v>
      </c>
      <c r="H58" s="452">
        <v>0</v>
      </c>
      <c r="I58" s="632" t="s">
        <v>0</v>
      </c>
      <c r="J58" s="381" t="s">
        <v>0</v>
      </c>
      <c r="K58" s="766" t="s">
        <v>0</v>
      </c>
      <c r="L58" s="390">
        <v>1</v>
      </c>
      <c r="M58" s="390" t="s">
        <v>0</v>
      </c>
      <c r="N58" s="451">
        <v>0</v>
      </c>
      <c r="O58" s="450">
        <v>0</v>
      </c>
      <c r="P58" s="162">
        <v>0</v>
      </c>
      <c r="Q58" s="449">
        <v>0</v>
      </c>
      <c r="R58" s="448">
        <v>0</v>
      </c>
      <c r="S58" s="447">
        <v>0</v>
      </c>
      <c r="T58" s="368">
        <v>0</v>
      </c>
      <c r="U58" s="163">
        <v>0</v>
      </c>
      <c r="V58" s="369">
        <v>0</v>
      </c>
      <c r="W58" s="164">
        <v>0</v>
      </c>
      <c r="X58" s="165">
        <v>1</v>
      </c>
      <c r="Y58" s="166">
        <v>1</v>
      </c>
      <c r="Z58" s="395">
        <v>13</v>
      </c>
      <c r="AA58" s="395">
        <v>13</v>
      </c>
      <c r="AB58" s="403">
        <v>1</v>
      </c>
      <c r="AC58" s="111">
        <v>13</v>
      </c>
      <c r="AD58" s="109"/>
      <c r="AE58" s="109"/>
      <c r="AF58" s="102"/>
      <c r="AG58" s="102"/>
      <c r="AH58" s="102"/>
      <c r="AI58" s="102"/>
      <c r="AJ58" s="102"/>
      <c r="AK58" s="102"/>
      <c r="AL58" s="102"/>
      <c r="AM58" s="102"/>
      <c r="AN58" s="103"/>
      <c r="AO58" s="103"/>
      <c r="AP58" s="103"/>
      <c r="AQ58" s="103"/>
      <c r="AR58" s="103"/>
      <c r="AS58" s="103"/>
      <c r="AT58" s="103"/>
      <c r="AU58" s="104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2"/>
      <c r="DA58" s="102"/>
      <c r="DB58" s="102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373"/>
      <c r="DN58" s="373"/>
      <c r="DO58" s="373"/>
      <c r="DP58" s="373"/>
      <c r="DQ58" s="373"/>
      <c r="DR58" s="373"/>
      <c r="DS58" s="521"/>
      <c r="DT58" s="521"/>
      <c r="DU58" s="521"/>
      <c r="DV58" s="521"/>
      <c r="DW58" s="521"/>
      <c r="DX58" s="521"/>
      <c r="DY58" s="521"/>
      <c r="DZ58" s="521"/>
      <c r="EA58" s="640"/>
      <c r="EB58" s="640"/>
      <c r="EC58" s="640"/>
      <c r="ED58" s="640"/>
      <c r="EE58" s="640"/>
      <c r="EF58" s="640"/>
      <c r="EG58" s="640"/>
      <c r="EH58" s="640"/>
      <c r="EI58" s="640"/>
      <c r="EJ58" s="640"/>
      <c r="EK58" s="640"/>
      <c r="EL58" s="640"/>
      <c r="EM58" s="640"/>
      <c r="EN58" s="640"/>
      <c r="EO58" s="759"/>
      <c r="EP58" s="759"/>
      <c r="EQ58" s="759"/>
      <c r="ER58" s="759"/>
      <c r="ES58" s="759"/>
      <c r="ET58" s="759"/>
      <c r="EU58" s="759"/>
      <c r="EV58" s="759"/>
      <c r="EW58" s="759"/>
      <c r="EX58" s="759"/>
      <c r="EY58" s="759"/>
      <c r="EZ58" s="759"/>
      <c r="FA58" s="759"/>
      <c r="FB58" s="759"/>
      <c r="FC58" s="1607"/>
      <c r="FD58" s="1607"/>
      <c r="FE58" s="1607"/>
      <c r="FF58" s="1607"/>
      <c r="FG58" s="1607"/>
      <c r="FH58" s="1607"/>
      <c r="FI58" s="1607"/>
      <c r="FJ58" s="1607"/>
      <c r="FK58" s="1607"/>
      <c r="FL58" s="1607"/>
      <c r="FM58" s="1607"/>
      <c r="FN58" s="1607"/>
      <c r="FO58" s="1607"/>
      <c r="FP58" s="1607"/>
      <c r="FQ58" s="1607"/>
      <c r="FR58" s="3606"/>
      <c r="FS58" s="3606"/>
      <c r="FT58" s="3606"/>
      <c r="FU58" s="3606"/>
      <c r="FV58" s="3606"/>
      <c r="FW58" s="3606"/>
      <c r="FX58" s="3606"/>
      <c r="FY58" s="3672"/>
      <c r="FZ58" s="3606"/>
      <c r="GA58" s="3606"/>
      <c r="GB58" s="3606"/>
      <c r="GC58" s="3762"/>
      <c r="GD58" s="3763"/>
    </row>
    <row r="59" spans="1:186" s="484" customFormat="1" ht="11.1" customHeight="1" x14ac:dyDescent="0.2">
      <c r="A59" s="59" t="s">
        <v>280</v>
      </c>
      <c r="B59" s="59" t="s">
        <v>279</v>
      </c>
      <c r="C59" s="454">
        <v>13</v>
      </c>
      <c r="D59" s="453">
        <v>8.2802547770700632E-2</v>
      </c>
      <c r="E59" s="409">
        <v>42307</v>
      </c>
      <c r="F59" s="406">
        <v>43007</v>
      </c>
      <c r="G59" s="448">
        <v>0</v>
      </c>
      <c r="H59" s="452">
        <v>0</v>
      </c>
      <c r="I59" s="632" t="s">
        <v>0</v>
      </c>
      <c r="J59" s="381" t="s">
        <v>0</v>
      </c>
      <c r="K59" s="766" t="s">
        <v>0</v>
      </c>
      <c r="L59" s="390">
        <v>13</v>
      </c>
      <c r="M59" s="390" t="s">
        <v>0</v>
      </c>
      <c r="N59" s="451">
        <v>3</v>
      </c>
      <c r="O59" s="450">
        <v>0.23076923076923078</v>
      </c>
      <c r="P59" s="162">
        <v>2</v>
      </c>
      <c r="Q59" s="449">
        <v>0.15384615384615385</v>
      </c>
      <c r="R59" s="448">
        <v>5</v>
      </c>
      <c r="S59" s="447">
        <v>0.38461538461538464</v>
      </c>
      <c r="T59" s="368">
        <v>5</v>
      </c>
      <c r="U59" s="163">
        <v>0.38461538461538464</v>
      </c>
      <c r="V59" s="369">
        <v>7</v>
      </c>
      <c r="W59" s="164">
        <v>0.53846153846153844</v>
      </c>
      <c r="X59" s="165">
        <v>2</v>
      </c>
      <c r="Y59" s="166">
        <v>0.15384615384615385</v>
      </c>
      <c r="Z59" s="395">
        <v>8.3076923076923084</v>
      </c>
      <c r="AA59" s="395">
        <v>15.692307692307692</v>
      </c>
      <c r="AB59" s="403">
        <v>0.52941176470588247</v>
      </c>
      <c r="AC59" s="111"/>
      <c r="AD59" s="109"/>
      <c r="AE59" s="109"/>
      <c r="AF59" s="102"/>
      <c r="AG59" s="102"/>
      <c r="AH59" s="102"/>
      <c r="AI59" s="102"/>
      <c r="AJ59" s="102"/>
      <c r="AK59" s="102"/>
      <c r="AL59" s="102"/>
      <c r="AM59" s="102"/>
      <c r="AN59" s="103"/>
      <c r="AO59" s="103"/>
      <c r="AP59" s="103"/>
      <c r="AQ59" s="103"/>
      <c r="AR59" s="103"/>
      <c r="AS59" s="103"/>
      <c r="AT59" s="103"/>
      <c r="AU59" s="104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2"/>
      <c r="DA59" s="102"/>
      <c r="DB59" s="102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373"/>
      <c r="DN59" s="373"/>
      <c r="DO59" s="373"/>
      <c r="DP59" s="373">
        <v>15</v>
      </c>
      <c r="DQ59" s="373"/>
      <c r="DR59" s="373"/>
      <c r="DS59" s="521">
        <v>18</v>
      </c>
      <c r="DT59" s="521"/>
      <c r="DU59" s="521">
        <v>9</v>
      </c>
      <c r="DV59" s="521">
        <v>3</v>
      </c>
      <c r="DW59" s="521">
        <v>13</v>
      </c>
      <c r="DX59" s="521">
        <v>15</v>
      </c>
      <c r="DY59" s="521">
        <v>2</v>
      </c>
      <c r="DZ59" s="521"/>
      <c r="EA59" s="640"/>
      <c r="EB59" s="640"/>
      <c r="EC59" s="640">
        <v>2</v>
      </c>
      <c r="ED59" s="640">
        <v>3</v>
      </c>
      <c r="EE59" s="640"/>
      <c r="EF59" s="640">
        <v>6</v>
      </c>
      <c r="EG59" s="640"/>
      <c r="EH59" s="640"/>
      <c r="EI59" s="640"/>
      <c r="EJ59" s="640">
        <v>2</v>
      </c>
      <c r="EK59" s="640"/>
      <c r="EL59" s="640"/>
      <c r="EM59" s="640">
        <v>11</v>
      </c>
      <c r="EN59" s="640"/>
      <c r="EO59" s="759"/>
      <c r="EP59" s="759">
        <v>9</v>
      </c>
      <c r="EQ59" s="759"/>
      <c r="ER59" s="759"/>
      <c r="ES59" s="759"/>
      <c r="ET59" s="759"/>
      <c r="EU59" s="759"/>
      <c r="EV59" s="759"/>
      <c r="EW59" s="759"/>
      <c r="EX59" s="759"/>
      <c r="EY59" s="759"/>
      <c r="EZ59" s="759"/>
      <c r="FA59" s="759"/>
      <c r="FB59" s="759"/>
      <c r="FC59" s="1607"/>
      <c r="FD59" s="1607"/>
      <c r="FE59" s="1607"/>
      <c r="FF59" s="1607"/>
      <c r="FG59" s="1607"/>
      <c r="FH59" s="1607"/>
      <c r="FI59" s="1607"/>
      <c r="FJ59" s="1607"/>
      <c r="FK59" s="1607"/>
      <c r="FL59" s="1607"/>
      <c r="FM59" s="1607"/>
      <c r="FN59" s="1607"/>
      <c r="FO59" s="1607"/>
      <c r="FP59" s="1607"/>
      <c r="FQ59" s="1607"/>
      <c r="FR59" s="3606"/>
      <c r="FS59" s="3606"/>
      <c r="FT59" s="3606"/>
      <c r="FU59" s="3606"/>
      <c r="FV59" s="3606"/>
      <c r="FW59" s="3606"/>
      <c r="FX59" s="3606"/>
      <c r="FY59" s="3672"/>
      <c r="FZ59" s="3606"/>
      <c r="GA59" s="3606"/>
      <c r="GB59" s="3606"/>
      <c r="GC59" s="3762"/>
      <c r="GD59" s="3763"/>
    </row>
    <row r="60" spans="1:186" s="484" customFormat="1" ht="11.1" customHeight="1" x14ac:dyDescent="0.2">
      <c r="A60" s="61" t="s">
        <v>97</v>
      </c>
      <c r="B60" s="61" t="s">
        <v>138</v>
      </c>
      <c r="C60" s="454">
        <v>92</v>
      </c>
      <c r="D60" s="453">
        <v>0.5859872611464968</v>
      </c>
      <c r="E60" s="409">
        <v>40809</v>
      </c>
      <c r="F60" s="406">
        <v>44400</v>
      </c>
      <c r="G60" s="448">
        <v>2</v>
      </c>
      <c r="H60" s="452">
        <v>2.1739130434782608E-2</v>
      </c>
      <c r="I60" s="632">
        <v>0.33333333333333331</v>
      </c>
      <c r="J60" s="381">
        <v>42734</v>
      </c>
      <c r="K60" s="766">
        <v>109</v>
      </c>
      <c r="L60" s="390">
        <v>43</v>
      </c>
      <c r="M60" s="390">
        <v>48</v>
      </c>
      <c r="N60" s="451">
        <v>4</v>
      </c>
      <c r="O60" s="450">
        <v>4.3478260869565216E-2</v>
      </c>
      <c r="P60" s="162">
        <v>3</v>
      </c>
      <c r="Q60" s="449">
        <v>3.2608695652173912E-2</v>
      </c>
      <c r="R60" s="448">
        <v>9</v>
      </c>
      <c r="S60" s="447">
        <v>9.7826086956521743E-2</v>
      </c>
      <c r="T60" s="368">
        <v>18</v>
      </c>
      <c r="U60" s="163">
        <v>0.19565217391304349</v>
      </c>
      <c r="V60" s="369">
        <v>38</v>
      </c>
      <c r="W60" s="164">
        <v>0.41304347826086957</v>
      </c>
      <c r="X60" s="165">
        <v>2</v>
      </c>
      <c r="Y60" s="166">
        <v>2.1739130434782608E-2</v>
      </c>
      <c r="Z60" s="395">
        <v>8.25</v>
      </c>
      <c r="AA60" s="395">
        <v>14.173913043478262</v>
      </c>
      <c r="AB60" s="403">
        <v>0.5820552147239263</v>
      </c>
      <c r="AC60" s="100"/>
      <c r="AD60" s="101"/>
      <c r="AE60" s="101"/>
      <c r="AF60" s="112"/>
      <c r="AG60" s="112"/>
      <c r="AH60" s="112"/>
      <c r="AI60" s="112"/>
      <c r="AJ60" s="112"/>
      <c r="AK60" s="112"/>
      <c r="AL60" s="112"/>
      <c r="AM60" s="112"/>
      <c r="AN60" s="103"/>
      <c r="AO60" s="103"/>
      <c r="AP60" s="103"/>
      <c r="AQ60" s="103"/>
      <c r="AR60" s="103"/>
      <c r="AS60" s="103"/>
      <c r="AT60" s="103"/>
      <c r="AU60" s="104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7"/>
      <c r="BR60" s="107">
        <v>8</v>
      </c>
      <c r="BS60" s="107">
        <v>6</v>
      </c>
      <c r="BT60" s="107">
        <v>8</v>
      </c>
      <c r="BU60" s="107"/>
      <c r="BV60" s="107">
        <v>8</v>
      </c>
      <c r="BW60" s="107">
        <v>1</v>
      </c>
      <c r="BX60" s="107"/>
      <c r="BY60" s="107"/>
      <c r="BZ60" s="107">
        <v>13</v>
      </c>
      <c r="CA60" s="108">
        <v>4</v>
      </c>
      <c r="CB60" s="108">
        <v>2</v>
      </c>
      <c r="CC60" s="108">
        <v>10</v>
      </c>
      <c r="CD60" s="108">
        <v>5</v>
      </c>
      <c r="CE60" s="108"/>
      <c r="CF60" s="108"/>
      <c r="CG60" s="108"/>
      <c r="CH60" s="108"/>
      <c r="CI60" s="108">
        <v>8</v>
      </c>
      <c r="CJ60" s="108">
        <v>2</v>
      </c>
      <c r="CK60" s="108">
        <v>6</v>
      </c>
      <c r="CL60" s="108">
        <v>5</v>
      </c>
      <c r="CM60" s="108">
        <v>9</v>
      </c>
      <c r="CN60" s="109"/>
      <c r="CO60" s="109"/>
      <c r="CP60" s="109">
        <v>13</v>
      </c>
      <c r="CQ60" s="109"/>
      <c r="CR60" s="109"/>
      <c r="CS60" s="109">
        <v>9</v>
      </c>
      <c r="CT60" s="109"/>
      <c r="CU60" s="109"/>
      <c r="CV60" s="109"/>
      <c r="CW60" s="109"/>
      <c r="CX60" s="109"/>
      <c r="CY60" s="109"/>
      <c r="CZ60" s="102">
        <v>11</v>
      </c>
      <c r="DA60" s="102">
        <v>14</v>
      </c>
      <c r="DB60" s="102">
        <v>6</v>
      </c>
      <c r="DC60" s="110">
        <v>7</v>
      </c>
      <c r="DD60" s="110">
        <v>9</v>
      </c>
      <c r="DE60" s="110">
        <v>12</v>
      </c>
      <c r="DF60" s="110">
        <v>14</v>
      </c>
      <c r="DG60" s="110">
        <v>7</v>
      </c>
      <c r="DH60" s="110"/>
      <c r="DI60" s="110">
        <v>12</v>
      </c>
      <c r="DJ60" s="110">
        <v>11</v>
      </c>
      <c r="DK60" s="110">
        <v>4</v>
      </c>
      <c r="DL60" s="110">
        <v>2</v>
      </c>
      <c r="DM60" s="373">
        <v>5</v>
      </c>
      <c r="DN60" s="373">
        <v>8</v>
      </c>
      <c r="DO60" s="373">
        <v>6</v>
      </c>
      <c r="DP60" s="373">
        <v>11</v>
      </c>
      <c r="DQ60" s="373">
        <v>3</v>
      </c>
      <c r="DR60" s="373">
        <v>14</v>
      </c>
      <c r="DS60" s="521">
        <v>7</v>
      </c>
      <c r="DT60" s="521">
        <v>15</v>
      </c>
      <c r="DU60" s="521">
        <v>6</v>
      </c>
      <c r="DV60" s="521">
        <v>10</v>
      </c>
      <c r="DW60" s="521">
        <v>10</v>
      </c>
      <c r="DX60" s="521">
        <v>6</v>
      </c>
      <c r="DY60" s="521">
        <v>11</v>
      </c>
      <c r="DZ60" s="521">
        <v>10</v>
      </c>
      <c r="EA60" s="640">
        <v>9</v>
      </c>
      <c r="EB60" s="640"/>
      <c r="EC60" s="640">
        <v>15</v>
      </c>
      <c r="ED60" s="640">
        <v>5</v>
      </c>
      <c r="EE60" s="640">
        <v>11</v>
      </c>
      <c r="EF60" s="640">
        <v>7</v>
      </c>
      <c r="EG60" s="640">
        <v>1</v>
      </c>
      <c r="EH60" s="640">
        <v>6</v>
      </c>
      <c r="EI60" s="640">
        <v>7</v>
      </c>
      <c r="EJ60" s="640">
        <v>9</v>
      </c>
      <c r="EK60" s="640">
        <v>10</v>
      </c>
      <c r="EL60" s="640"/>
      <c r="EM60" s="640"/>
      <c r="EN60" s="640">
        <v>12</v>
      </c>
      <c r="EO60" s="759">
        <v>11</v>
      </c>
      <c r="EP60" s="759"/>
      <c r="EQ60" s="759">
        <v>5</v>
      </c>
      <c r="ER60" s="759">
        <v>10</v>
      </c>
      <c r="ES60" s="759">
        <v>8</v>
      </c>
      <c r="ET60" s="759">
        <v>11</v>
      </c>
      <c r="EU60" s="759">
        <v>3</v>
      </c>
      <c r="EV60" s="759">
        <v>12</v>
      </c>
      <c r="EW60" s="759">
        <v>6</v>
      </c>
      <c r="EX60" s="759">
        <v>4</v>
      </c>
      <c r="EY60" s="759">
        <v>4</v>
      </c>
      <c r="EZ60" s="759">
        <v>12</v>
      </c>
      <c r="FA60" s="759">
        <v>3</v>
      </c>
      <c r="FB60" s="759">
        <v>12</v>
      </c>
      <c r="FC60" s="1607">
        <v>13</v>
      </c>
      <c r="FD60" s="1607">
        <v>14</v>
      </c>
      <c r="FE60" s="1607">
        <v>4</v>
      </c>
      <c r="FF60" s="1607">
        <v>10</v>
      </c>
      <c r="FG60" s="1607">
        <v>17</v>
      </c>
      <c r="FH60" s="1607">
        <v>5</v>
      </c>
      <c r="FI60" s="1607">
        <v>6</v>
      </c>
      <c r="FJ60" s="1607">
        <v>8</v>
      </c>
      <c r="FK60" s="1607"/>
      <c r="FL60" s="1607">
        <v>11</v>
      </c>
      <c r="FM60" s="1607">
        <v>7</v>
      </c>
      <c r="FN60" s="1607">
        <v>6</v>
      </c>
      <c r="FO60" s="1607">
        <v>5</v>
      </c>
      <c r="FP60" s="1607">
        <v>5</v>
      </c>
      <c r="FQ60" s="1607">
        <v>8</v>
      </c>
      <c r="FR60" s="3606">
        <v>8</v>
      </c>
      <c r="FS60" s="3606">
        <v>8</v>
      </c>
      <c r="FT60" s="3606">
        <v>15</v>
      </c>
      <c r="FU60" s="3606">
        <v>13</v>
      </c>
      <c r="FV60" s="3606">
        <v>13</v>
      </c>
      <c r="FW60" s="3606">
        <v>14</v>
      </c>
      <c r="FX60" s="3606">
        <v>4</v>
      </c>
      <c r="FY60" s="3672">
        <v>2</v>
      </c>
      <c r="FZ60" s="3606">
        <v>6</v>
      </c>
      <c r="GA60" s="3606"/>
      <c r="GB60" s="3606">
        <v>11</v>
      </c>
      <c r="GC60" s="3762">
        <v>5</v>
      </c>
      <c r="GD60" s="3763"/>
    </row>
    <row r="61" spans="1:186" s="484" customFormat="1" ht="11.1" customHeight="1" x14ac:dyDescent="0.2">
      <c r="A61" s="59" t="s">
        <v>335</v>
      </c>
      <c r="B61" s="59" t="s">
        <v>333</v>
      </c>
      <c r="C61" s="454">
        <v>2</v>
      </c>
      <c r="D61" s="453">
        <v>1.2738853503184714E-2</v>
      </c>
      <c r="E61" s="409">
        <v>42979</v>
      </c>
      <c r="F61" s="406">
        <v>43007</v>
      </c>
      <c r="G61" s="448">
        <v>0</v>
      </c>
      <c r="H61" s="452">
        <v>0</v>
      </c>
      <c r="I61" s="632" t="s">
        <v>0</v>
      </c>
      <c r="J61" s="381" t="s">
        <v>0</v>
      </c>
      <c r="K61" s="766" t="s">
        <v>0</v>
      </c>
      <c r="L61" s="390">
        <v>2</v>
      </c>
      <c r="M61" s="390" t="s">
        <v>0</v>
      </c>
      <c r="N61" s="451">
        <v>0</v>
      </c>
      <c r="O61" s="450">
        <v>0</v>
      </c>
      <c r="P61" s="162">
        <v>0</v>
      </c>
      <c r="Q61" s="449">
        <v>0</v>
      </c>
      <c r="R61" s="448">
        <v>0</v>
      </c>
      <c r="S61" s="447">
        <v>0</v>
      </c>
      <c r="T61" s="368">
        <v>0</v>
      </c>
      <c r="U61" s="163">
        <v>0</v>
      </c>
      <c r="V61" s="369">
        <v>1</v>
      </c>
      <c r="W61" s="164">
        <v>0.5</v>
      </c>
      <c r="X61" s="165">
        <v>1</v>
      </c>
      <c r="Y61" s="166">
        <v>0.5</v>
      </c>
      <c r="Z61" s="395">
        <v>11.5</v>
      </c>
      <c r="AA61" s="395">
        <v>17.5</v>
      </c>
      <c r="AB61" s="403">
        <v>0.65714285714285714</v>
      </c>
      <c r="AC61" s="100"/>
      <c r="AD61" s="101"/>
      <c r="AE61" s="101"/>
      <c r="AF61" s="112"/>
      <c r="AG61" s="112"/>
      <c r="AH61" s="112"/>
      <c r="AI61" s="112"/>
      <c r="AJ61" s="112"/>
      <c r="AK61" s="112"/>
      <c r="AL61" s="112"/>
      <c r="AM61" s="112"/>
      <c r="AN61" s="103"/>
      <c r="AO61" s="103"/>
      <c r="AP61" s="103"/>
      <c r="AQ61" s="103"/>
      <c r="AR61" s="103"/>
      <c r="AS61" s="103"/>
      <c r="AT61" s="103"/>
      <c r="AU61" s="104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2"/>
      <c r="DA61" s="102"/>
      <c r="DB61" s="102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373"/>
      <c r="DN61" s="373"/>
      <c r="DO61" s="373"/>
      <c r="DP61" s="373"/>
      <c r="DQ61" s="373"/>
      <c r="DR61" s="373"/>
      <c r="DS61" s="521"/>
      <c r="DT61" s="521"/>
      <c r="DU61" s="521"/>
      <c r="DV61" s="521"/>
      <c r="DW61" s="521"/>
      <c r="DX61" s="521"/>
      <c r="DY61" s="521"/>
      <c r="DZ61" s="521"/>
      <c r="EA61" s="640"/>
      <c r="EB61" s="640"/>
      <c r="EC61" s="640"/>
      <c r="ED61" s="640"/>
      <c r="EE61" s="640"/>
      <c r="EF61" s="640"/>
      <c r="EG61" s="640"/>
      <c r="EH61" s="640"/>
      <c r="EI61" s="640"/>
      <c r="EJ61" s="640"/>
      <c r="EK61" s="640"/>
      <c r="EL61" s="640"/>
      <c r="EM61" s="640"/>
      <c r="EN61" s="640"/>
      <c r="EO61" s="759">
        <v>16</v>
      </c>
      <c r="EP61" s="759">
        <v>7</v>
      </c>
      <c r="EQ61" s="759"/>
      <c r="ER61" s="759"/>
      <c r="ES61" s="759"/>
      <c r="ET61" s="759"/>
      <c r="EU61" s="759"/>
      <c r="EV61" s="759"/>
      <c r="EW61" s="759"/>
      <c r="EX61" s="759"/>
      <c r="EY61" s="759"/>
      <c r="EZ61" s="759"/>
      <c r="FA61" s="759"/>
      <c r="FB61" s="759"/>
      <c r="FC61" s="1607"/>
      <c r="FD61" s="1607"/>
      <c r="FE61" s="1607"/>
      <c r="FF61" s="1607"/>
      <c r="FG61" s="1607"/>
      <c r="FH61" s="1607"/>
      <c r="FI61" s="1607"/>
      <c r="FJ61" s="1607"/>
      <c r="FK61" s="1607"/>
      <c r="FL61" s="1607"/>
      <c r="FM61" s="1607"/>
      <c r="FN61" s="1607"/>
      <c r="FO61" s="1607"/>
      <c r="FP61" s="1607"/>
      <c r="FQ61" s="1607"/>
      <c r="FR61" s="3606"/>
      <c r="FS61" s="3606"/>
      <c r="FT61" s="3606"/>
      <c r="FU61" s="3606"/>
      <c r="FV61" s="3606"/>
      <c r="FW61" s="3606"/>
      <c r="FX61" s="3606"/>
      <c r="FY61" s="3672"/>
      <c r="FZ61" s="3606"/>
      <c r="GA61" s="3606"/>
      <c r="GB61" s="3606"/>
      <c r="GC61" s="3762"/>
      <c r="GD61" s="3763"/>
    </row>
    <row r="62" spans="1:186" s="484" customFormat="1" ht="11.1" customHeight="1" x14ac:dyDescent="0.2">
      <c r="A62" s="64" t="s">
        <v>128</v>
      </c>
      <c r="B62" s="64" t="s">
        <v>227</v>
      </c>
      <c r="C62" s="454">
        <v>29</v>
      </c>
      <c r="D62" s="453">
        <v>0.18471337579617833</v>
      </c>
      <c r="E62" s="409">
        <v>39227</v>
      </c>
      <c r="F62" s="406">
        <v>41698</v>
      </c>
      <c r="G62" s="448">
        <v>1</v>
      </c>
      <c r="H62" s="452">
        <v>3.4482758620689655E-2</v>
      </c>
      <c r="I62" s="632">
        <v>0.25</v>
      </c>
      <c r="J62" s="381">
        <v>40243</v>
      </c>
      <c r="K62" s="766">
        <v>27</v>
      </c>
      <c r="L62" s="390">
        <v>9</v>
      </c>
      <c r="M62" s="390">
        <v>130</v>
      </c>
      <c r="N62" s="451">
        <v>3</v>
      </c>
      <c r="O62" s="450">
        <v>0.10344827586206896</v>
      </c>
      <c r="P62" s="162">
        <v>3</v>
      </c>
      <c r="Q62" s="449">
        <v>0.10344827586206896</v>
      </c>
      <c r="R62" s="448">
        <v>7</v>
      </c>
      <c r="S62" s="447">
        <v>0.2413793103448276</v>
      </c>
      <c r="T62" s="368">
        <v>7</v>
      </c>
      <c r="U62" s="163">
        <v>0.2413793103448276</v>
      </c>
      <c r="V62" s="369">
        <v>13</v>
      </c>
      <c r="W62" s="164">
        <v>0.44827586206896552</v>
      </c>
      <c r="X62" s="165">
        <v>3</v>
      </c>
      <c r="Y62" s="166">
        <v>0.10344827586206896</v>
      </c>
      <c r="Z62" s="395">
        <v>6.6896551724137927</v>
      </c>
      <c r="AA62" s="395">
        <v>11.862068965517242</v>
      </c>
      <c r="AB62" s="403">
        <v>0.56395348837209291</v>
      </c>
      <c r="AC62" s="111">
        <v>9</v>
      </c>
      <c r="AD62" s="109">
        <v>9</v>
      </c>
      <c r="AE62" s="109">
        <v>3</v>
      </c>
      <c r="AF62" s="102">
        <v>10</v>
      </c>
      <c r="AG62" s="102">
        <v>8</v>
      </c>
      <c r="AH62" s="102">
        <v>5</v>
      </c>
      <c r="AI62" s="102">
        <v>6</v>
      </c>
      <c r="AJ62" s="102">
        <v>9</v>
      </c>
      <c r="AK62" s="102"/>
      <c r="AL62" s="102">
        <v>3</v>
      </c>
      <c r="AM62" s="102"/>
      <c r="AN62" s="104"/>
      <c r="AO62" s="104">
        <v>4</v>
      </c>
      <c r="AP62" s="104"/>
      <c r="AQ62" s="104">
        <v>4</v>
      </c>
      <c r="AR62" s="104">
        <v>10</v>
      </c>
      <c r="AS62" s="104">
        <v>8</v>
      </c>
      <c r="AT62" s="104">
        <v>2</v>
      </c>
      <c r="AU62" s="104">
        <v>2</v>
      </c>
      <c r="AV62" s="105"/>
      <c r="AW62" s="105">
        <v>10</v>
      </c>
      <c r="AX62" s="105">
        <v>2</v>
      </c>
      <c r="AY62" s="105"/>
      <c r="AZ62" s="105">
        <v>9</v>
      </c>
      <c r="BA62" s="105"/>
      <c r="BB62" s="105">
        <v>9</v>
      </c>
      <c r="BC62" s="105">
        <v>1</v>
      </c>
      <c r="BD62" s="105">
        <v>7</v>
      </c>
      <c r="BE62" s="105"/>
      <c r="BF62" s="106"/>
      <c r="BG62" s="106"/>
      <c r="BH62" s="106">
        <v>10</v>
      </c>
      <c r="BI62" s="106"/>
      <c r="BJ62" s="106"/>
      <c r="BK62" s="106"/>
      <c r="BL62" s="106"/>
      <c r="BM62" s="106"/>
      <c r="BN62" s="106">
        <v>6</v>
      </c>
      <c r="BO62" s="106"/>
      <c r="BP62" s="106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8"/>
      <c r="CB62" s="108"/>
      <c r="CC62" s="108">
        <v>3</v>
      </c>
      <c r="CD62" s="108"/>
      <c r="CE62" s="108">
        <v>9</v>
      </c>
      <c r="CF62" s="108">
        <v>4</v>
      </c>
      <c r="CG62" s="108"/>
      <c r="CH62" s="108"/>
      <c r="CI62" s="108"/>
      <c r="CJ62" s="108"/>
      <c r="CK62" s="108"/>
      <c r="CL62" s="108"/>
      <c r="CM62" s="108"/>
      <c r="CN62" s="109"/>
      <c r="CO62" s="109"/>
      <c r="CP62" s="109">
        <v>7</v>
      </c>
      <c r="CQ62" s="109"/>
      <c r="CR62" s="109">
        <v>18</v>
      </c>
      <c r="CS62" s="109"/>
      <c r="CT62" s="109"/>
      <c r="CU62" s="109">
        <v>7</v>
      </c>
      <c r="CV62" s="109"/>
      <c r="CW62" s="109"/>
      <c r="CX62" s="109"/>
      <c r="CY62" s="109"/>
      <c r="CZ62" s="102"/>
      <c r="DA62" s="102"/>
      <c r="DB62" s="102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373"/>
      <c r="DN62" s="373"/>
      <c r="DO62" s="373"/>
      <c r="DP62" s="373"/>
      <c r="DQ62" s="373"/>
      <c r="DR62" s="373"/>
      <c r="DS62" s="521"/>
      <c r="DT62" s="521"/>
      <c r="DU62" s="521"/>
      <c r="DV62" s="521"/>
      <c r="DW62" s="521"/>
      <c r="DX62" s="521"/>
      <c r="DY62" s="521"/>
      <c r="DZ62" s="521"/>
      <c r="EA62" s="640"/>
      <c r="EB62" s="640"/>
      <c r="EC62" s="640"/>
      <c r="ED62" s="640"/>
      <c r="EE62" s="640"/>
      <c r="EF62" s="640"/>
      <c r="EG62" s="640"/>
      <c r="EH62" s="640"/>
      <c r="EI62" s="640"/>
      <c r="EJ62" s="640"/>
      <c r="EK62" s="640"/>
      <c r="EL62" s="640"/>
      <c r="EM62" s="640"/>
      <c r="EN62" s="640"/>
      <c r="EO62" s="759"/>
      <c r="EP62" s="759"/>
      <c r="EQ62" s="759"/>
      <c r="ER62" s="759"/>
      <c r="ES62" s="759"/>
      <c r="ET62" s="759"/>
      <c r="EU62" s="759"/>
      <c r="EV62" s="759"/>
      <c r="EW62" s="759"/>
      <c r="EX62" s="759"/>
      <c r="EY62" s="759"/>
      <c r="EZ62" s="759"/>
      <c r="FA62" s="759"/>
      <c r="FB62" s="759"/>
      <c r="FC62" s="1607"/>
      <c r="FD62" s="1607"/>
      <c r="FE62" s="1607"/>
      <c r="FF62" s="1607"/>
      <c r="FG62" s="1607"/>
      <c r="FH62" s="1607"/>
      <c r="FI62" s="1607"/>
      <c r="FJ62" s="1607"/>
      <c r="FK62" s="1607"/>
      <c r="FL62" s="1607"/>
      <c r="FM62" s="1607"/>
      <c r="FN62" s="1607"/>
      <c r="FO62" s="1607"/>
      <c r="FP62" s="1607"/>
      <c r="FQ62" s="1607"/>
      <c r="FR62" s="3606"/>
      <c r="FS62" s="3606"/>
      <c r="FT62" s="3606"/>
      <c r="FU62" s="3606"/>
      <c r="FV62" s="3606"/>
      <c r="FW62" s="3606"/>
      <c r="FX62" s="3606"/>
      <c r="FY62" s="3672"/>
      <c r="FZ62" s="3606"/>
      <c r="GA62" s="3606"/>
      <c r="GB62" s="3606"/>
      <c r="GC62" s="3762"/>
      <c r="GD62" s="3763"/>
    </row>
    <row r="63" spans="1:186" s="484" customFormat="1" ht="11.1" customHeight="1" x14ac:dyDescent="0.2">
      <c r="A63" s="61" t="s">
        <v>148</v>
      </c>
      <c r="B63" s="61" t="s">
        <v>191</v>
      </c>
      <c r="C63" s="454">
        <v>18</v>
      </c>
      <c r="D63" s="453">
        <v>0.11464968152866242</v>
      </c>
      <c r="E63" s="409">
        <v>39263</v>
      </c>
      <c r="F63" s="406">
        <v>43770</v>
      </c>
      <c r="G63" s="448">
        <v>3</v>
      </c>
      <c r="H63" s="452">
        <v>0.16666666666666666</v>
      </c>
      <c r="I63" s="632">
        <v>0.75</v>
      </c>
      <c r="J63" s="381">
        <v>41635</v>
      </c>
      <c r="K63" s="766">
        <v>69</v>
      </c>
      <c r="L63" s="390">
        <v>5</v>
      </c>
      <c r="M63" s="390">
        <v>88</v>
      </c>
      <c r="N63" s="451">
        <v>1</v>
      </c>
      <c r="O63" s="450">
        <v>5.5555555555555552E-2</v>
      </c>
      <c r="P63" s="162">
        <v>0</v>
      </c>
      <c r="Q63" s="449">
        <v>0</v>
      </c>
      <c r="R63" s="448">
        <v>4</v>
      </c>
      <c r="S63" s="447">
        <v>0.22222222222222221</v>
      </c>
      <c r="T63" s="368">
        <v>6</v>
      </c>
      <c r="U63" s="163">
        <v>0.33333333333333331</v>
      </c>
      <c r="V63" s="369">
        <v>11</v>
      </c>
      <c r="W63" s="164">
        <v>0.61111111111111116</v>
      </c>
      <c r="X63" s="165">
        <v>2</v>
      </c>
      <c r="Y63" s="166">
        <v>0.1111111111111111</v>
      </c>
      <c r="Z63" s="395">
        <v>6.7222222222222223</v>
      </c>
      <c r="AA63" s="395">
        <v>13.444444444444445</v>
      </c>
      <c r="AB63" s="403">
        <v>0.5</v>
      </c>
      <c r="AC63" s="111"/>
      <c r="AD63" s="109">
        <v>13</v>
      </c>
      <c r="AE63" s="109"/>
      <c r="AF63" s="102">
        <v>5</v>
      </c>
      <c r="AG63" s="102">
        <v>6</v>
      </c>
      <c r="AH63" s="102">
        <v>13</v>
      </c>
      <c r="AI63" s="102">
        <v>13</v>
      </c>
      <c r="AJ63" s="102">
        <v>4</v>
      </c>
      <c r="AK63" s="102">
        <v>5</v>
      </c>
      <c r="AL63" s="102"/>
      <c r="AM63" s="102">
        <v>1</v>
      </c>
      <c r="AN63" s="104">
        <v>6</v>
      </c>
      <c r="AO63" s="104"/>
      <c r="AP63" s="104">
        <v>7</v>
      </c>
      <c r="AQ63" s="104">
        <v>9</v>
      </c>
      <c r="AR63" s="104"/>
      <c r="AS63" s="104"/>
      <c r="AT63" s="104"/>
      <c r="AU63" s="104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8"/>
      <c r="CB63" s="108"/>
      <c r="CC63" s="108"/>
      <c r="CD63" s="108"/>
      <c r="CE63" s="108"/>
      <c r="CF63" s="108">
        <v>1</v>
      </c>
      <c r="CG63" s="108"/>
      <c r="CH63" s="108"/>
      <c r="CI63" s="108"/>
      <c r="CJ63" s="108"/>
      <c r="CK63" s="108"/>
      <c r="CL63" s="108"/>
      <c r="CM63" s="108"/>
      <c r="CN63" s="109"/>
      <c r="CO63" s="109"/>
      <c r="CP63" s="109"/>
      <c r="CQ63" s="109"/>
      <c r="CR63" s="109"/>
      <c r="CS63" s="109">
        <v>1</v>
      </c>
      <c r="CT63" s="109"/>
      <c r="CU63" s="109"/>
      <c r="CV63" s="109"/>
      <c r="CW63" s="109"/>
      <c r="CX63" s="109"/>
      <c r="CY63" s="109"/>
      <c r="CZ63" s="102"/>
      <c r="DA63" s="102"/>
      <c r="DB63" s="102"/>
      <c r="DC63" s="110"/>
      <c r="DD63" s="110"/>
      <c r="DE63" s="110">
        <v>7</v>
      </c>
      <c r="DF63" s="110"/>
      <c r="DG63" s="110"/>
      <c r="DH63" s="110"/>
      <c r="DI63" s="110"/>
      <c r="DJ63" s="110"/>
      <c r="DK63" s="110"/>
      <c r="DL63" s="110"/>
      <c r="DM63" s="373"/>
      <c r="DN63" s="373"/>
      <c r="DO63" s="373"/>
      <c r="DP63" s="373"/>
      <c r="DQ63" s="373"/>
      <c r="DR63" s="373"/>
      <c r="DS63" s="521">
        <v>14</v>
      </c>
      <c r="DT63" s="521"/>
      <c r="DU63" s="521"/>
      <c r="DV63" s="521"/>
      <c r="DW63" s="521"/>
      <c r="DX63" s="521"/>
      <c r="DY63" s="521"/>
      <c r="DZ63" s="521"/>
      <c r="EA63" s="640"/>
      <c r="EB63" s="640"/>
      <c r="EC63" s="640"/>
      <c r="ED63" s="640"/>
      <c r="EE63" s="640"/>
      <c r="EF63" s="640"/>
      <c r="EG63" s="640"/>
      <c r="EH63" s="640"/>
      <c r="EI63" s="640"/>
      <c r="EJ63" s="640"/>
      <c r="EK63" s="640"/>
      <c r="EL63" s="640"/>
      <c r="EM63" s="640">
        <v>2</v>
      </c>
      <c r="EN63" s="640"/>
      <c r="EO63" s="759"/>
      <c r="EP63" s="759"/>
      <c r="EQ63" s="759"/>
      <c r="ER63" s="759"/>
      <c r="ES63" s="759">
        <v>10</v>
      </c>
      <c r="ET63" s="759"/>
      <c r="EU63" s="759"/>
      <c r="EV63" s="759"/>
      <c r="EW63" s="759"/>
      <c r="EX63" s="759"/>
      <c r="EY63" s="759"/>
      <c r="EZ63" s="759"/>
      <c r="FA63" s="759"/>
      <c r="FB63" s="759"/>
      <c r="FC63" s="1607"/>
      <c r="FD63" s="1607"/>
      <c r="FE63" s="1607"/>
      <c r="FF63" s="1607"/>
      <c r="FG63" s="1607"/>
      <c r="FH63" s="1607"/>
      <c r="FI63" s="1607"/>
      <c r="FJ63" s="1607"/>
      <c r="FK63" s="1607"/>
      <c r="FL63" s="1607"/>
      <c r="FM63" s="1607"/>
      <c r="FN63" s="1607"/>
      <c r="FO63" s="1607"/>
      <c r="FP63" s="1607"/>
      <c r="FQ63" s="1607"/>
      <c r="FR63" s="3606"/>
      <c r="FS63" s="3606"/>
      <c r="FT63" s="3606"/>
      <c r="FU63" s="3606"/>
      <c r="FV63" s="3606">
        <v>4</v>
      </c>
      <c r="FW63" s="3606"/>
      <c r="FX63" s="3606"/>
      <c r="FY63" s="3672"/>
      <c r="FZ63" s="3606"/>
      <c r="GA63" s="3606"/>
      <c r="GB63" s="3606"/>
      <c r="GC63" s="3762"/>
      <c r="GD63" s="3763"/>
    </row>
    <row r="64" spans="1:186" s="484" customFormat="1" ht="11.1" customHeight="1" x14ac:dyDescent="0.2">
      <c r="A64" s="59" t="s">
        <v>98</v>
      </c>
      <c r="B64" s="59" t="s">
        <v>61</v>
      </c>
      <c r="C64" s="454">
        <v>22</v>
      </c>
      <c r="D64" s="453">
        <v>0.14012738853503184</v>
      </c>
      <c r="E64" s="409">
        <v>40222</v>
      </c>
      <c r="F64" s="406">
        <v>43791</v>
      </c>
      <c r="G64" s="448">
        <v>0</v>
      </c>
      <c r="H64" s="452">
        <v>0</v>
      </c>
      <c r="I64" s="632" t="s">
        <v>0</v>
      </c>
      <c r="J64" s="381" t="s">
        <v>0</v>
      </c>
      <c r="K64" s="766" t="s">
        <v>0</v>
      </c>
      <c r="L64" s="390">
        <v>22</v>
      </c>
      <c r="M64" s="390" t="s">
        <v>0</v>
      </c>
      <c r="N64" s="451">
        <v>1</v>
      </c>
      <c r="O64" s="450">
        <v>4.5454545454545456E-2</v>
      </c>
      <c r="P64" s="162">
        <v>3</v>
      </c>
      <c r="Q64" s="449">
        <v>0.13636363636363635</v>
      </c>
      <c r="R64" s="448">
        <v>4</v>
      </c>
      <c r="S64" s="447">
        <v>0.18181818181818182</v>
      </c>
      <c r="T64" s="368">
        <v>5</v>
      </c>
      <c r="U64" s="163">
        <v>0.22727272727272727</v>
      </c>
      <c r="V64" s="369">
        <v>9</v>
      </c>
      <c r="W64" s="164">
        <v>0.40909090909090912</v>
      </c>
      <c r="X64" s="165">
        <v>1</v>
      </c>
      <c r="Y64" s="166">
        <v>4.5454545454545456E-2</v>
      </c>
      <c r="Z64" s="395">
        <v>7.9090909090909092</v>
      </c>
      <c r="AA64" s="395">
        <v>12.909090909090908</v>
      </c>
      <c r="AB64" s="403">
        <v>0.61267605633802824</v>
      </c>
      <c r="AC64" s="100"/>
      <c r="AD64" s="101"/>
      <c r="AE64" s="101"/>
      <c r="AF64" s="112"/>
      <c r="AG64" s="112"/>
      <c r="AH64" s="112"/>
      <c r="AI64" s="112"/>
      <c r="AJ64" s="112"/>
      <c r="AK64" s="112"/>
      <c r="AL64" s="112"/>
      <c r="AM64" s="112"/>
      <c r="AN64" s="104"/>
      <c r="AO64" s="104"/>
      <c r="AP64" s="104"/>
      <c r="AQ64" s="104"/>
      <c r="AR64" s="104"/>
      <c r="AS64" s="104"/>
      <c r="AT64" s="104"/>
      <c r="AU64" s="104"/>
      <c r="AV64" s="105"/>
      <c r="AW64" s="105"/>
      <c r="AX64" s="105"/>
      <c r="AY64" s="105"/>
      <c r="AZ64" s="105"/>
      <c r="BA64" s="105"/>
      <c r="BB64" s="105">
        <v>2</v>
      </c>
      <c r="BC64" s="105"/>
      <c r="BD64" s="105"/>
      <c r="BE64" s="105"/>
      <c r="BF64" s="106"/>
      <c r="BG64" s="106">
        <v>11</v>
      </c>
      <c r="BH64" s="106">
        <v>8</v>
      </c>
      <c r="BI64" s="106">
        <v>3</v>
      </c>
      <c r="BJ64" s="106">
        <v>3</v>
      </c>
      <c r="BK64" s="106"/>
      <c r="BL64" s="106">
        <v>7</v>
      </c>
      <c r="BM64" s="106"/>
      <c r="BN64" s="106"/>
      <c r="BO64" s="106">
        <v>8</v>
      </c>
      <c r="BP64" s="106"/>
      <c r="BQ64" s="107"/>
      <c r="BR64" s="107"/>
      <c r="BS64" s="107"/>
      <c r="BT64" s="107"/>
      <c r="BU64" s="107">
        <v>9</v>
      </c>
      <c r="BV64" s="107"/>
      <c r="BW64" s="107"/>
      <c r="BX64" s="107">
        <v>4</v>
      </c>
      <c r="BY64" s="107"/>
      <c r="BZ64" s="107">
        <v>4</v>
      </c>
      <c r="CA64" s="108"/>
      <c r="CB64" s="108">
        <v>4</v>
      </c>
      <c r="CC64" s="108">
        <v>6</v>
      </c>
      <c r="CD64" s="108"/>
      <c r="CE64" s="108"/>
      <c r="CF64" s="108"/>
      <c r="CG64" s="108"/>
      <c r="CH64" s="108"/>
      <c r="CI64" s="108"/>
      <c r="CJ64" s="108">
        <v>10</v>
      </c>
      <c r="CK64" s="108">
        <v>3</v>
      </c>
      <c r="CL64" s="108"/>
      <c r="CM64" s="108"/>
      <c r="CN64" s="109"/>
      <c r="CO64" s="109">
        <v>13</v>
      </c>
      <c r="CP64" s="109"/>
      <c r="CQ64" s="109">
        <v>6</v>
      </c>
      <c r="CR64" s="109">
        <v>11</v>
      </c>
      <c r="CS64" s="109"/>
      <c r="CT64" s="109"/>
      <c r="CU64" s="109"/>
      <c r="CV64" s="109"/>
      <c r="CW64" s="109"/>
      <c r="CX64" s="109"/>
      <c r="CY64" s="109"/>
      <c r="CZ64" s="102"/>
      <c r="DA64" s="102"/>
      <c r="DB64" s="102"/>
      <c r="DC64" s="110"/>
      <c r="DD64" s="110"/>
      <c r="DE64" s="110">
        <v>14</v>
      </c>
      <c r="DF64" s="110"/>
      <c r="DG64" s="110"/>
      <c r="DH64" s="110"/>
      <c r="DI64" s="110"/>
      <c r="DJ64" s="110"/>
      <c r="DK64" s="110"/>
      <c r="DL64" s="110"/>
      <c r="DM64" s="373"/>
      <c r="DN64" s="373"/>
      <c r="DO64" s="373"/>
      <c r="DP64" s="373"/>
      <c r="DQ64" s="373"/>
      <c r="DR64" s="373"/>
      <c r="DS64" s="521"/>
      <c r="DT64" s="521"/>
      <c r="DU64" s="521"/>
      <c r="DV64" s="521"/>
      <c r="DW64" s="521"/>
      <c r="DX64" s="521"/>
      <c r="DY64" s="521"/>
      <c r="DZ64" s="521"/>
      <c r="EA64" s="640"/>
      <c r="EB64" s="640"/>
      <c r="EC64" s="640"/>
      <c r="ED64" s="640"/>
      <c r="EE64" s="640"/>
      <c r="EF64" s="640"/>
      <c r="EG64" s="640"/>
      <c r="EH64" s="640"/>
      <c r="EI64" s="640"/>
      <c r="EJ64" s="640"/>
      <c r="EK64" s="640"/>
      <c r="EL64" s="640"/>
      <c r="EM64" s="640"/>
      <c r="EN64" s="640"/>
      <c r="EO64" s="759"/>
      <c r="EP64" s="759"/>
      <c r="EQ64" s="759"/>
      <c r="ER64" s="759"/>
      <c r="ES64" s="759"/>
      <c r="ET64" s="759"/>
      <c r="EU64" s="759"/>
      <c r="EV64" s="759"/>
      <c r="EW64" s="759"/>
      <c r="EX64" s="759"/>
      <c r="EY64" s="759"/>
      <c r="EZ64" s="759"/>
      <c r="FA64" s="759"/>
      <c r="FB64" s="759"/>
      <c r="FC64" s="1607">
        <v>11</v>
      </c>
      <c r="FD64" s="1607"/>
      <c r="FE64" s="1607"/>
      <c r="FF64" s="1607">
        <v>9</v>
      </c>
      <c r="FG64" s="1607">
        <v>15</v>
      </c>
      <c r="FH64" s="1607"/>
      <c r="FI64" s="1607"/>
      <c r="FJ64" s="1607"/>
      <c r="FK64" s="1607"/>
      <c r="FL64" s="1607"/>
      <c r="FM64" s="1607"/>
      <c r="FN64" s="1607"/>
      <c r="FO64" s="1607"/>
      <c r="FP64" s="1607"/>
      <c r="FQ64" s="1607"/>
      <c r="FR64" s="3606"/>
      <c r="FS64" s="3606"/>
      <c r="FT64" s="3606"/>
      <c r="FU64" s="3606"/>
      <c r="FV64" s="3606"/>
      <c r="FW64" s="3606">
        <v>13</v>
      </c>
      <c r="FX64" s="3606"/>
      <c r="FY64" s="3672"/>
      <c r="FZ64" s="3606"/>
      <c r="GA64" s="3606"/>
      <c r="GB64" s="3606"/>
      <c r="GC64" s="3762"/>
      <c r="GD64" s="3763"/>
    </row>
    <row r="65" spans="1:186" s="484" customFormat="1" ht="11.1" customHeight="1" x14ac:dyDescent="0.2">
      <c r="A65" s="62" t="s">
        <v>224</v>
      </c>
      <c r="B65" s="62" t="s">
        <v>224</v>
      </c>
      <c r="C65" s="454">
        <v>6</v>
      </c>
      <c r="D65" s="453">
        <v>3.8216560509554139E-2</v>
      </c>
      <c r="E65" s="409">
        <v>39718</v>
      </c>
      <c r="F65" s="406">
        <v>40215</v>
      </c>
      <c r="G65" s="448">
        <v>1</v>
      </c>
      <c r="H65" s="452">
        <v>0.16666666666666666</v>
      </c>
      <c r="I65" s="632">
        <v>0.5</v>
      </c>
      <c r="J65" s="381">
        <v>40166</v>
      </c>
      <c r="K65" s="766">
        <v>24</v>
      </c>
      <c r="L65" s="390">
        <v>1</v>
      </c>
      <c r="M65" s="390">
        <v>133</v>
      </c>
      <c r="N65" s="451">
        <v>1</v>
      </c>
      <c r="O65" s="450">
        <v>0.16666666666666666</v>
      </c>
      <c r="P65" s="162">
        <v>0</v>
      </c>
      <c r="Q65" s="449">
        <v>0</v>
      </c>
      <c r="R65" s="448">
        <v>2</v>
      </c>
      <c r="S65" s="447">
        <v>0.33333333333333331</v>
      </c>
      <c r="T65" s="368">
        <v>3</v>
      </c>
      <c r="U65" s="163">
        <v>0.5</v>
      </c>
      <c r="V65" s="369">
        <v>3</v>
      </c>
      <c r="W65" s="164">
        <v>0.5</v>
      </c>
      <c r="X65" s="165">
        <v>0</v>
      </c>
      <c r="Y65" s="166">
        <v>0</v>
      </c>
      <c r="Z65" s="395">
        <v>5.666666666666667</v>
      </c>
      <c r="AA65" s="395">
        <v>11.5</v>
      </c>
      <c r="AB65" s="403">
        <v>0.49275362318840582</v>
      </c>
      <c r="AC65" s="100"/>
      <c r="AD65" s="101"/>
      <c r="AE65" s="101"/>
      <c r="AF65" s="112"/>
      <c r="AG65" s="112"/>
      <c r="AH65" s="112"/>
      <c r="AI65" s="112"/>
      <c r="AJ65" s="112"/>
      <c r="AK65" s="112"/>
      <c r="AL65" s="112"/>
      <c r="AM65" s="112"/>
      <c r="AN65" s="104">
        <v>11</v>
      </c>
      <c r="AO65" s="104">
        <v>7</v>
      </c>
      <c r="AP65" s="104"/>
      <c r="AQ65" s="104"/>
      <c r="AR65" s="104"/>
      <c r="AS65" s="104"/>
      <c r="AT65" s="104"/>
      <c r="AU65" s="104"/>
      <c r="AV65" s="105"/>
      <c r="AW65" s="105">
        <v>4</v>
      </c>
      <c r="AX65" s="105">
        <v>9</v>
      </c>
      <c r="AY65" s="105"/>
      <c r="AZ65" s="105">
        <v>1</v>
      </c>
      <c r="BA65" s="105">
        <v>2</v>
      </c>
      <c r="BB65" s="105"/>
      <c r="BC65" s="105"/>
      <c r="BD65" s="105"/>
      <c r="BE65" s="105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2"/>
      <c r="DA65" s="102"/>
      <c r="DB65" s="102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373"/>
      <c r="DN65" s="373"/>
      <c r="DO65" s="373"/>
      <c r="DP65" s="373"/>
      <c r="DQ65" s="373"/>
      <c r="DR65" s="373"/>
      <c r="DS65" s="521"/>
      <c r="DT65" s="521"/>
      <c r="DU65" s="521"/>
      <c r="DV65" s="521"/>
      <c r="DW65" s="521"/>
      <c r="DX65" s="521"/>
      <c r="DY65" s="521"/>
      <c r="DZ65" s="521"/>
      <c r="EA65" s="640"/>
      <c r="EB65" s="640"/>
      <c r="EC65" s="640"/>
      <c r="ED65" s="640"/>
      <c r="EE65" s="640"/>
      <c r="EF65" s="640"/>
      <c r="EG65" s="640"/>
      <c r="EH65" s="640"/>
      <c r="EI65" s="640"/>
      <c r="EJ65" s="640"/>
      <c r="EK65" s="640"/>
      <c r="EL65" s="640"/>
      <c r="EM65" s="640"/>
      <c r="EN65" s="640"/>
      <c r="EO65" s="759"/>
      <c r="EP65" s="759"/>
      <c r="EQ65" s="759"/>
      <c r="ER65" s="759"/>
      <c r="ES65" s="759"/>
      <c r="ET65" s="759"/>
      <c r="EU65" s="759"/>
      <c r="EV65" s="759"/>
      <c r="EW65" s="759"/>
      <c r="EX65" s="759"/>
      <c r="EY65" s="759"/>
      <c r="EZ65" s="759"/>
      <c r="FA65" s="759"/>
      <c r="FB65" s="759"/>
      <c r="FC65" s="1607"/>
      <c r="FD65" s="1607"/>
      <c r="FE65" s="1607"/>
      <c r="FF65" s="1607"/>
      <c r="FG65" s="1607"/>
      <c r="FH65" s="1607"/>
      <c r="FI65" s="1607"/>
      <c r="FJ65" s="1607"/>
      <c r="FK65" s="1607"/>
      <c r="FL65" s="1607"/>
      <c r="FM65" s="1607"/>
      <c r="FN65" s="1607"/>
      <c r="FO65" s="1607"/>
      <c r="FP65" s="1607"/>
      <c r="FQ65" s="1607"/>
      <c r="FR65" s="3606"/>
      <c r="FS65" s="3606"/>
      <c r="FT65" s="3606"/>
      <c r="FU65" s="3606"/>
      <c r="FV65" s="3606"/>
      <c r="FW65" s="3606"/>
      <c r="FX65" s="3606"/>
      <c r="FY65" s="3672"/>
      <c r="FZ65" s="3606"/>
      <c r="GA65" s="3606"/>
      <c r="GB65" s="3606"/>
      <c r="GC65" s="3762"/>
      <c r="GD65" s="3763"/>
    </row>
    <row r="66" spans="1:186" s="484" customFormat="1" ht="11.1" customHeight="1" x14ac:dyDescent="0.2">
      <c r="A66" s="64" t="s">
        <v>147</v>
      </c>
      <c r="B66" s="64" t="s">
        <v>147</v>
      </c>
      <c r="C66" s="454">
        <v>1</v>
      </c>
      <c r="D66" s="453">
        <v>6.369426751592357E-3</v>
      </c>
      <c r="E66" s="409">
        <v>39879</v>
      </c>
      <c r="F66" s="406">
        <v>39879</v>
      </c>
      <c r="G66" s="448">
        <v>1</v>
      </c>
      <c r="H66" s="452">
        <v>1</v>
      </c>
      <c r="I66" s="632">
        <v>1</v>
      </c>
      <c r="J66" s="381">
        <v>39879</v>
      </c>
      <c r="K66" s="766">
        <v>16</v>
      </c>
      <c r="L66" s="390">
        <v>0</v>
      </c>
      <c r="M66" s="390">
        <v>141</v>
      </c>
      <c r="N66" s="451">
        <v>0</v>
      </c>
      <c r="O66" s="450">
        <v>0</v>
      </c>
      <c r="P66" s="162">
        <v>0</v>
      </c>
      <c r="Q66" s="449">
        <v>0</v>
      </c>
      <c r="R66" s="448">
        <v>1</v>
      </c>
      <c r="S66" s="447">
        <v>1</v>
      </c>
      <c r="T66" s="368">
        <v>1</v>
      </c>
      <c r="U66" s="163">
        <v>1</v>
      </c>
      <c r="V66" s="369">
        <v>1</v>
      </c>
      <c r="W66" s="164">
        <v>1</v>
      </c>
      <c r="X66" s="165">
        <v>0</v>
      </c>
      <c r="Y66" s="166">
        <v>0</v>
      </c>
      <c r="Z66" s="395">
        <v>1</v>
      </c>
      <c r="AA66" s="395">
        <v>10</v>
      </c>
      <c r="AB66" s="403">
        <v>0.1</v>
      </c>
      <c r="AC66" s="100"/>
      <c r="AD66" s="101"/>
      <c r="AE66" s="101"/>
      <c r="AF66" s="112"/>
      <c r="AG66" s="112"/>
      <c r="AH66" s="112"/>
      <c r="AI66" s="112"/>
      <c r="AJ66" s="112"/>
      <c r="AK66" s="112"/>
      <c r="AL66" s="112"/>
      <c r="AM66" s="112"/>
      <c r="AN66" s="104"/>
      <c r="AO66" s="104"/>
      <c r="AP66" s="104"/>
      <c r="AQ66" s="104"/>
      <c r="AR66" s="104">
        <v>1</v>
      </c>
      <c r="AS66" s="104"/>
      <c r="AT66" s="104"/>
      <c r="AU66" s="104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2"/>
      <c r="DA66" s="102"/>
      <c r="DB66" s="102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373"/>
      <c r="DN66" s="373"/>
      <c r="DO66" s="373"/>
      <c r="DP66" s="373"/>
      <c r="DQ66" s="373"/>
      <c r="DR66" s="373"/>
      <c r="DS66" s="521"/>
      <c r="DT66" s="521"/>
      <c r="DU66" s="521"/>
      <c r="DV66" s="521"/>
      <c r="DW66" s="521"/>
      <c r="DX66" s="521"/>
      <c r="DY66" s="521"/>
      <c r="DZ66" s="521"/>
      <c r="EA66" s="640"/>
      <c r="EB66" s="640"/>
      <c r="EC66" s="640"/>
      <c r="ED66" s="640"/>
      <c r="EE66" s="640"/>
      <c r="EF66" s="640"/>
      <c r="EG66" s="640"/>
      <c r="EH66" s="640"/>
      <c r="EI66" s="640"/>
      <c r="EJ66" s="640"/>
      <c r="EK66" s="640"/>
      <c r="EL66" s="640"/>
      <c r="EM66" s="640"/>
      <c r="EN66" s="640"/>
      <c r="EO66" s="759"/>
      <c r="EP66" s="759"/>
      <c r="EQ66" s="759"/>
      <c r="ER66" s="759"/>
      <c r="ES66" s="759"/>
      <c r="ET66" s="759"/>
      <c r="EU66" s="759"/>
      <c r="EV66" s="759"/>
      <c r="EW66" s="759"/>
      <c r="EX66" s="759"/>
      <c r="EY66" s="759"/>
      <c r="EZ66" s="759"/>
      <c r="FA66" s="759"/>
      <c r="FB66" s="759"/>
      <c r="FC66" s="1607"/>
      <c r="FD66" s="1607"/>
      <c r="FE66" s="1607"/>
      <c r="FF66" s="1607"/>
      <c r="FG66" s="1607"/>
      <c r="FH66" s="1607"/>
      <c r="FI66" s="1607"/>
      <c r="FJ66" s="1607"/>
      <c r="FK66" s="1607"/>
      <c r="FL66" s="1607"/>
      <c r="FM66" s="1607"/>
      <c r="FN66" s="1607"/>
      <c r="FO66" s="1607"/>
      <c r="FP66" s="1607"/>
      <c r="FQ66" s="1607"/>
      <c r="FR66" s="3606"/>
      <c r="FS66" s="3606"/>
      <c r="FT66" s="3606"/>
      <c r="FU66" s="3606"/>
      <c r="FV66" s="3606"/>
      <c r="FW66" s="3606"/>
      <c r="FX66" s="3606"/>
      <c r="FY66" s="3672"/>
      <c r="FZ66" s="3606"/>
      <c r="GA66" s="3606"/>
      <c r="GB66" s="3606"/>
      <c r="GC66" s="3762"/>
      <c r="GD66" s="3763"/>
    </row>
    <row r="67" spans="1:186" s="484" customFormat="1" ht="11.1" customHeight="1" x14ac:dyDescent="0.2">
      <c r="A67" s="59" t="s">
        <v>185</v>
      </c>
      <c r="B67" s="59" t="s">
        <v>182</v>
      </c>
      <c r="C67" s="454">
        <v>83</v>
      </c>
      <c r="D67" s="453">
        <v>0.5286624203821656</v>
      </c>
      <c r="E67" s="409">
        <v>41516</v>
      </c>
      <c r="F67" s="406">
        <v>44400</v>
      </c>
      <c r="G67" s="448">
        <v>0</v>
      </c>
      <c r="H67" s="452">
        <v>0</v>
      </c>
      <c r="I67" s="632" t="s">
        <v>0</v>
      </c>
      <c r="J67" s="381" t="s">
        <v>0</v>
      </c>
      <c r="K67" s="766" t="s">
        <v>0</v>
      </c>
      <c r="L67" s="390">
        <v>83</v>
      </c>
      <c r="M67" s="390" t="s">
        <v>0</v>
      </c>
      <c r="N67" s="451">
        <v>3</v>
      </c>
      <c r="O67" s="450">
        <v>3.614457831325301E-2</v>
      </c>
      <c r="P67" s="162">
        <v>6</v>
      </c>
      <c r="Q67" s="449">
        <v>7.2289156626506021E-2</v>
      </c>
      <c r="R67" s="448">
        <v>9</v>
      </c>
      <c r="S67" s="447">
        <v>0.10843373493975904</v>
      </c>
      <c r="T67" s="368">
        <v>17</v>
      </c>
      <c r="U67" s="163">
        <v>0.20481927710843373</v>
      </c>
      <c r="V67" s="369">
        <v>38</v>
      </c>
      <c r="W67" s="164">
        <v>0.45783132530120479</v>
      </c>
      <c r="X67" s="165">
        <v>6</v>
      </c>
      <c r="Y67" s="166">
        <v>7.2289156626506021E-2</v>
      </c>
      <c r="Z67" s="395">
        <v>8.8915662650602414</v>
      </c>
      <c r="AA67" s="395">
        <v>14.843373493975903</v>
      </c>
      <c r="AB67" s="403">
        <v>0.59902597402597402</v>
      </c>
      <c r="AC67" s="100"/>
      <c r="AD67" s="101"/>
      <c r="AE67" s="101"/>
      <c r="AF67" s="112"/>
      <c r="AG67" s="112"/>
      <c r="AH67" s="112"/>
      <c r="AI67" s="112"/>
      <c r="AJ67" s="112"/>
      <c r="AK67" s="112"/>
      <c r="AL67" s="112"/>
      <c r="AM67" s="112"/>
      <c r="AN67" s="103"/>
      <c r="AO67" s="103"/>
      <c r="AP67" s="103"/>
      <c r="AQ67" s="103"/>
      <c r="AR67" s="103"/>
      <c r="AS67" s="103"/>
      <c r="AT67" s="103"/>
      <c r="AU67" s="104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9">
        <v>6</v>
      </c>
      <c r="CO67" s="109">
        <v>7</v>
      </c>
      <c r="CP67" s="109">
        <v>5</v>
      </c>
      <c r="CQ67" s="109"/>
      <c r="CR67" s="109">
        <v>2</v>
      </c>
      <c r="CS67" s="109">
        <v>2</v>
      </c>
      <c r="CT67" s="109">
        <v>15</v>
      </c>
      <c r="CU67" s="109">
        <v>9</v>
      </c>
      <c r="CV67" s="109">
        <v>13</v>
      </c>
      <c r="CW67" s="109">
        <v>2</v>
      </c>
      <c r="CX67" s="109">
        <v>8</v>
      </c>
      <c r="CY67" s="109">
        <v>4</v>
      </c>
      <c r="CZ67" s="102">
        <v>17</v>
      </c>
      <c r="DA67" s="102">
        <v>7</v>
      </c>
      <c r="DB67" s="102">
        <v>8</v>
      </c>
      <c r="DC67" s="110">
        <v>8</v>
      </c>
      <c r="DD67" s="110">
        <v>7</v>
      </c>
      <c r="DE67" s="110">
        <v>5</v>
      </c>
      <c r="DF67" s="110">
        <v>11</v>
      </c>
      <c r="DG67" s="110">
        <v>15</v>
      </c>
      <c r="DH67" s="110">
        <v>3</v>
      </c>
      <c r="DI67" s="110">
        <v>14</v>
      </c>
      <c r="DJ67" s="110">
        <v>4</v>
      </c>
      <c r="DK67" s="110">
        <v>9</v>
      </c>
      <c r="DL67" s="110">
        <v>12</v>
      </c>
      <c r="DM67" s="373">
        <v>8</v>
      </c>
      <c r="DN67" s="373">
        <v>6</v>
      </c>
      <c r="DO67" s="373"/>
      <c r="DP67" s="373">
        <v>8</v>
      </c>
      <c r="DQ67" s="373">
        <v>9</v>
      </c>
      <c r="DR67" s="373">
        <v>9</v>
      </c>
      <c r="DS67" s="521">
        <v>11</v>
      </c>
      <c r="DT67" s="521">
        <v>6</v>
      </c>
      <c r="DU67" s="521"/>
      <c r="DV67" s="521">
        <v>7</v>
      </c>
      <c r="DW67" s="521">
        <v>7</v>
      </c>
      <c r="DX67" s="521">
        <v>12</v>
      </c>
      <c r="DY67" s="521">
        <v>13</v>
      </c>
      <c r="DZ67" s="521"/>
      <c r="EA67" s="640">
        <v>14</v>
      </c>
      <c r="EB67" s="640">
        <v>4</v>
      </c>
      <c r="EC67" s="640">
        <v>13</v>
      </c>
      <c r="ED67" s="640">
        <v>16</v>
      </c>
      <c r="EE67" s="640">
        <v>8</v>
      </c>
      <c r="EF67" s="640"/>
      <c r="EG67" s="640">
        <v>7</v>
      </c>
      <c r="EH67" s="640">
        <v>3</v>
      </c>
      <c r="EI67" s="640"/>
      <c r="EJ67" s="640">
        <v>18</v>
      </c>
      <c r="EK67" s="640">
        <v>9</v>
      </c>
      <c r="EL67" s="640">
        <v>8</v>
      </c>
      <c r="EM67" s="640">
        <v>9</v>
      </c>
      <c r="EN67" s="640">
        <v>6</v>
      </c>
      <c r="EO67" s="759">
        <v>5</v>
      </c>
      <c r="EP67" s="759"/>
      <c r="EQ67" s="759">
        <v>3</v>
      </c>
      <c r="ER67" s="759">
        <v>4</v>
      </c>
      <c r="ES67" s="759">
        <v>16</v>
      </c>
      <c r="ET67" s="759">
        <v>5</v>
      </c>
      <c r="EU67" s="759">
        <v>11</v>
      </c>
      <c r="EV67" s="759">
        <v>7</v>
      </c>
      <c r="EW67" s="759">
        <v>7</v>
      </c>
      <c r="EX67" s="759">
        <v>12</v>
      </c>
      <c r="EY67" s="759"/>
      <c r="EZ67" s="759">
        <v>13</v>
      </c>
      <c r="FA67" s="759">
        <v>12</v>
      </c>
      <c r="FB67" s="759">
        <v>8</v>
      </c>
      <c r="FC67" s="1607">
        <v>9</v>
      </c>
      <c r="FD67" s="1607">
        <v>16</v>
      </c>
      <c r="FE67" s="1607">
        <v>6</v>
      </c>
      <c r="FF67" s="1607">
        <v>11</v>
      </c>
      <c r="FG67" s="1607">
        <v>9</v>
      </c>
      <c r="FH67" s="1607"/>
      <c r="FI67" s="1607">
        <v>3</v>
      </c>
      <c r="FJ67" s="1607">
        <v>3</v>
      </c>
      <c r="FK67" s="1607">
        <v>6</v>
      </c>
      <c r="FL67" s="1607">
        <v>7</v>
      </c>
      <c r="FM67" s="1607">
        <v>10</v>
      </c>
      <c r="FN67" s="1607"/>
      <c r="FO67" s="1607">
        <v>12</v>
      </c>
      <c r="FP67" s="1607">
        <v>13</v>
      </c>
      <c r="FQ67" s="1607">
        <v>5</v>
      </c>
      <c r="FR67" s="3606">
        <v>17</v>
      </c>
      <c r="FS67" s="3606">
        <v>7</v>
      </c>
      <c r="FT67" s="3606"/>
      <c r="FU67" s="3606">
        <v>18</v>
      </c>
      <c r="FV67" s="3606">
        <v>17</v>
      </c>
      <c r="FW67" s="3606">
        <v>7</v>
      </c>
      <c r="FX67" s="3606">
        <v>3</v>
      </c>
      <c r="FY67" s="3672">
        <v>7</v>
      </c>
      <c r="FZ67" s="3606">
        <v>13</v>
      </c>
      <c r="GA67" s="3606">
        <v>15</v>
      </c>
      <c r="GB67" s="3606">
        <v>10</v>
      </c>
      <c r="GC67" s="3762">
        <v>7</v>
      </c>
      <c r="GD67" s="3763"/>
    </row>
    <row r="68" spans="1:186" s="484" customFormat="1" ht="11.1" customHeight="1" x14ac:dyDescent="0.2">
      <c r="A68" s="59" t="s">
        <v>341</v>
      </c>
      <c r="B68" s="59" t="s">
        <v>340</v>
      </c>
      <c r="C68" s="454">
        <v>1</v>
      </c>
      <c r="D68" s="453">
        <v>6.369426751592357E-3</v>
      </c>
      <c r="E68" s="409">
        <v>43147</v>
      </c>
      <c r="F68" s="406">
        <v>43147</v>
      </c>
      <c r="G68" s="448">
        <v>0</v>
      </c>
      <c r="H68" s="452">
        <v>0</v>
      </c>
      <c r="I68" s="632" t="s">
        <v>0</v>
      </c>
      <c r="J68" s="381" t="s">
        <v>0</v>
      </c>
      <c r="K68" s="766" t="s">
        <v>0</v>
      </c>
      <c r="L68" s="390">
        <v>1</v>
      </c>
      <c r="M68" s="390" t="s">
        <v>0</v>
      </c>
      <c r="N68" s="451">
        <v>0</v>
      </c>
      <c r="O68" s="450">
        <v>0</v>
      </c>
      <c r="P68" s="162">
        <v>0</v>
      </c>
      <c r="Q68" s="449">
        <v>0</v>
      </c>
      <c r="R68" s="448">
        <v>0</v>
      </c>
      <c r="S68" s="447">
        <v>0</v>
      </c>
      <c r="T68" s="368">
        <v>1</v>
      </c>
      <c r="U68" s="163">
        <v>1</v>
      </c>
      <c r="V68" s="369">
        <v>1</v>
      </c>
      <c r="W68" s="164">
        <v>1</v>
      </c>
      <c r="X68" s="165">
        <v>0</v>
      </c>
      <c r="Y68" s="166">
        <v>0</v>
      </c>
      <c r="Z68" s="395">
        <v>5</v>
      </c>
      <c r="AA68" s="395">
        <v>16</v>
      </c>
      <c r="AB68" s="403">
        <v>0.3125</v>
      </c>
      <c r="AC68" s="100"/>
      <c r="AD68" s="101"/>
      <c r="AE68" s="101"/>
      <c r="AF68" s="112"/>
      <c r="AG68" s="112"/>
      <c r="AH68" s="112"/>
      <c r="AI68" s="112"/>
      <c r="AJ68" s="112"/>
      <c r="AK68" s="112"/>
      <c r="AL68" s="112"/>
      <c r="AM68" s="112"/>
      <c r="AN68" s="103"/>
      <c r="AO68" s="103"/>
      <c r="AP68" s="103"/>
      <c r="AQ68" s="103"/>
      <c r="AR68" s="103"/>
      <c r="AS68" s="103"/>
      <c r="AT68" s="103"/>
      <c r="AU68" s="104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2"/>
      <c r="DA68" s="102"/>
      <c r="DB68" s="102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373"/>
      <c r="DN68" s="373"/>
      <c r="DO68" s="373"/>
      <c r="DP68" s="373"/>
      <c r="DQ68" s="373"/>
      <c r="DR68" s="373"/>
      <c r="DS68" s="521"/>
      <c r="DT68" s="521"/>
      <c r="DU68" s="521"/>
      <c r="DV68" s="521"/>
      <c r="DW68" s="521"/>
      <c r="DX68" s="521"/>
      <c r="DY68" s="521"/>
      <c r="DZ68" s="521"/>
      <c r="EA68" s="640"/>
      <c r="EB68" s="640"/>
      <c r="EC68" s="640"/>
      <c r="ED68" s="640"/>
      <c r="EE68" s="640"/>
      <c r="EF68" s="640"/>
      <c r="EG68" s="640"/>
      <c r="EH68" s="640"/>
      <c r="EI68" s="640"/>
      <c r="EJ68" s="640"/>
      <c r="EK68" s="640"/>
      <c r="EL68" s="640"/>
      <c r="EM68" s="640"/>
      <c r="EN68" s="640"/>
      <c r="EO68" s="759"/>
      <c r="EP68" s="759"/>
      <c r="EQ68" s="759"/>
      <c r="ER68" s="759"/>
      <c r="ES68" s="759"/>
      <c r="ET68" s="759"/>
      <c r="EU68" s="759"/>
      <c r="EV68" s="759">
        <v>5</v>
      </c>
      <c r="EW68" s="759"/>
      <c r="EX68" s="759"/>
      <c r="EY68" s="759"/>
      <c r="EZ68" s="759"/>
      <c r="FA68" s="759"/>
      <c r="FB68" s="759"/>
      <c r="FC68" s="1607"/>
      <c r="FD68" s="1607"/>
      <c r="FE68" s="1607"/>
      <c r="FF68" s="1607"/>
      <c r="FG68" s="1607"/>
      <c r="FH68" s="1607"/>
      <c r="FI68" s="1607"/>
      <c r="FJ68" s="1607"/>
      <c r="FK68" s="1607"/>
      <c r="FL68" s="1607"/>
      <c r="FM68" s="1607"/>
      <c r="FN68" s="1607"/>
      <c r="FO68" s="1607"/>
      <c r="FP68" s="1607"/>
      <c r="FQ68" s="1607"/>
      <c r="FR68" s="3606"/>
      <c r="FS68" s="3606"/>
      <c r="FT68" s="3606"/>
      <c r="FU68" s="3606"/>
      <c r="FV68" s="3606"/>
      <c r="FW68" s="3606"/>
      <c r="FX68" s="3606"/>
      <c r="FY68" s="3672"/>
      <c r="FZ68" s="3606"/>
      <c r="GA68" s="3606"/>
      <c r="GB68" s="3606"/>
      <c r="GC68" s="3762"/>
      <c r="GD68" s="3763"/>
    </row>
    <row r="69" spans="1:186" s="484" customFormat="1" ht="11.1" customHeight="1" x14ac:dyDescent="0.2">
      <c r="A69" s="61" t="s">
        <v>213</v>
      </c>
      <c r="B69" s="61" t="s">
        <v>211</v>
      </c>
      <c r="C69" s="454">
        <v>44</v>
      </c>
      <c r="D69" s="453">
        <v>0.28025477707006369</v>
      </c>
      <c r="E69" s="409">
        <v>41754</v>
      </c>
      <c r="F69" s="406">
        <v>43770</v>
      </c>
      <c r="G69" s="448">
        <v>2</v>
      </c>
      <c r="H69" s="452">
        <v>4.5454545454545456E-2</v>
      </c>
      <c r="I69" s="632">
        <v>0.5</v>
      </c>
      <c r="J69" s="381">
        <v>43371</v>
      </c>
      <c r="K69" s="766">
        <v>132</v>
      </c>
      <c r="L69" s="390">
        <v>10</v>
      </c>
      <c r="M69" s="390">
        <v>25</v>
      </c>
      <c r="N69" s="451">
        <v>2</v>
      </c>
      <c r="O69" s="450">
        <v>4.5454545454545456E-2</v>
      </c>
      <c r="P69" s="162">
        <v>4</v>
      </c>
      <c r="Q69" s="449">
        <v>9.0909090909090912E-2</v>
      </c>
      <c r="R69" s="448">
        <v>8</v>
      </c>
      <c r="S69" s="447">
        <v>0.18181818181818182</v>
      </c>
      <c r="T69" s="368">
        <v>16</v>
      </c>
      <c r="U69" s="163">
        <v>0.36363636363636365</v>
      </c>
      <c r="V69" s="369">
        <v>23</v>
      </c>
      <c r="W69" s="164">
        <v>0.52272727272727271</v>
      </c>
      <c r="X69" s="165">
        <v>7</v>
      </c>
      <c r="Y69" s="166">
        <v>0.15909090909090909</v>
      </c>
      <c r="Z69" s="395">
        <v>8.545454545454545</v>
      </c>
      <c r="AA69" s="395">
        <v>15.795454545454545</v>
      </c>
      <c r="AB69" s="403">
        <v>0.54100719424460431</v>
      </c>
      <c r="AC69" s="100"/>
      <c r="AD69" s="101"/>
      <c r="AE69" s="101"/>
      <c r="AF69" s="112"/>
      <c r="AG69" s="112"/>
      <c r="AH69" s="112"/>
      <c r="AI69" s="112"/>
      <c r="AJ69" s="112"/>
      <c r="AK69" s="112"/>
      <c r="AL69" s="112"/>
      <c r="AM69" s="112"/>
      <c r="AN69" s="103"/>
      <c r="AO69" s="103"/>
      <c r="AP69" s="103"/>
      <c r="AQ69" s="103"/>
      <c r="AR69" s="103"/>
      <c r="AS69" s="103"/>
      <c r="AT69" s="103"/>
      <c r="AU69" s="104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>
        <v>3</v>
      </c>
      <c r="CX69" s="109"/>
      <c r="CY69" s="109"/>
      <c r="CZ69" s="102">
        <v>13</v>
      </c>
      <c r="DA69" s="102">
        <v>13</v>
      </c>
      <c r="DB69" s="102">
        <v>16</v>
      </c>
      <c r="DC69" s="110">
        <v>6</v>
      </c>
      <c r="DD69" s="110"/>
      <c r="DE69" s="110">
        <v>11</v>
      </c>
      <c r="DF69" s="110">
        <v>4</v>
      </c>
      <c r="DG69" s="110">
        <v>1</v>
      </c>
      <c r="DH69" s="110">
        <v>12</v>
      </c>
      <c r="DI69" s="110">
        <v>5</v>
      </c>
      <c r="DJ69" s="110"/>
      <c r="DK69" s="110">
        <v>5</v>
      </c>
      <c r="DL69" s="110"/>
      <c r="DM69" s="373">
        <v>6</v>
      </c>
      <c r="DN69" s="373">
        <v>13</v>
      </c>
      <c r="DO69" s="373"/>
      <c r="DP69" s="373">
        <v>13</v>
      </c>
      <c r="DQ69" s="373">
        <v>14</v>
      </c>
      <c r="DR69" s="373">
        <v>8</v>
      </c>
      <c r="DS69" s="521">
        <v>16</v>
      </c>
      <c r="DT69" s="521"/>
      <c r="DU69" s="521">
        <v>12</v>
      </c>
      <c r="DV69" s="521">
        <v>4</v>
      </c>
      <c r="DW69" s="521">
        <v>11</v>
      </c>
      <c r="DX69" s="521">
        <v>16</v>
      </c>
      <c r="DY69" s="521"/>
      <c r="DZ69" s="521"/>
      <c r="EA69" s="640">
        <v>13</v>
      </c>
      <c r="EB69" s="640">
        <v>5</v>
      </c>
      <c r="EC69" s="640"/>
      <c r="ED69" s="640">
        <v>4</v>
      </c>
      <c r="EE69" s="640"/>
      <c r="EF69" s="640">
        <v>13</v>
      </c>
      <c r="EG69" s="640"/>
      <c r="EH69" s="640"/>
      <c r="EI69" s="640"/>
      <c r="EJ69" s="640">
        <v>15</v>
      </c>
      <c r="EK69" s="640"/>
      <c r="EL69" s="640"/>
      <c r="EM69" s="640"/>
      <c r="EN69" s="640"/>
      <c r="EO69" s="759">
        <v>7</v>
      </c>
      <c r="EP69" s="759">
        <v>3</v>
      </c>
      <c r="EQ69" s="759"/>
      <c r="ER69" s="759"/>
      <c r="ES69" s="759"/>
      <c r="ET69" s="759">
        <v>3</v>
      </c>
      <c r="EU69" s="759"/>
      <c r="EV69" s="759">
        <v>8</v>
      </c>
      <c r="EW69" s="759">
        <v>11</v>
      </c>
      <c r="EX69" s="759"/>
      <c r="EY69" s="759"/>
      <c r="EZ69" s="759">
        <v>9</v>
      </c>
      <c r="FA69" s="759">
        <v>4</v>
      </c>
      <c r="FB69" s="759"/>
      <c r="FC69" s="1607"/>
      <c r="FD69" s="1607">
        <v>1</v>
      </c>
      <c r="FE69" s="1607"/>
      <c r="FF69" s="1607"/>
      <c r="FG69" s="1607"/>
      <c r="FH69" s="1607"/>
      <c r="FI69" s="1607">
        <v>2</v>
      </c>
      <c r="FJ69" s="1607">
        <v>4</v>
      </c>
      <c r="FK69" s="1607"/>
      <c r="FL69" s="1607">
        <v>4</v>
      </c>
      <c r="FM69" s="1607">
        <v>13</v>
      </c>
      <c r="FN69" s="1607"/>
      <c r="FO69" s="1607"/>
      <c r="FP69" s="1607"/>
      <c r="FQ69" s="1607">
        <v>3</v>
      </c>
      <c r="FR69" s="3606">
        <v>4</v>
      </c>
      <c r="FS69" s="3606">
        <v>14</v>
      </c>
      <c r="FT69" s="3606">
        <v>14</v>
      </c>
      <c r="FU69" s="3606">
        <v>2</v>
      </c>
      <c r="FV69" s="3606">
        <v>18</v>
      </c>
      <c r="FW69" s="3606"/>
      <c r="FX69" s="3606"/>
      <c r="FY69" s="3672"/>
      <c r="FZ69" s="3606"/>
      <c r="GA69" s="3606"/>
      <c r="GB69" s="3606"/>
      <c r="GC69" s="3762"/>
      <c r="GD69" s="3763"/>
    </row>
    <row r="70" spans="1:186" s="484" customFormat="1" ht="11.1" customHeight="1" x14ac:dyDescent="0.2">
      <c r="A70" s="59" t="s">
        <v>1</v>
      </c>
      <c r="B70" s="59" t="s">
        <v>1</v>
      </c>
      <c r="C70" s="454">
        <v>9</v>
      </c>
      <c r="D70" s="453">
        <v>5.7324840764331211E-2</v>
      </c>
      <c r="E70" s="409">
        <v>39227</v>
      </c>
      <c r="F70" s="406">
        <v>40466</v>
      </c>
      <c r="G70" s="448">
        <v>0</v>
      </c>
      <c r="H70" s="452">
        <v>0</v>
      </c>
      <c r="I70" s="632" t="s">
        <v>0</v>
      </c>
      <c r="J70" s="381" t="s">
        <v>0</v>
      </c>
      <c r="K70" s="766" t="s">
        <v>0</v>
      </c>
      <c r="L70" s="390">
        <v>9</v>
      </c>
      <c r="M70" s="390" t="s">
        <v>0</v>
      </c>
      <c r="N70" s="451">
        <v>0</v>
      </c>
      <c r="O70" s="450">
        <v>0</v>
      </c>
      <c r="P70" s="162">
        <v>1</v>
      </c>
      <c r="Q70" s="449">
        <v>0.1111111111111111</v>
      </c>
      <c r="R70" s="448">
        <v>1</v>
      </c>
      <c r="S70" s="447">
        <v>0.1111111111111111</v>
      </c>
      <c r="T70" s="368">
        <v>1</v>
      </c>
      <c r="U70" s="163">
        <v>0.1111111111111111</v>
      </c>
      <c r="V70" s="369">
        <v>3</v>
      </c>
      <c r="W70" s="164">
        <v>0.33333333333333331</v>
      </c>
      <c r="X70" s="165">
        <v>0</v>
      </c>
      <c r="Y70" s="166">
        <v>0</v>
      </c>
      <c r="Z70" s="395">
        <v>7.7777777777777777</v>
      </c>
      <c r="AA70" s="395">
        <v>12.666666666666666</v>
      </c>
      <c r="AB70" s="403">
        <v>0.61403508771929827</v>
      </c>
      <c r="AC70" s="111">
        <v>6</v>
      </c>
      <c r="AD70" s="109"/>
      <c r="AE70" s="109">
        <v>8</v>
      </c>
      <c r="AF70" s="102">
        <v>8</v>
      </c>
      <c r="AG70" s="102">
        <v>9</v>
      </c>
      <c r="AH70" s="102"/>
      <c r="AI70" s="102">
        <v>9</v>
      </c>
      <c r="AJ70" s="102">
        <v>7</v>
      </c>
      <c r="AK70" s="102">
        <v>7</v>
      </c>
      <c r="AL70" s="102"/>
      <c r="AM70" s="102">
        <v>13</v>
      </c>
      <c r="AN70" s="104"/>
      <c r="AO70" s="104"/>
      <c r="AP70" s="104"/>
      <c r="AQ70" s="104"/>
      <c r="AR70" s="104"/>
      <c r="AS70" s="104"/>
      <c r="AT70" s="104"/>
      <c r="AU70" s="104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6"/>
      <c r="BG70" s="106">
        <v>3</v>
      </c>
      <c r="BH70" s="106"/>
      <c r="BI70" s="106"/>
      <c r="BJ70" s="106"/>
      <c r="BK70" s="106"/>
      <c r="BL70" s="106"/>
      <c r="BM70" s="106"/>
      <c r="BN70" s="106"/>
      <c r="BO70" s="106"/>
      <c r="BP70" s="106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2"/>
      <c r="DA70" s="102"/>
      <c r="DB70" s="102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373"/>
      <c r="DN70" s="373"/>
      <c r="DO70" s="373"/>
      <c r="DP70" s="373"/>
      <c r="DQ70" s="373"/>
      <c r="DR70" s="373"/>
      <c r="DS70" s="521"/>
      <c r="DT70" s="521"/>
      <c r="DU70" s="521"/>
      <c r="DV70" s="521"/>
      <c r="DW70" s="521"/>
      <c r="DX70" s="521"/>
      <c r="DY70" s="521"/>
      <c r="DZ70" s="521"/>
      <c r="EA70" s="640"/>
      <c r="EB70" s="640"/>
      <c r="EC70" s="640"/>
      <c r="ED70" s="640"/>
      <c r="EE70" s="640"/>
      <c r="EF70" s="640"/>
      <c r="EG70" s="640"/>
      <c r="EH70" s="640"/>
      <c r="EI70" s="640"/>
      <c r="EJ70" s="640"/>
      <c r="EK70" s="640"/>
      <c r="EL70" s="640"/>
      <c r="EM70" s="640"/>
      <c r="EN70" s="640"/>
      <c r="EO70" s="759"/>
      <c r="EP70" s="759"/>
      <c r="EQ70" s="759"/>
      <c r="ER70" s="759"/>
      <c r="ES70" s="759"/>
      <c r="ET70" s="759"/>
      <c r="EU70" s="759"/>
      <c r="EV70" s="759"/>
      <c r="EW70" s="759"/>
      <c r="EX70" s="759"/>
      <c r="EY70" s="759"/>
      <c r="EZ70" s="759"/>
      <c r="FA70" s="759"/>
      <c r="FB70" s="759"/>
      <c r="FC70" s="1607"/>
      <c r="FD70" s="1607"/>
      <c r="FE70" s="1607"/>
      <c r="FF70" s="1607"/>
      <c r="FG70" s="1607"/>
      <c r="FH70" s="1607"/>
      <c r="FI70" s="1607"/>
      <c r="FJ70" s="1607"/>
      <c r="FK70" s="1607"/>
      <c r="FL70" s="1607"/>
      <c r="FM70" s="1607"/>
      <c r="FN70" s="1607"/>
      <c r="FO70" s="1607"/>
      <c r="FP70" s="1607"/>
      <c r="FQ70" s="1607"/>
      <c r="FR70" s="3606"/>
      <c r="FS70" s="3606"/>
      <c r="FT70" s="3606"/>
      <c r="FU70" s="3606"/>
      <c r="FV70" s="3606"/>
      <c r="FW70" s="3606"/>
      <c r="FX70" s="3606"/>
      <c r="FY70" s="3672"/>
      <c r="FZ70" s="3606"/>
      <c r="GA70" s="3606"/>
      <c r="GB70" s="3606"/>
      <c r="GC70" s="3762"/>
      <c r="GD70" s="3763"/>
    </row>
    <row r="71" spans="1:186" s="484" customFormat="1" ht="11.1" customHeight="1" x14ac:dyDescent="0.2">
      <c r="A71" s="59" t="s">
        <v>312</v>
      </c>
      <c r="B71" s="59" t="s">
        <v>313</v>
      </c>
      <c r="C71" s="454">
        <v>5</v>
      </c>
      <c r="D71" s="453">
        <v>3.1847133757961783E-2</v>
      </c>
      <c r="E71" s="409">
        <v>40606</v>
      </c>
      <c r="F71" s="406">
        <v>43105</v>
      </c>
      <c r="G71" s="448">
        <v>0</v>
      </c>
      <c r="H71" s="452">
        <v>0</v>
      </c>
      <c r="I71" s="632" t="s">
        <v>0</v>
      </c>
      <c r="J71" s="381" t="s">
        <v>0</v>
      </c>
      <c r="K71" s="766" t="s">
        <v>0</v>
      </c>
      <c r="L71" s="390">
        <v>5</v>
      </c>
      <c r="M71" s="390" t="s">
        <v>0</v>
      </c>
      <c r="N71" s="451">
        <v>0</v>
      </c>
      <c r="O71" s="450">
        <v>0</v>
      </c>
      <c r="P71" s="162">
        <v>0</v>
      </c>
      <c r="Q71" s="449">
        <v>0</v>
      </c>
      <c r="R71" s="448">
        <v>0</v>
      </c>
      <c r="S71" s="447">
        <v>0</v>
      </c>
      <c r="T71" s="368">
        <v>0</v>
      </c>
      <c r="U71" s="163">
        <v>0</v>
      </c>
      <c r="V71" s="369">
        <v>2</v>
      </c>
      <c r="W71" s="164">
        <v>0.4</v>
      </c>
      <c r="X71" s="165">
        <v>0</v>
      </c>
      <c r="Y71" s="166">
        <v>0</v>
      </c>
      <c r="Z71" s="395">
        <v>8.8000000000000007</v>
      </c>
      <c r="AA71" s="395">
        <v>13.8</v>
      </c>
      <c r="AB71" s="403">
        <v>0.63768115942028991</v>
      </c>
      <c r="AC71" s="111"/>
      <c r="AD71" s="109"/>
      <c r="AE71" s="109"/>
      <c r="AF71" s="112"/>
      <c r="AG71" s="112"/>
      <c r="AH71" s="112"/>
      <c r="AI71" s="112"/>
      <c r="AJ71" s="112"/>
      <c r="AK71" s="112"/>
      <c r="AL71" s="112"/>
      <c r="AM71" s="112"/>
      <c r="AN71" s="103"/>
      <c r="AO71" s="103"/>
      <c r="AP71" s="103"/>
      <c r="AQ71" s="103"/>
      <c r="AR71" s="103"/>
      <c r="AS71" s="103"/>
      <c r="AT71" s="103"/>
      <c r="AU71" s="104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6"/>
      <c r="BG71" s="106"/>
      <c r="BH71" s="106"/>
      <c r="BI71" s="106"/>
      <c r="BJ71" s="106"/>
      <c r="BK71" s="106">
        <v>7</v>
      </c>
      <c r="BL71" s="106"/>
      <c r="BM71" s="106"/>
      <c r="BN71" s="106"/>
      <c r="BO71" s="106"/>
      <c r="BP71" s="106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2"/>
      <c r="DA71" s="102"/>
      <c r="DB71" s="102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373"/>
      <c r="DN71" s="373"/>
      <c r="DO71" s="373"/>
      <c r="DP71" s="373"/>
      <c r="DQ71" s="373"/>
      <c r="DR71" s="373"/>
      <c r="DS71" s="521"/>
      <c r="DT71" s="521"/>
      <c r="DU71" s="521"/>
      <c r="DV71" s="521"/>
      <c r="DW71" s="521"/>
      <c r="DX71" s="521"/>
      <c r="DY71" s="521"/>
      <c r="DZ71" s="521"/>
      <c r="EA71" s="640"/>
      <c r="EB71" s="640"/>
      <c r="EC71" s="640"/>
      <c r="ED71" s="640"/>
      <c r="EE71" s="640"/>
      <c r="EF71" s="640"/>
      <c r="EG71" s="640"/>
      <c r="EH71" s="640">
        <v>5</v>
      </c>
      <c r="EI71" s="640"/>
      <c r="EJ71" s="640"/>
      <c r="EK71" s="640">
        <v>11</v>
      </c>
      <c r="EL71" s="640"/>
      <c r="EM71" s="640"/>
      <c r="EN71" s="640"/>
      <c r="EO71" s="759"/>
      <c r="EP71" s="759"/>
      <c r="EQ71" s="759"/>
      <c r="ER71" s="759"/>
      <c r="ES71" s="759">
        <v>7</v>
      </c>
      <c r="ET71" s="759">
        <v>14</v>
      </c>
      <c r="EU71" s="759"/>
      <c r="EV71" s="759"/>
      <c r="EW71" s="759"/>
      <c r="EX71" s="759"/>
      <c r="EY71" s="759"/>
      <c r="EZ71" s="759"/>
      <c r="FA71" s="759"/>
      <c r="FB71" s="759"/>
      <c r="FC71" s="1607"/>
      <c r="FD71" s="1607"/>
      <c r="FE71" s="1607"/>
      <c r="FF71" s="1607"/>
      <c r="FG71" s="1607"/>
      <c r="FH71" s="1607"/>
      <c r="FI71" s="1607"/>
      <c r="FJ71" s="1607"/>
      <c r="FK71" s="1607"/>
      <c r="FL71" s="1607"/>
      <c r="FM71" s="1607"/>
      <c r="FN71" s="1607"/>
      <c r="FO71" s="1607"/>
      <c r="FP71" s="1607"/>
      <c r="FQ71" s="1607"/>
      <c r="FR71" s="3606"/>
      <c r="FS71" s="3606"/>
      <c r="FT71" s="3606"/>
      <c r="FU71" s="3606"/>
      <c r="FV71" s="3606"/>
      <c r="FW71" s="3606"/>
      <c r="FX71" s="3606"/>
      <c r="FY71" s="3672"/>
      <c r="FZ71" s="3606"/>
      <c r="GA71" s="3606"/>
      <c r="GB71" s="3606"/>
      <c r="GC71" s="3762"/>
      <c r="GD71" s="3763"/>
    </row>
    <row r="72" spans="1:186" s="484" customFormat="1" ht="11.1" customHeight="1" x14ac:dyDescent="0.2">
      <c r="A72" s="59" t="s">
        <v>175</v>
      </c>
      <c r="B72" s="59" t="s">
        <v>169</v>
      </c>
      <c r="C72" s="454">
        <v>1</v>
      </c>
      <c r="D72" s="453">
        <v>6.369426751592357E-3</v>
      </c>
      <c r="E72" s="409">
        <v>41432</v>
      </c>
      <c r="F72" s="406">
        <v>41432</v>
      </c>
      <c r="G72" s="448">
        <v>0</v>
      </c>
      <c r="H72" s="452">
        <v>0</v>
      </c>
      <c r="I72" s="632" t="s">
        <v>0</v>
      </c>
      <c r="J72" s="381" t="s">
        <v>0</v>
      </c>
      <c r="K72" s="766" t="s">
        <v>0</v>
      </c>
      <c r="L72" s="390">
        <v>1</v>
      </c>
      <c r="M72" s="390" t="s">
        <v>0</v>
      </c>
      <c r="N72" s="451">
        <v>0</v>
      </c>
      <c r="O72" s="450">
        <v>0</v>
      </c>
      <c r="P72" s="162">
        <v>0</v>
      </c>
      <c r="Q72" s="449">
        <v>0</v>
      </c>
      <c r="R72" s="448">
        <v>0</v>
      </c>
      <c r="S72" s="447">
        <v>0</v>
      </c>
      <c r="T72" s="368">
        <v>0</v>
      </c>
      <c r="U72" s="163">
        <v>0</v>
      </c>
      <c r="V72" s="369">
        <v>0</v>
      </c>
      <c r="W72" s="164">
        <v>0</v>
      </c>
      <c r="X72" s="165">
        <v>0</v>
      </c>
      <c r="Y72" s="166">
        <v>0</v>
      </c>
      <c r="Z72" s="395">
        <v>10</v>
      </c>
      <c r="AA72" s="395">
        <v>14</v>
      </c>
      <c r="AB72" s="403">
        <v>0.7142857142857143</v>
      </c>
      <c r="AC72" s="100"/>
      <c r="AD72" s="101"/>
      <c r="AE72" s="101"/>
      <c r="AF72" s="112"/>
      <c r="AG72" s="112"/>
      <c r="AH72" s="112"/>
      <c r="AI72" s="112"/>
      <c r="AJ72" s="112"/>
      <c r="AK72" s="112"/>
      <c r="AL72" s="112"/>
      <c r="AM72" s="112"/>
      <c r="AN72" s="103"/>
      <c r="AO72" s="103"/>
      <c r="AP72" s="103"/>
      <c r="AQ72" s="103"/>
      <c r="AR72" s="103"/>
      <c r="AS72" s="103"/>
      <c r="AT72" s="103"/>
      <c r="AU72" s="104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>
        <v>10</v>
      </c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2"/>
      <c r="DA72" s="102"/>
      <c r="DB72" s="102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373"/>
      <c r="DN72" s="373"/>
      <c r="DO72" s="373"/>
      <c r="DP72" s="373"/>
      <c r="DQ72" s="373"/>
      <c r="DR72" s="373"/>
      <c r="DS72" s="521"/>
      <c r="DT72" s="521"/>
      <c r="DU72" s="521"/>
      <c r="DV72" s="521"/>
      <c r="DW72" s="521"/>
      <c r="DX72" s="521"/>
      <c r="DY72" s="521"/>
      <c r="DZ72" s="521"/>
      <c r="EA72" s="640"/>
      <c r="EB72" s="640"/>
      <c r="EC72" s="640"/>
      <c r="ED72" s="640"/>
      <c r="EE72" s="640"/>
      <c r="EF72" s="640"/>
      <c r="EG72" s="640"/>
      <c r="EH72" s="640"/>
      <c r="EI72" s="640"/>
      <c r="EJ72" s="640"/>
      <c r="EK72" s="640"/>
      <c r="EL72" s="640"/>
      <c r="EM72" s="640"/>
      <c r="EN72" s="640"/>
      <c r="EO72" s="759"/>
      <c r="EP72" s="759"/>
      <c r="EQ72" s="759"/>
      <c r="ER72" s="759"/>
      <c r="ES72" s="759"/>
      <c r="ET72" s="759"/>
      <c r="EU72" s="759"/>
      <c r="EV72" s="759"/>
      <c r="EW72" s="759"/>
      <c r="EX72" s="759"/>
      <c r="EY72" s="759"/>
      <c r="EZ72" s="759"/>
      <c r="FA72" s="759"/>
      <c r="FB72" s="759"/>
      <c r="FC72" s="1607"/>
      <c r="FD72" s="1607"/>
      <c r="FE72" s="1607"/>
      <c r="FF72" s="1607"/>
      <c r="FG72" s="1607"/>
      <c r="FH72" s="1607"/>
      <c r="FI72" s="1607"/>
      <c r="FJ72" s="1607"/>
      <c r="FK72" s="1607"/>
      <c r="FL72" s="1607"/>
      <c r="FM72" s="1607"/>
      <c r="FN72" s="1607"/>
      <c r="FO72" s="1607"/>
      <c r="FP72" s="1607"/>
      <c r="FQ72" s="1607"/>
      <c r="FR72" s="3606"/>
      <c r="FS72" s="3606"/>
      <c r="FT72" s="3606"/>
      <c r="FU72" s="3606"/>
      <c r="FV72" s="3606"/>
      <c r="FW72" s="3606"/>
      <c r="FX72" s="3606"/>
      <c r="FY72" s="3672"/>
      <c r="FZ72" s="3606"/>
      <c r="GA72" s="3606"/>
      <c r="GB72" s="3606"/>
      <c r="GC72" s="3762"/>
      <c r="GD72" s="3763"/>
    </row>
    <row r="73" spans="1:186" s="484" customFormat="1" ht="11.1" customHeight="1" x14ac:dyDescent="0.2">
      <c r="A73" s="64" t="s">
        <v>848</v>
      </c>
      <c r="B73" s="64" t="s">
        <v>847</v>
      </c>
      <c r="C73" s="454">
        <v>17</v>
      </c>
      <c r="D73" s="453">
        <v>0.10828025477707007</v>
      </c>
      <c r="E73" s="409">
        <v>43525</v>
      </c>
      <c r="F73" s="406">
        <v>44400</v>
      </c>
      <c r="G73" s="448">
        <v>1</v>
      </c>
      <c r="H73" s="452">
        <v>5.8823529411764705E-2</v>
      </c>
      <c r="I73" s="632">
        <v>0.5</v>
      </c>
      <c r="J73" s="381">
        <v>43756</v>
      </c>
      <c r="K73" s="766">
        <v>149</v>
      </c>
      <c r="L73" s="390">
        <v>7</v>
      </c>
      <c r="M73" s="390">
        <v>8</v>
      </c>
      <c r="N73" s="451">
        <v>1</v>
      </c>
      <c r="O73" s="450">
        <v>5.8823529411764705E-2</v>
      </c>
      <c r="P73" s="162">
        <v>2</v>
      </c>
      <c r="Q73" s="449">
        <v>0.11764705882352941</v>
      </c>
      <c r="R73" s="448">
        <v>4</v>
      </c>
      <c r="S73" s="447">
        <v>0.23529411764705882</v>
      </c>
      <c r="T73" s="368">
        <v>5</v>
      </c>
      <c r="U73" s="163">
        <v>0.29411764705882354</v>
      </c>
      <c r="V73" s="369">
        <v>8</v>
      </c>
      <c r="W73" s="164">
        <v>0.47058823529411764</v>
      </c>
      <c r="X73" s="165">
        <v>2</v>
      </c>
      <c r="Y73" s="166">
        <v>0.11764705882352941</v>
      </c>
      <c r="Z73" s="395">
        <v>7.9411764705882355</v>
      </c>
      <c r="AA73" s="395">
        <v>15.117647058823529</v>
      </c>
      <c r="AB73" s="403">
        <v>0.52529182879377434</v>
      </c>
      <c r="AC73" s="100"/>
      <c r="AD73" s="101"/>
      <c r="AE73" s="101"/>
      <c r="AF73" s="112"/>
      <c r="AG73" s="112"/>
      <c r="AH73" s="112"/>
      <c r="AI73" s="112"/>
      <c r="AJ73" s="112"/>
      <c r="AK73" s="112"/>
      <c r="AL73" s="112"/>
      <c r="AM73" s="112"/>
      <c r="AN73" s="103"/>
      <c r="AO73" s="103"/>
      <c r="AP73" s="103"/>
      <c r="AQ73" s="103"/>
      <c r="AR73" s="103"/>
      <c r="AS73" s="103"/>
      <c r="AT73" s="103"/>
      <c r="AU73" s="104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2"/>
      <c r="DA73" s="102"/>
      <c r="DB73" s="102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373"/>
      <c r="DN73" s="373"/>
      <c r="DO73" s="373"/>
      <c r="DP73" s="373"/>
      <c r="DQ73" s="373"/>
      <c r="DR73" s="373"/>
      <c r="DS73" s="521"/>
      <c r="DT73" s="521"/>
      <c r="DU73" s="521"/>
      <c r="DV73" s="521"/>
      <c r="DW73" s="521"/>
      <c r="DX73" s="521"/>
      <c r="DY73" s="521"/>
      <c r="DZ73" s="521"/>
      <c r="EA73" s="640"/>
      <c r="EB73" s="640"/>
      <c r="EC73" s="640"/>
      <c r="ED73" s="640"/>
      <c r="EE73" s="640"/>
      <c r="EF73" s="640"/>
      <c r="EG73" s="640"/>
      <c r="EH73" s="640"/>
      <c r="EI73" s="640"/>
      <c r="EJ73" s="640"/>
      <c r="EK73" s="640"/>
      <c r="EL73" s="640"/>
      <c r="EM73" s="640"/>
      <c r="EN73" s="640"/>
      <c r="EO73" s="759"/>
      <c r="EP73" s="759"/>
      <c r="EQ73" s="759"/>
      <c r="ER73" s="759"/>
      <c r="ES73" s="759"/>
      <c r="ET73" s="759"/>
      <c r="EU73" s="759"/>
      <c r="EV73" s="759"/>
      <c r="EW73" s="759"/>
      <c r="EX73" s="759"/>
      <c r="EY73" s="759"/>
      <c r="EZ73" s="759"/>
      <c r="FA73" s="759"/>
      <c r="FB73" s="759"/>
      <c r="FC73" s="1607"/>
      <c r="FD73" s="1607"/>
      <c r="FE73" s="1607"/>
      <c r="FF73" s="1607"/>
      <c r="FG73" s="1607"/>
      <c r="FH73" s="1607"/>
      <c r="FI73" s="1607"/>
      <c r="FJ73" s="1607"/>
      <c r="FK73" s="1607">
        <v>7</v>
      </c>
      <c r="FL73" s="1607">
        <v>5</v>
      </c>
      <c r="FM73" s="1607">
        <v>3</v>
      </c>
      <c r="FN73" s="1607">
        <v>9</v>
      </c>
      <c r="FO73" s="1607">
        <v>14</v>
      </c>
      <c r="FP73" s="1607">
        <v>2</v>
      </c>
      <c r="FQ73" s="1607"/>
      <c r="FR73" s="3606">
        <v>10</v>
      </c>
      <c r="FS73" s="3606">
        <v>3</v>
      </c>
      <c r="FT73" s="3606">
        <v>8</v>
      </c>
      <c r="FU73" s="3606">
        <v>1</v>
      </c>
      <c r="FV73" s="3606">
        <v>9</v>
      </c>
      <c r="FW73" s="3606">
        <v>10</v>
      </c>
      <c r="FX73" s="3606">
        <v>17</v>
      </c>
      <c r="FY73" s="3672">
        <v>8</v>
      </c>
      <c r="FZ73" s="3606">
        <v>16</v>
      </c>
      <c r="GA73" s="3606">
        <v>7</v>
      </c>
      <c r="GB73" s="3606"/>
      <c r="GC73" s="3762">
        <v>6</v>
      </c>
      <c r="GD73" s="3763"/>
    </row>
    <row r="74" spans="1:186" s="484" customFormat="1" ht="11.1" customHeight="1" x14ac:dyDescent="0.2">
      <c r="A74" s="59" t="s">
        <v>8</v>
      </c>
      <c r="B74" s="59" t="s">
        <v>8</v>
      </c>
      <c r="C74" s="454">
        <v>7</v>
      </c>
      <c r="D74" s="453">
        <v>4.4585987261146494E-2</v>
      </c>
      <c r="E74" s="409">
        <v>39354</v>
      </c>
      <c r="F74" s="406">
        <v>40522</v>
      </c>
      <c r="G74" s="448">
        <v>0</v>
      </c>
      <c r="H74" s="452">
        <v>0</v>
      </c>
      <c r="I74" s="632" t="s">
        <v>0</v>
      </c>
      <c r="J74" s="381" t="s">
        <v>0</v>
      </c>
      <c r="K74" s="766" t="s">
        <v>0</v>
      </c>
      <c r="L74" s="390">
        <v>7</v>
      </c>
      <c r="M74" s="390" t="s">
        <v>0</v>
      </c>
      <c r="N74" s="451">
        <v>1</v>
      </c>
      <c r="O74" s="450">
        <v>0.14285714285714285</v>
      </c>
      <c r="P74" s="162">
        <v>0</v>
      </c>
      <c r="Q74" s="449">
        <v>0</v>
      </c>
      <c r="R74" s="448">
        <v>1</v>
      </c>
      <c r="S74" s="447">
        <v>0.14285714285714285</v>
      </c>
      <c r="T74" s="368">
        <v>1</v>
      </c>
      <c r="U74" s="163">
        <v>0.14285714285714285</v>
      </c>
      <c r="V74" s="369">
        <v>2</v>
      </c>
      <c r="W74" s="164">
        <v>0.2857142857142857</v>
      </c>
      <c r="X74" s="165">
        <v>2</v>
      </c>
      <c r="Y74" s="166">
        <v>0.2857142857142857</v>
      </c>
      <c r="Z74" s="395">
        <v>8.5714285714285712</v>
      </c>
      <c r="AA74" s="395">
        <v>13.142857142857142</v>
      </c>
      <c r="AB74" s="403">
        <v>0.65217391304347827</v>
      </c>
      <c r="AC74" s="100"/>
      <c r="AD74" s="101"/>
      <c r="AE74" s="101"/>
      <c r="AF74" s="102">
        <v>7</v>
      </c>
      <c r="AG74" s="102"/>
      <c r="AH74" s="102">
        <v>11</v>
      </c>
      <c r="AI74" s="102"/>
      <c r="AJ74" s="102"/>
      <c r="AK74" s="102">
        <v>8</v>
      </c>
      <c r="AL74" s="102">
        <v>12</v>
      </c>
      <c r="AM74" s="102">
        <v>7</v>
      </c>
      <c r="AN74" s="104"/>
      <c r="AO74" s="104"/>
      <c r="AP74" s="104"/>
      <c r="AQ74" s="104"/>
      <c r="AR74" s="104"/>
      <c r="AS74" s="104"/>
      <c r="AT74" s="104"/>
      <c r="AU74" s="104"/>
      <c r="AV74" s="105"/>
      <c r="AW74" s="105"/>
      <c r="AX74" s="105"/>
      <c r="AY74" s="105"/>
      <c r="AZ74" s="105">
        <v>13</v>
      </c>
      <c r="BA74" s="105"/>
      <c r="BB74" s="105"/>
      <c r="BC74" s="105"/>
      <c r="BD74" s="105"/>
      <c r="BE74" s="105"/>
      <c r="BF74" s="106"/>
      <c r="BG74" s="106"/>
      <c r="BH74" s="106"/>
      <c r="BI74" s="106">
        <v>2</v>
      </c>
      <c r="BJ74" s="106"/>
      <c r="BK74" s="106"/>
      <c r="BL74" s="106"/>
      <c r="BM74" s="106"/>
      <c r="BN74" s="106"/>
      <c r="BO74" s="106"/>
      <c r="BP74" s="106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2"/>
      <c r="DA74" s="102"/>
      <c r="DB74" s="102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373"/>
      <c r="DN74" s="373"/>
      <c r="DO74" s="373"/>
      <c r="DP74" s="373"/>
      <c r="DQ74" s="373"/>
      <c r="DR74" s="373"/>
      <c r="DS74" s="521"/>
      <c r="DT74" s="521"/>
      <c r="DU74" s="521"/>
      <c r="DV74" s="521"/>
      <c r="DW74" s="521"/>
      <c r="DX74" s="521"/>
      <c r="DY74" s="521"/>
      <c r="DZ74" s="521"/>
      <c r="EA74" s="640"/>
      <c r="EB74" s="640"/>
      <c r="EC74" s="640"/>
      <c r="ED74" s="640"/>
      <c r="EE74" s="640"/>
      <c r="EF74" s="640"/>
      <c r="EG74" s="640"/>
      <c r="EH74" s="640"/>
      <c r="EI74" s="640"/>
      <c r="EJ74" s="640"/>
      <c r="EK74" s="640"/>
      <c r="EL74" s="640"/>
      <c r="EM74" s="640"/>
      <c r="EN74" s="640"/>
      <c r="EO74" s="759"/>
      <c r="EP74" s="759"/>
      <c r="EQ74" s="759"/>
      <c r="ER74" s="759"/>
      <c r="ES74" s="759"/>
      <c r="ET74" s="759"/>
      <c r="EU74" s="759"/>
      <c r="EV74" s="759"/>
      <c r="EW74" s="759"/>
      <c r="EX74" s="759"/>
      <c r="EY74" s="759"/>
      <c r="EZ74" s="759"/>
      <c r="FA74" s="759"/>
      <c r="FB74" s="759"/>
      <c r="FC74" s="1607"/>
      <c r="FD74" s="1607"/>
      <c r="FE74" s="1607"/>
      <c r="FF74" s="1607"/>
      <c r="FG74" s="1607"/>
      <c r="FH74" s="1607"/>
      <c r="FI74" s="1607"/>
      <c r="FJ74" s="1607"/>
      <c r="FK74" s="1607"/>
      <c r="FL74" s="1607"/>
      <c r="FM74" s="1607"/>
      <c r="FN74" s="1607"/>
      <c r="FO74" s="1607"/>
      <c r="FP74" s="1607"/>
      <c r="FQ74" s="1607"/>
      <c r="FR74" s="3606"/>
      <c r="FS74" s="3606"/>
      <c r="FT74" s="3606"/>
      <c r="FU74" s="3606"/>
      <c r="FV74" s="3606"/>
      <c r="FW74" s="3606"/>
      <c r="FX74" s="3606"/>
      <c r="FY74" s="3672"/>
      <c r="FZ74" s="3606"/>
      <c r="GA74" s="3606"/>
      <c r="GB74" s="3606"/>
      <c r="GC74" s="3762"/>
      <c r="GD74" s="3763"/>
    </row>
    <row r="75" spans="1:186" s="484" customFormat="1" ht="11.1" customHeight="1" x14ac:dyDescent="0.2">
      <c r="A75" s="59" t="s">
        <v>55</v>
      </c>
      <c r="B75" s="59" t="s">
        <v>55</v>
      </c>
      <c r="C75" s="454">
        <v>2</v>
      </c>
      <c r="D75" s="453">
        <v>1.2738853503184714E-2</v>
      </c>
      <c r="E75" s="409">
        <v>40082</v>
      </c>
      <c r="F75" s="406">
        <v>40138</v>
      </c>
      <c r="G75" s="448">
        <v>0</v>
      </c>
      <c r="H75" s="452">
        <v>0</v>
      </c>
      <c r="I75" s="632" t="s">
        <v>0</v>
      </c>
      <c r="J75" s="381" t="s">
        <v>0</v>
      </c>
      <c r="K75" s="766" t="s">
        <v>0</v>
      </c>
      <c r="L75" s="390">
        <v>2</v>
      </c>
      <c r="M75" s="390" t="s">
        <v>0</v>
      </c>
      <c r="N75" s="451">
        <v>0</v>
      </c>
      <c r="O75" s="450">
        <v>0</v>
      </c>
      <c r="P75" s="162">
        <v>0</v>
      </c>
      <c r="Q75" s="449">
        <v>0</v>
      </c>
      <c r="R75" s="448">
        <v>0</v>
      </c>
      <c r="S75" s="447">
        <v>0</v>
      </c>
      <c r="T75" s="368">
        <v>0</v>
      </c>
      <c r="U75" s="163">
        <v>0</v>
      </c>
      <c r="V75" s="369">
        <v>0</v>
      </c>
      <c r="W75" s="164">
        <v>0</v>
      </c>
      <c r="X75" s="165">
        <v>0</v>
      </c>
      <c r="Y75" s="166">
        <v>0</v>
      </c>
      <c r="Z75" s="395">
        <v>7</v>
      </c>
      <c r="AA75" s="395">
        <v>11</v>
      </c>
      <c r="AB75" s="403">
        <v>0.63636363636363635</v>
      </c>
      <c r="AC75" s="100"/>
      <c r="AD75" s="101"/>
      <c r="AE75" s="101"/>
      <c r="AF75" s="112"/>
      <c r="AG75" s="112"/>
      <c r="AH75" s="112"/>
      <c r="AI75" s="112"/>
      <c r="AJ75" s="112"/>
      <c r="AK75" s="112"/>
      <c r="AL75" s="112"/>
      <c r="AM75" s="112"/>
      <c r="AN75" s="103"/>
      <c r="AO75" s="103"/>
      <c r="AP75" s="103"/>
      <c r="AQ75" s="103"/>
      <c r="AR75" s="103"/>
      <c r="AS75" s="103"/>
      <c r="AT75" s="103"/>
      <c r="AU75" s="104"/>
      <c r="AV75" s="105"/>
      <c r="AW75" s="105">
        <v>7</v>
      </c>
      <c r="AX75" s="105">
        <v>7</v>
      </c>
      <c r="AY75" s="105"/>
      <c r="AZ75" s="105"/>
      <c r="BA75" s="105"/>
      <c r="BB75" s="105"/>
      <c r="BC75" s="105"/>
      <c r="BD75" s="105"/>
      <c r="BE75" s="105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2"/>
      <c r="DA75" s="102"/>
      <c r="DB75" s="102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373"/>
      <c r="DN75" s="373"/>
      <c r="DO75" s="373"/>
      <c r="DP75" s="373"/>
      <c r="DQ75" s="373"/>
      <c r="DR75" s="373"/>
      <c r="DS75" s="521"/>
      <c r="DT75" s="521"/>
      <c r="DU75" s="521"/>
      <c r="DV75" s="521"/>
      <c r="DW75" s="521"/>
      <c r="DX75" s="521"/>
      <c r="DY75" s="521"/>
      <c r="DZ75" s="521"/>
      <c r="EA75" s="640"/>
      <c r="EB75" s="640"/>
      <c r="EC75" s="640"/>
      <c r="ED75" s="640"/>
      <c r="EE75" s="640"/>
      <c r="EF75" s="640"/>
      <c r="EG75" s="640"/>
      <c r="EH75" s="640"/>
      <c r="EI75" s="640"/>
      <c r="EJ75" s="640"/>
      <c r="EK75" s="640"/>
      <c r="EL75" s="640"/>
      <c r="EM75" s="640"/>
      <c r="EN75" s="640"/>
      <c r="EO75" s="759"/>
      <c r="EP75" s="759"/>
      <c r="EQ75" s="759"/>
      <c r="ER75" s="759"/>
      <c r="ES75" s="759"/>
      <c r="ET75" s="759"/>
      <c r="EU75" s="759"/>
      <c r="EV75" s="759"/>
      <c r="EW75" s="759"/>
      <c r="EX75" s="759"/>
      <c r="EY75" s="759"/>
      <c r="EZ75" s="759"/>
      <c r="FA75" s="759"/>
      <c r="FB75" s="759"/>
      <c r="FC75" s="1607"/>
      <c r="FD75" s="1607"/>
      <c r="FE75" s="1607"/>
      <c r="FF75" s="1607"/>
      <c r="FG75" s="1607"/>
      <c r="FH75" s="1607"/>
      <c r="FI75" s="1607"/>
      <c r="FJ75" s="1607"/>
      <c r="FK75" s="1607"/>
      <c r="FL75" s="1607"/>
      <c r="FM75" s="1607"/>
      <c r="FN75" s="1607"/>
      <c r="FO75" s="1607"/>
      <c r="FP75" s="1607"/>
      <c r="FQ75" s="1607"/>
      <c r="FR75" s="3606"/>
      <c r="FS75" s="3606"/>
      <c r="FT75" s="3606"/>
      <c r="FU75" s="3606"/>
      <c r="FV75" s="3606"/>
      <c r="FW75" s="3606"/>
      <c r="FX75" s="3606"/>
      <c r="FY75" s="3672"/>
      <c r="FZ75" s="3606"/>
      <c r="GA75" s="3606"/>
      <c r="GB75" s="3606"/>
      <c r="GC75" s="3762"/>
      <c r="GD75" s="3763"/>
    </row>
    <row r="76" spans="1:186" s="484" customFormat="1" ht="11.1" customHeight="1" x14ac:dyDescent="0.2">
      <c r="A76" s="59" t="s">
        <v>7</v>
      </c>
      <c r="B76" s="59" t="s">
        <v>7</v>
      </c>
      <c r="C76" s="454">
        <v>10</v>
      </c>
      <c r="D76" s="453">
        <v>6.3694267515923567E-2</v>
      </c>
      <c r="E76" s="409">
        <v>39354</v>
      </c>
      <c r="F76" s="406">
        <v>39879</v>
      </c>
      <c r="G76" s="448">
        <v>0</v>
      </c>
      <c r="H76" s="452">
        <v>0</v>
      </c>
      <c r="I76" s="632" t="s">
        <v>0</v>
      </c>
      <c r="J76" s="381" t="s">
        <v>0</v>
      </c>
      <c r="K76" s="766" t="s">
        <v>0</v>
      </c>
      <c r="L76" s="390">
        <v>10</v>
      </c>
      <c r="M76" s="390" t="s">
        <v>0</v>
      </c>
      <c r="N76" s="451">
        <v>2</v>
      </c>
      <c r="O76" s="450">
        <v>0.2</v>
      </c>
      <c r="P76" s="162">
        <v>0</v>
      </c>
      <c r="Q76" s="449">
        <v>0</v>
      </c>
      <c r="R76" s="448">
        <v>2</v>
      </c>
      <c r="S76" s="447">
        <v>0.2</v>
      </c>
      <c r="T76" s="368">
        <v>2</v>
      </c>
      <c r="U76" s="163">
        <v>0.2</v>
      </c>
      <c r="V76" s="369">
        <v>3</v>
      </c>
      <c r="W76" s="164">
        <v>0.3</v>
      </c>
      <c r="X76" s="165">
        <v>0</v>
      </c>
      <c r="Y76" s="166">
        <v>0</v>
      </c>
      <c r="Z76" s="395">
        <v>7.5</v>
      </c>
      <c r="AA76" s="395">
        <v>12.5</v>
      </c>
      <c r="AB76" s="403">
        <v>0.6</v>
      </c>
      <c r="AC76" s="100"/>
      <c r="AD76" s="101"/>
      <c r="AE76" s="101"/>
      <c r="AF76" s="102">
        <v>2</v>
      </c>
      <c r="AG76" s="102">
        <v>2</v>
      </c>
      <c r="AH76" s="102">
        <v>7</v>
      </c>
      <c r="AI76" s="102">
        <v>12</v>
      </c>
      <c r="AJ76" s="102">
        <v>10</v>
      </c>
      <c r="AK76" s="102">
        <v>13</v>
      </c>
      <c r="AL76" s="102"/>
      <c r="AM76" s="102">
        <v>5</v>
      </c>
      <c r="AN76" s="104">
        <v>10</v>
      </c>
      <c r="AO76" s="104"/>
      <c r="AP76" s="104">
        <v>8</v>
      </c>
      <c r="AQ76" s="104"/>
      <c r="AR76" s="104">
        <v>6</v>
      </c>
      <c r="AS76" s="104"/>
      <c r="AT76" s="104"/>
      <c r="AU76" s="104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2"/>
      <c r="DA76" s="102"/>
      <c r="DB76" s="102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373"/>
      <c r="DN76" s="373"/>
      <c r="DO76" s="373"/>
      <c r="DP76" s="373"/>
      <c r="DQ76" s="373"/>
      <c r="DR76" s="373"/>
      <c r="DS76" s="521"/>
      <c r="DT76" s="521"/>
      <c r="DU76" s="521"/>
      <c r="DV76" s="521"/>
      <c r="DW76" s="521"/>
      <c r="DX76" s="521"/>
      <c r="DY76" s="521"/>
      <c r="DZ76" s="521"/>
      <c r="EA76" s="640"/>
      <c r="EB76" s="640"/>
      <c r="EC76" s="640"/>
      <c r="ED76" s="640"/>
      <c r="EE76" s="640"/>
      <c r="EF76" s="640"/>
      <c r="EG76" s="640"/>
      <c r="EH76" s="640"/>
      <c r="EI76" s="640"/>
      <c r="EJ76" s="640"/>
      <c r="EK76" s="640"/>
      <c r="EL76" s="640"/>
      <c r="EM76" s="640"/>
      <c r="EN76" s="640"/>
      <c r="EO76" s="759"/>
      <c r="EP76" s="759"/>
      <c r="EQ76" s="759"/>
      <c r="ER76" s="759"/>
      <c r="ES76" s="759"/>
      <c r="ET76" s="759"/>
      <c r="EU76" s="759"/>
      <c r="EV76" s="759"/>
      <c r="EW76" s="759"/>
      <c r="EX76" s="759"/>
      <c r="EY76" s="759"/>
      <c r="EZ76" s="759"/>
      <c r="FA76" s="759"/>
      <c r="FB76" s="759"/>
      <c r="FC76" s="1607"/>
      <c r="FD76" s="1607"/>
      <c r="FE76" s="1607"/>
      <c r="FF76" s="1607"/>
      <c r="FG76" s="1607"/>
      <c r="FH76" s="1607"/>
      <c r="FI76" s="1607"/>
      <c r="FJ76" s="1607"/>
      <c r="FK76" s="1607"/>
      <c r="FL76" s="1607"/>
      <c r="FM76" s="1607"/>
      <c r="FN76" s="1607"/>
      <c r="FO76" s="1607"/>
      <c r="FP76" s="1607"/>
      <c r="FQ76" s="1607"/>
      <c r="FR76" s="3606"/>
      <c r="FS76" s="3606"/>
      <c r="FT76" s="3606"/>
      <c r="FU76" s="3606"/>
      <c r="FV76" s="3606"/>
      <c r="FW76" s="3606"/>
      <c r="FX76" s="3606"/>
      <c r="FY76" s="3672"/>
      <c r="FZ76" s="3606"/>
      <c r="GA76" s="3606"/>
      <c r="GB76" s="3606"/>
      <c r="GC76" s="3762"/>
      <c r="GD76" s="3763"/>
    </row>
    <row r="77" spans="1:186" s="484" customFormat="1" ht="11.1" customHeight="1" x14ac:dyDescent="0.2">
      <c r="A77" s="59" t="s">
        <v>99</v>
      </c>
      <c r="B77" s="59" t="s">
        <v>36</v>
      </c>
      <c r="C77" s="454">
        <v>6</v>
      </c>
      <c r="D77" s="453">
        <v>3.8216560509554139E-2</v>
      </c>
      <c r="E77" s="409">
        <v>39718</v>
      </c>
      <c r="F77" s="406">
        <v>40879</v>
      </c>
      <c r="G77" s="448">
        <v>0</v>
      </c>
      <c r="H77" s="452">
        <v>0</v>
      </c>
      <c r="I77" s="632" t="s">
        <v>0</v>
      </c>
      <c r="J77" s="381" t="s">
        <v>0</v>
      </c>
      <c r="K77" s="766" t="s">
        <v>0</v>
      </c>
      <c r="L77" s="390">
        <v>6</v>
      </c>
      <c r="M77" s="390" t="s">
        <v>0</v>
      </c>
      <c r="N77" s="451">
        <v>0</v>
      </c>
      <c r="O77" s="450">
        <v>0</v>
      </c>
      <c r="P77" s="162">
        <v>1</v>
      </c>
      <c r="Q77" s="449">
        <v>0.16666666666666666</v>
      </c>
      <c r="R77" s="448">
        <v>1</v>
      </c>
      <c r="S77" s="447">
        <v>0.16666666666666666</v>
      </c>
      <c r="T77" s="368">
        <v>1</v>
      </c>
      <c r="U77" s="163">
        <v>0.16666666666666666</v>
      </c>
      <c r="V77" s="369">
        <v>2</v>
      </c>
      <c r="W77" s="164">
        <v>0.33333333333333331</v>
      </c>
      <c r="X77" s="165">
        <v>0</v>
      </c>
      <c r="Y77" s="166">
        <v>0</v>
      </c>
      <c r="Z77" s="395">
        <v>6.333333333333333</v>
      </c>
      <c r="AA77" s="395">
        <v>11</v>
      </c>
      <c r="AB77" s="403">
        <v>0.57575757575757569</v>
      </c>
      <c r="AC77" s="100"/>
      <c r="AD77" s="101"/>
      <c r="AE77" s="101"/>
      <c r="AF77" s="112"/>
      <c r="AG77" s="112"/>
      <c r="AH77" s="112"/>
      <c r="AI77" s="112"/>
      <c r="AJ77" s="112"/>
      <c r="AK77" s="112"/>
      <c r="AL77" s="112"/>
      <c r="AM77" s="112"/>
      <c r="AN77" s="104">
        <v>7</v>
      </c>
      <c r="AO77" s="104"/>
      <c r="AP77" s="104"/>
      <c r="AQ77" s="104"/>
      <c r="AR77" s="104"/>
      <c r="AS77" s="104"/>
      <c r="AT77" s="104"/>
      <c r="AU77" s="104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6"/>
      <c r="BG77" s="106"/>
      <c r="BH77" s="106"/>
      <c r="BI77" s="106">
        <v>8</v>
      </c>
      <c r="BJ77" s="106">
        <v>4</v>
      </c>
      <c r="BK77" s="106"/>
      <c r="BL77" s="106"/>
      <c r="BM77" s="106">
        <v>3</v>
      </c>
      <c r="BN77" s="106"/>
      <c r="BO77" s="106"/>
      <c r="BP77" s="106"/>
      <c r="BQ77" s="107"/>
      <c r="BR77" s="107">
        <v>7</v>
      </c>
      <c r="BS77" s="107"/>
      <c r="BT77" s="107">
        <v>9</v>
      </c>
      <c r="BU77" s="107"/>
      <c r="BV77" s="107"/>
      <c r="BW77" s="107"/>
      <c r="BX77" s="107"/>
      <c r="BY77" s="107"/>
      <c r="BZ77" s="107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2"/>
      <c r="DA77" s="102"/>
      <c r="DB77" s="102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373"/>
      <c r="DN77" s="373"/>
      <c r="DO77" s="373"/>
      <c r="DP77" s="373"/>
      <c r="DQ77" s="373"/>
      <c r="DR77" s="373"/>
      <c r="DS77" s="521"/>
      <c r="DT77" s="521"/>
      <c r="DU77" s="521"/>
      <c r="DV77" s="521"/>
      <c r="DW77" s="521"/>
      <c r="DX77" s="521"/>
      <c r="DY77" s="521"/>
      <c r="DZ77" s="521"/>
      <c r="EA77" s="640"/>
      <c r="EB77" s="640"/>
      <c r="EC77" s="640"/>
      <c r="ED77" s="640"/>
      <c r="EE77" s="640"/>
      <c r="EF77" s="640"/>
      <c r="EG77" s="640"/>
      <c r="EH77" s="640"/>
      <c r="EI77" s="640"/>
      <c r="EJ77" s="640"/>
      <c r="EK77" s="640"/>
      <c r="EL77" s="640"/>
      <c r="EM77" s="640"/>
      <c r="EN77" s="640"/>
      <c r="EO77" s="759"/>
      <c r="EP77" s="759"/>
      <c r="EQ77" s="759"/>
      <c r="ER77" s="759"/>
      <c r="ES77" s="759"/>
      <c r="ET77" s="759"/>
      <c r="EU77" s="759"/>
      <c r="EV77" s="759"/>
      <c r="EW77" s="759"/>
      <c r="EX77" s="759"/>
      <c r="EY77" s="759"/>
      <c r="EZ77" s="759"/>
      <c r="FA77" s="759"/>
      <c r="FB77" s="759"/>
      <c r="FC77" s="1607"/>
      <c r="FD77" s="1607"/>
      <c r="FE77" s="1607"/>
      <c r="FF77" s="1607"/>
      <c r="FG77" s="1607"/>
      <c r="FH77" s="1607"/>
      <c r="FI77" s="1607"/>
      <c r="FJ77" s="1607"/>
      <c r="FK77" s="1607"/>
      <c r="FL77" s="1607"/>
      <c r="FM77" s="1607"/>
      <c r="FN77" s="1607"/>
      <c r="FO77" s="1607"/>
      <c r="FP77" s="1607"/>
      <c r="FQ77" s="1607"/>
      <c r="FR77" s="3606"/>
      <c r="FS77" s="3606"/>
      <c r="FT77" s="3606"/>
      <c r="FU77" s="3606"/>
      <c r="FV77" s="3606"/>
      <c r="FW77" s="3606"/>
      <c r="FX77" s="3606"/>
      <c r="FY77" s="3672"/>
      <c r="FZ77" s="3606"/>
      <c r="GA77" s="3606"/>
      <c r="GB77" s="3606"/>
      <c r="GC77" s="3762"/>
      <c r="GD77" s="3763"/>
    </row>
    <row r="78" spans="1:186" s="484" customFormat="1" ht="11.1" customHeight="1" x14ac:dyDescent="0.2">
      <c r="A78" s="64" t="s">
        <v>114</v>
      </c>
      <c r="B78" s="64" t="s">
        <v>144</v>
      </c>
      <c r="C78" s="454">
        <v>3</v>
      </c>
      <c r="D78" s="453">
        <v>1.9108280254777069E-2</v>
      </c>
      <c r="E78" s="409">
        <v>40222</v>
      </c>
      <c r="F78" s="406">
        <v>41040</v>
      </c>
      <c r="G78" s="448">
        <v>1</v>
      </c>
      <c r="H78" s="452">
        <v>0.33333333333333331</v>
      </c>
      <c r="I78" s="632">
        <v>1</v>
      </c>
      <c r="J78" s="381">
        <v>40222</v>
      </c>
      <c r="K78" s="766">
        <v>26</v>
      </c>
      <c r="L78" s="390">
        <v>2</v>
      </c>
      <c r="M78" s="390">
        <v>131</v>
      </c>
      <c r="N78" s="451">
        <v>0</v>
      </c>
      <c r="O78" s="450">
        <v>0</v>
      </c>
      <c r="P78" s="162">
        <v>0</v>
      </c>
      <c r="Q78" s="449">
        <v>0</v>
      </c>
      <c r="R78" s="448">
        <v>1</v>
      </c>
      <c r="S78" s="447">
        <v>0.33333333333333331</v>
      </c>
      <c r="T78" s="368">
        <v>1</v>
      </c>
      <c r="U78" s="163">
        <v>0.33333333333333331</v>
      </c>
      <c r="V78" s="369">
        <v>2</v>
      </c>
      <c r="W78" s="164">
        <v>0.66666666666666663</v>
      </c>
      <c r="X78" s="165">
        <v>1</v>
      </c>
      <c r="Y78" s="166">
        <v>0.33333333333333331</v>
      </c>
      <c r="Z78" s="395">
        <v>7.333333333333333</v>
      </c>
      <c r="AA78" s="395">
        <v>12.333333333333334</v>
      </c>
      <c r="AB78" s="403">
        <v>0.59459459459459452</v>
      </c>
      <c r="AC78" s="100"/>
      <c r="AD78" s="101"/>
      <c r="AE78" s="101"/>
      <c r="AF78" s="112"/>
      <c r="AG78" s="112"/>
      <c r="AH78" s="112"/>
      <c r="AI78" s="112"/>
      <c r="AJ78" s="112"/>
      <c r="AK78" s="112"/>
      <c r="AL78" s="112"/>
      <c r="AM78" s="112"/>
      <c r="AN78" s="103"/>
      <c r="AO78" s="103"/>
      <c r="AP78" s="103"/>
      <c r="AQ78" s="103"/>
      <c r="AR78" s="103"/>
      <c r="AS78" s="103"/>
      <c r="AT78" s="103"/>
      <c r="AU78" s="104"/>
      <c r="AV78" s="105"/>
      <c r="AW78" s="105"/>
      <c r="AX78" s="105"/>
      <c r="AY78" s="105"/>
      <c r="AZ78" s="105"/>
      <c r="BA78" s="105"/>
      <c r="BB78" s="105">
        <v>1</v>
      </c>
      <c r="BC78" s="105"/>
      <c r="BD78" s="105"/>
      <c r="BE78" s="105"/>
      <c r="BF78" s="106"/>
      <c r="BG78" s="106"/>
      <c r="BH78" s="106"/>
      <c r="BI78" s="106">
        <v>7</v>
      </c>
      <c r="BJ78" s="106"/>
      <c r="BK78" s="106"/>
      <c r="BL78" s="106"/>
      <c r="BM78" s="106"/>
      <c r="BN78" s="106"/>
      <c r="BO78" s="106"/>
      <c r="BP78" s="106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>
        <v>14</v>
      </c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2"/>
      <c r="DA78" s="102"/>
      <c r="DB78" s="102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373"/>
      <c r="DN78" s="373"/>
      <c r="DO78" s="373"/>
      <c r="DP78" s="373"/>
      <c r="DQ78" s="373"/>
      <c r="DR78" s="373"/>
      <c r="DS78" s="521"/>
      <c r="DT78" s="521"/>
      <c r="DU78" s="521"/>
      <c r="DV78" s="521"/>
      <c r="DW78" s="521"/>
      <c r="DX78" s="521"/>
      <c r="DY78" s="521"/>
      <c r="DZ78" s="521"/>
      <c r="EA78" s="640"/>
      <c r="EB78" s="640"/>
      <c r="EC78" s="640"/>
      <c r="ED78" s="640"/>
      <c r="EE78" s="640"/>
      <c r="EF78" s="640"/>
      <c r="EG78" s="640"/>
      <c r="EH78" s="640"/>
      <c r="EI78" s="640"/>
      <c r="EJ78" s="640"/>
      <c r="EK78" s="640"/>
      <c r="EL78" s="640"/>
      <c r="EM78" s="640"/>
      <c r="EN78" s="640"/>
      <c r="EO78" s="759"/>
      <c r="EP78" s="759"/>
      <c r="EQ78" s="759"/>
      <c r="ER78" s="759"/>
      <c r="ES78" s="759"/>
      <c r="ET78" s="759"/>
      <c r="EU78" s="759"/>
      <c r="EV78" s="759"/>
      <c r="EW78" s="759"/>
      <c r="EX78" s="759"/>
      <c r="EY78" s="759"/>
      <c r="EZ78" s="759"/>
      <c r="FA78" s="759"/>
      <c r="FB78" s="759"/>
      <c r="FC78" s="1607"/>
      <c r="FD78" s="1607"/>
      <c r="FE78" s="1607"/>
      <c r="FF78" s="1607"/>
      <c r="FG78" s="1607"/>
      <c r="FH78" s="1607"/>
      <c r="FI78" s="1607"/>
      <c r="FJ78" s="1607"/>
      <c r="FK78" s="1607"/>
      <c r="FL78" s="1607"/>
      <c r="FM78" s="1607"/>
      <c r="FN78" s="1607"/>
      <c r="FO78" s="1607"/>
      <c r="FP78" s="1607"/>
      <c r="FQ78" s="1607"/>
      <c r="FR78" s="3606"/>
      <c r="FS78" s="3606"/>
      <c r="FT78" s="3606"/>
      <c r="FU78" s="3606"/>
      <c r="FV78" s="3606"/>
      <c r="FW78" s="3606"/>
      <c r="FX78" s="3606"/>
      <c r="FY78" s="3672"/>
      <c r="FZ78" s="3606"/>
      <c r="GA78" s="3606"/>
      <c r="GB78" s="3606"/>
      <c r="GC78" s="3762"/>
      <c r="GD78" s="3763"/>
    </row>
    <row r="79" spans="1:186" s="484" customFormat="1" ht="11.1" customHeight="1" x14ac:dyDescent="0.2">
      <c r="A79" s="59" t="s">
        <v>200</v>
      </c>
      <c r="B79" s="59" t="s">
        <v>201</v>
      </c>
      <c r="C79" s="454">
        <v>34</v>
      </c>
      <c r="D79" s="453">
        <v>0.21656050955414013</v>
      </c>
      <c r="E79" s="409">
        <v>41558</v>
      </c>
      <c r="F79" s="406">
        <v>43756</v>
      </c>
      <c r="G79" s="448">
        <v>0</v>
      </c>
      <c r="H79" s="452">
        <v>0</v>
      </c>
      <c r="I79" s="632" t="s">
        <v>0</v>
      </c>
      <c r="J79" s="381" t="s">
        <v>0</v>
      </c>
      <c r="K79" s="766" t="s">
        <v>0</v>
      </c>
      <c r="L79" s="390">
        <v>34</v>
      </c>
      <c r="M79" s="390" t="s">
        <v>0</v>
      </c>
      <c r="N79" s="451">
        <v>1</v>
      </c>
      <c r="O79" s="450">
        <v>2.9411764705882353E-2</v>
      </c>
      <c r="P79" s="162">
        <v>2</v>
      </c>
      <c r="Q79" s="449">
        <v>5.8823529411764705E-2</v>
      </c>
      <c r="R79" s="448">
        <v>3</v>
      </c>
      <c r="S79" s="447">
        <v>8.8235294117647065E-2</v>
      </c>
      <c r="T79" s="368">
        <v>7</v>
      </c>
      <c r="U79" s="163">
        <v>0.20588235294117646</v>
      </c>
      <c r="V79" s="369">
        <v>11</v>
      </c>
      <c r="W79" s="164">
        <v>0.3235294117647059</v>
      </c>
      <c r="X79" s="165">
        <v>1</v>
      </c>
      <c r="Y79" s="166">
        <v>2.9411764705882353E-2</v>
      </c>
      <c r="Z79" s="395">
        <v>9.235294117647058</v>
      </c>
      <c r="AA79" s="395">
        <v>15.852941176470589</v>
      </c>
      <c r="AB79" s="403">
        <v>0.58256029684601107</v>
      </c>
      <c r="AC79" s="100"/>
      <c r="AD79" s="101"/>
      <c r="AE79" s="101"/>
      <c r="AF79" s="112"/>
      <c r="AG79" s="112"/>
      <c r="AH79" s="112"/>
      <c r="AI79" s="112"/>
      <c r="AJ79" s="112"/>
      <c r="AK79" s="112"/>
      <c r="AL79" s="112"/>
      <c r="AM79" s="112"/>
      <c r="AN79" s="103"/>
      <c r="AO79" s="103"/>
      <c r="AP79" s="103"/>
      <c r="AQ79" s="103"/>
      <c r="AR79" s="103"/>
      <c r="AS79" s="103"/>
      <c r="AT79" s="103"/>
      <c r="AU79" s="104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9"/>
      <c r="CO79" s="109"/>
      <c r="CP79" s="109">
        <v>11</v>
      </c>
      <c r="CQ79" s="109"/>
      <c r="CR79" s="109"/>
      <c r="CS79" s="109"/>
      <c r="CT79" s="109"/>
      <c r="CU79" s="109">
        <v>4</v>
      </c>
      <c r="CV79" s="109">
        <v>5</v>
      </c>
      <c r="CW79" s="109">
        <v>12</v>
      </c>
      <c r="CX79" s="109"/>
      <c r="CY79" s="109">
        <v>12</v>
      </c>
      <c r="CZ79" s="102">
        <v>9</v>
      </c>
      <c r="DA79" s="102">
        <v>15</v>
      </c>
      <c r="DB79" s="102">
        <v>15</v>
      </c>
      <c r="DC79" s="110"/>
      <c r="DD79" s="110"/>
      <c r="DE79" s="110"/>
      <c r="DF79" s="110"/>
      <c r="DG79" s="110">
        <v>9</v>
      </c>
      <c r="DH79" s="110">
        <v>6</v>
      </c>
      <c r="DI79" s="110">
        <v>4</v>
      </c>
      <c r="DJ79" s="110">
        <v>6</v>
      </c>
      <c r="DK79" s="110">
        <v>2</v>
      </c>
      <c r="DL79" s="110">
        <v>8</v>
      </c>
      <c r="DM79" s="373">
        <v>7</v>
      </c>
      <c r="DN79" s="373"/>
      <c r="DO79" s="373"/>
      <c r="DP79" s="373">
        <v>7</v>
      </c>
      <c r="DQ79" s="373">
        <v>11</v>
      </c>
      <c r="DR79" s="373">
        <v>3</v>
      </c>
      <c r="DS79" s="521">
        <v>12</v>
      </c>
      <c r="DT79" s="521"/>
      <c r="DU79" s="521"/>
      <c r="DV79" s="521">
        <v>15</v>
      </c>
      <c r="DW79" s="521">
        <v>12</v>
      </c>
      <c r="DX79" s="521">
        <v>4</v>
      </c>
      <c r="DY79" s="521"/>
      <c r="DZ79" s="521"/>
      <c r="EA79" s="640">
        <v>4</v>
      </c>
      <c r="EB79" s="640"/>
      <c r="EC79" s="640">
        <v>8</v>
      </c>
      <c r="ED79" s="640"/>
      <c r="EE79" s="640"/>
      <c r="EF79" s="640"/>
      <c r="EG79" s="640"/>
      <c r="EH79" s="640"/>
      <c r="EI79" s="640"/>
      <c r="EJ79" s="640"/>
      <c r="EK79" s="640"/>
      <c r="EL79" s="640"/>
      <c r="EM79" s="640"/>
      <c r="EN79" s="640">
        <v>7</v>
      </c>
      <c r="EO79" s="759">
        <v>10</v>
      </c>
      <c r="EP79" s="759">
        <v>14</v>
      </c>
      <c r="EQ79" s="759"/>
      <c r="ER79" s="759"/>
      <c r="ES79" s="759">
        <v>15</v>
      </c>
      <c r="ET79" s="759">
        <v>12</v>
      </c>
      <c r="EU79" s="759"/>
      <c r="EV79" s="759"/>
      <c r="EW79" s="759"/>
      <c r="EX79" s="759"/>
      <c r="EY79" s="759"/>
      <c r="EZ79" s="759"/>
      <c r="FA79" s="759"/>
      <c r="FB79" s="759">
        <v>15</v>
      </c>
      <c r="FC79" s="1607"/>
      <c r="FD79" s="1607">
        <v>10</v>
      </c>
      <c r="FE79" s="1607"/>
      <c r="FF79" s="1607"/>
      <c r="FG79" s="1607">
        <v>14</v>
      </c>
      <c r="FH79" s="1607"/>
      <c r="FI79" s="1607"/>
      <c r="FJ79" s="1607"/>
      <c r="FK79" s="1607"/>
      <c r="FL79" s="1607"/>
      <c r="FM79" s="1607"/>
      <c r="FN79" s="1607"/>
      <c r="FO79" s="1607"/>
      <c r="FP79" s="1607"/>
      <c r="FQ79" s="1607"/>
      <c r="FR79" s="3606"/>
      <c r="FS79" s="3606">
        <v>13</v>
      </c>
      <c r="FT79" s="3606"/>
      <c r="FU79" s="3606">
        <v>3</v>
      </c>
      <c r="FV79" s="3606"/>
      <c r="FW79" s="3606"/>
      <c r="FX79" s="3606"/>
      <c r="FY79" s="3672"/>
      <c r="FZ79" s="3606"/>
      <c r="GA79" s="3606"/>
      <c r="GB79" s="3606"/>
      <c r="GC79" s="3762"/>
      <c r="GD79" s="3763"/>
    </row>
    <row r="80" spans="1:186" s="484" customFormat="1" ht="11.1" customHeight="1" x14ac:dyDescent="0.2">
      <c r="A80" s="62" t="s">
        <v>214</v>
      </c>
      <c r="B80" s="62" t="s">
        <v>221</v>
      </c>
      <c r="C80" s="454">
        <v>52</v>
      </c>
      <c r="D80" s="453">
        <v>0.33121019108280253</v>
      </c>
      <c r="E80" s="409">
        <v>41754</v>
      </c>
      <c r="F80" s="406">
        <v>43889</v>
      </c>
      <c r="G80" s="448">
        <v>7</v>
      </c>
      <c r="H80" s="452">
        <v>0.13461538461538461</v>
      </c>
      <c r="I80" s="632">
        <v>0.58333333333333337</v>
      </c>
      <c r="J80" s="381">
        <v>43504</v>
      </c>
      <c r="K80" s="766">
        <v>138</v>
      </c>
      <c r="L80" s="390">
        <v>13</v>
      </c>
      <c r="M80" s="390">
        <v>19</v>
      </c>
      <c r="N80" s="451">
        <v>5</v>
      </c>
      <c r="O80" s="450">
        <v>9.6153846153846159E-2</v>
      </c>
      <c r="P80" s="162">
        <v>3</v>
      </c>
      <c r="Q80" s="449">
        <v>5.7692307692307696E-2</v>
      </c>
      <c r="R80" s="448">
        <v>15</v>
      </c>
      <c r="S80" s="447">
        <v>0.28846153846153844</v>
      </c>
      <c r="T80" s="368">
        <v>23</v>
      </c>
      <c r="U80" s="163">
        <v>0.44230769230769229</v>
      </c>
      <c r="V80" s="369">
        <v>29</v>
      </c>
      <c r="W80" s="164">
        <v>0.55769230769230771</v>
      </c>
      <c r="X80" s="165">
        <v>4</v>
      </c>
      <c r="Y80" s="166">
        <v>7.6923076923076927E-2</v>
      </c>
      <c r="Z80" s="395">
        <v>7.2307692307692308</v>
      </c>
      <c r="AA80" s="395">
        <v>15.461538461538462</v>
      </c>
      <c r="AB80" s="403">
        <v>0.46766169154228854</v>
      </c>
      <c r="AC80" s="100"/>
      <c r="AD80" s="101"/>
      <c r="AE80" s="101"/>
      <c r="AF80" s="112"/>
      <c r="AG80" s="112"/>
      <c r="AH80" s="112"/>
      <c r="AI80" s="112"/>
      <c r="AJ80" s="112"/>
      <c r="AK80" s="112"/>
      <c r="AL80" s="112"/>
      <c r="AM80" s="112"/>
      <c r="AN80" s="103"/>
      <c r="AO80" s="103"/>
      <c r="AP80" s="103"/>
      <c r="AQ80" s="103"/>
      <c r="AR80" s="103"/>
      <c r="AS80" s="103"/>
      <c r="AT80" s="103"/>
      <c r="AU80" s="104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>
        <v>1</v>
      </c>
      <c r="CX80" s="109">
        <v>9</v>
      </c>
      <c r="CY80" s="109">
        <v>13</v>
      </c>
      <c r="CZ80" s="102">
        <v>4</v>
      </c>
      <c r="DA80" s="102"/>
      <c r="DB80" s="102">
        <v>14</v>
      </c>
      <c r="DC80" s="110">
        <v>5</v>
      </c>
      <c r="DD80" s="110">
        <v>3</v>
      </c>
      <c r="DE80" s="110">
        <v>10</v>
      </c>
      <c r="DF80" s="110">
        <v>10</v>
      </c>
      <c r="DG80" s="110"/>
      <c r="DH80" s="110">
        <v>13</v>
      </c>
      <c r="DI80" s="110">
        <v>16</v>
      </c>
      <c r="DJ80" s="110"/>
      <c r="DK80" s="110"/>
      <c r="DL80" s="110">
        <v>15</v>
      </c>
      <c r="DM80" s="373"/>
      <c r="DN80" s="373"/>
      <c r="DO80" s="373"/>
      <c r="DP80" s="373">
        <v>1</v>
      </c>
      <c r="DQ80" s="373"/>
      <c r="DR80" s="373"/>
      <c r="DS80" s="521">
        <v>5</v>
      </c>
      <c r="DT80" s="521"/>
      <c r="DU80" s="521"/>
      <c r="DV80" s="521"/>
      <c r="DW80" s="521">
        <v>2</v>
      </c>
      <c r="DX80" s="521"/>
      <c r="DY80" s="521"/>
      <c r="DZ80" s="521">
        <v>9</v>
      </c>
      <c r="EA80" s="640">
        <v>17</v>
      </c>
      <c r="EB80" s="640"/>
      <c r="EC80" s="640">
        <v>6</v>
      </c>
      <c r="ED80" s="640">
        <v>12</v>
      </c>
      <c r="EE80" s="640">
        <v>9</v>
      </c>
      <c r="EF80" s="640"/>
      <c r="EG80" s="640"/>
      <c r="EH80" s="640"/>
      <c r="EI80" s="640"/>
      <c r="EJ80" s="640">
        <v>5</v>
      </c>
      <c r="EK80" s="640"/>
      <c r="EL80" s="640"/>
      <c r="EM80" s="640"/>
      <c r="EN80" s="640"/>
      <c r="EO80" s="759"/>
      <c r="EP80" s="759">
        <v>1</v>
      </c>
      <c r="EQ80" s="759">
        <v>9</v>
      </c>
      <c r="ER80" s="759">
        <v>9</v>
      </c>
      <c r="ES80" s="759">
        <v>14</v>
      </c>
      <c r="ET80" s="759">
        <v>18</v>
      </c>
      <c r="EU80" s="759">
        <v>1</v>
      </c>
      <c r="EV80" s="759">
        <v>1</v>
      </c>
      <c r="EW80" s="759">
        <v>9</v>
      </c>
      <c r="EX80" s="759">
        <v>3</v>
      </c>
      <c r="EY80" s="759"/>
      <c r="EZ80" s="759"/>
      <c r="FA80" s="759">
        <v>13</v>
      </c>
      <c r="FB80" s="759">
        <v>2</v>
      </c>
      <c r="FC80" s="1607"/>
      <c r="FD80" s="1607">
        <v>6</v>
      </c>
      <c r="FE80" s="1607">
        <v>2</v>
      </c>
      <c r="FF80" s="1607">
        <v>5</v>
      </c>
      <c r="FG80" s="1607">
        <v>18</v>
      </c>
      <c r="FH80" s="1607">
        <v>1</v>
      </c>
      <c r="FI80" s="1607">
        <v>8</v>
      </c>
      <c r="FJ80" s="1607">
        <v>1</v>
      </c>
      <c r="FK80" s="1607">
        <v>4</v>
      </c>
      <c r="FL80" s="1607"/>
      <c r="FM80" s="1607">
        <v>8</v>
      </c>
      <c r="FN80" s="1607"/>
      <c r="FO80" s="1607">
        <v>13</v>
      </c>
      <c r="FP80" s="1607">
        <v>4</v>
      </c>
      <c r="FQ80" s="1607"/>
      <c r="FR80" s="3606"/>
      <c r="FS80" s="3606"/>
      <c r="FT80" s="3606">
        <v>3</v>
      </c>
      <c r="FU80" s="3606">
        <v>4</v>
      </c>
      <c r="FV80" s="3606">
        <v>2</v>
      </c>
      <c r="FW80" s="3606">
        <v>6</v>
      </c>
      <c r="FX80" s="3606">
        <v>8</v>
      </c>
      <c r="FY80" s="3672">
        <v>12</v>
      </c>
      <c r="FZ80" s="3606">
        <v>4</v>
      </c>
      <c r="GA80" s="3606">
        <v>2</v>
      </c>
      <c r="GB80" s="3606">
        <v>6</v>
      </c>
      <c r="GC80" s="3762"/>
      <c r="GD80" s="3763"/>
    </row>
    <row r="81" spans="1:186" s="484" customFormat="1" ht="11.1" customHeight="1" x14ac:dyDescent="0.2">
      <c r="A81" s="59" t="s">
        <v>263</v>
      </c>
      <c r="B81" s="59" t="s">
        <v>262</v>
      </c>
      <c r="C81" s="454">
        <v>1</v>
      </c>
      <c r="D81" s="453">
        <v>6.369426751592357E-3</v>
      </c>
      <c r="E81" s="409">
        <v>41996</v>
      </c>
      <c r="F81" s="406">
        <v>41996</v>
      </c>
      <c r="G81" s="448">
        <v>0</v>
      </c>
      <c r="H81" s="452">
        <v>0</v>
      </c>
      <c r="I81" s="632" t="s">
        <v>0</v>
      </c>
      <c r="J81" s="381" t="s">
        <v>0</v>
      </c>
      <c r="K81" s="766" t="s">
        <v>0</v>
      </c>
      <c r="L81" s="390">
        <v>1</v>
      </c>
      <c r="M81" s="390" t="s">
        <v>0</v>
      </c>
      <c r="N81" s="451">
        <v>0</v>
      </c>
      <c r="O81" s="450">
        <v>0</v>
      </c>
      <c r="P81" s="162">
        <v>0</v>
      </c>
      <c r="Q81" s="449">
        <v>0</v>
      </c>
      <c r="R81" s="448">
        <v>0</v>
      </c>
      <c r="S81" s="447">
        <v>0</v>
      </c>
      <c r="T81" s="368">
        <v>0</v>
      </c>
      <c r="U81" s="163">
        <v>0</v>
      </c>
      <c r="V81" s="369">
        <v>0</v>
      </c>
      <c r="W81" s="164">
        <v>0</v>
      </c>
      <c r="X81" s="165">
        <v>0</v>
      </c>
      <c r="Y81" s="166">
        <v>0</v>
      </c>
      <c r="Z81" s="395">
        <v>15</v>
      </c>
      <c r="AA81" s="395">
        <v>17</v>
      </c>
      <c r="AB81" s="403">
        <v>0.88235294117647056</v>
      </c>
      <c r="AC81" s="100"/>
      <c r="AD81" s="101"/>
      <c r="AE81" s="101"/>
      <c r="AF81" s="112"/>
      <c r="AG81" s="112"/>
      <c r="AH81" s="112"/>
      <c r="AI81" s="112"/>
      <c r="AJ81" s="112"/>
      <c r="AK81" s="112"/>
      <c r="AL81" s="112"/>
      <c r="AM81" s="112"/>
      <c r="AN81" s="103"/>
      <c r="AO81" s="103"/>
      <c r="AP81" s="103"/>
      <c r="AQ81" s="103"/>
      <c r="AR81" s="103"/>
      <c r="AS81" s="103"/>
      <c r="AT81" s="103"/>
      <c r="AU81" s="104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2"/>
      <c r="DA81" s="102"/>
      <c r="DB81" s="102"/>
      <c r="DC81" s="110"/>
      <c r="DD81" s="110"/>
      <c r="DE81" s="110">
        <v>15</v>
      </c>
      <c r="DF81" s="110"/>
      <c r="DG81" s="110"/>
      <c r="DH81" s="110"/>
      <c r="DI81" s="110"/>
      <c r="DJ81" s="110"/>
      <c r="DK81" s="110"/>
      <c r="DL81" s="110"/>
      <c r="DM81" s="373"/>
      <c r="DN81" s="373"/>
      <c r="DO81" s="373"/>
      <c r="DP81" s="373"/>
      <c r="DQ81" s="373"/>
      <c r="DR81" s="373"/>
      <c r="DS81" s="521"/>
      <c r="DT81" s="521"/>
      <c r="DU81" s="521"/>
      <c r="DV81" s="521"/>
      <c r="DW81" s="521"/>
      <c r="DX81" s="521"/>
      <c r="DY81" s="521"/>
      <c r="DZ81" s="521"/>
      <c r="EA81" s="640"/>
      <c r="EB81" s="640"/>
      <c r="EC81" s="640"/>
      <c r="ED81" s="640"/>
      <c r="EE81" s="640"/>
      <c r="EF81" s="640"/>
      <c r="EG81" s="640"/>
      <c r="EH81" s="640"/>
      <c r="EI81" s="640"/>
      <c r="EJ81" s="640"/>
      <c r="EK81" s="640"/>
      <c r="EL81" s="640"/>
      <c r="EM81" s="640"/>
      <c r="EN81" s="640"/>
      <c r="EO81" s="759"/>
      <c r="EP81" s="759"/>
      <c r="EQ81" s="759"/>
      <c r="ER81" s="759"/>
      <c r="ES81" s="759"/>
      <c r="ET81" s="759"/>
      <c r="EU81" s="759"/>
      <c r="EV81" s="759"/>
      <c r="EW81" s="759"/>
      <c r="EX81" s="759"/>
      <c r="EY81" s="759"/>
      <c r="EZ81" s="759"/>
      <c r="FA81" s="759"/>
      <c r="FB81" s="759"/>
      <c r="FC81" s="1607"/>
      <c r="FD81" s="1607"/>
      <c r="FE81" s="1607"/>
      <c r="FF81" s="1607"/>
      <c r="FG81" s="1607"/>
      <c r="FH81" s="1607"/>
      <c r="FI81" s="1607"/>
      <c r="FJ81" s="1607"/>
      <c r="FK81" s="1607"/>
      <c r="FL81" s="1607"/>
      <c r="FM81" s="1607"/>
      <c r="FN81" s="1607"/>
      <c r="FO81" s="1607"/>
      <c r="FP81" s="1607"/>
      <c r="FQ81" s="1607"/>
      <c r="FR81" s="3606"/>
      <c r="FS81" s="3606"/>
      <c r="FT81" s="3606"/>
      <c r="FU81" s="3606"/>
      <c r="FV81" s="3606"/>
      <c r="FW81" s="3606"/>
      <c r="FX81" s="3606"/>
      <c r="FY81" s="3672"/>
      <c r="FZ81" s="3606"/>
      <c r="GA81" s="3606"/>
      <c r="GB81" s="3606"/>
      <c r="GC81" s="3762"/>
      <c r="GD81" s="3763"/>
    </row>
    <row r="82" spans="1:186" s="484" customFormat="1" ht="11.1" customHeight="1" x14ac:dyDescent="0.2">
      <c r="A82" s="59" t="s">
        <v>172</v>
      </c>
      <c r="B82" s="59" t="s">
        <v>167</v>
      </c>
      <c r="C82" s="454">
        <v>1</v>
      </c>
      <c r="D82" s="453">
        <v>6.369426751592357E-3</v>
      </c>
      <c r="E82" s="409">
        <v>41397</v>
      </c>
      <c r="F82" s="406">
        <v>41397</v>
      </c>
      <c r="G82" s="448">
        <v>0</v>
      </c>
      <c r="H82" s="452">
        <v>0</v>
      </c>
      <c r="I82" s="632" t="s">
        <v>0</v>
      </c>
      <c r="J82" s="381" t="s">
        <v>0</v>
      </c>
      <c r="K82" s="766" t="s">
        <v>0</v>
      </c>
      <c r="L82" s="390">
        <v>1</v>
      </c>
      <c r="M82" s="390" t="s">
        <v>0</v>
      </c>
      <c r="N82" s="451">
        <v>0</v>
      </c>
      <c r="O82" s="450">
        <v>0</v>
      </c>
      <c r="P82" s="162">
        <v>0</v>
      </c>
      <c r="Q82" s="449">
        <v>0</v>
      </c>
      <c r="R82" s="448">
        <v>0</v>
      </c>
      <c r="S82" s="447">
        <v>0</v>
      </c>
      <c r="T82" s="368">
        <v>0</v>
      </c>
      <c r="U82" s="163">
        <v>0</v>
      </c>
      <c r="V82" s="369">
        <v>1</v>
      </c>
      <c r="W82" s="164">
        <v>1</v>
      </c>
      <c r="X82" s="165">
        <v>0</v>
      </c>
      <c r="Y82" s="166">
        <v>0</v>
      </c>
      <c r="Z82" s="395">
        <v>7</v>
      </c>
      <c r="AA82" s="395">
        <v>17</v>
      </c>
      <c r="AB82" s="403">
        <v>0.41176470588235292</v>
      </c>
      <c r="AC82" s="100"/>
      <c r="AD82" s="101"/>
      <c r="AE82" s="101"/>
      <c r="AF82" s="112"/>
      <c r="AG82" s="112"/>
      <c r="AH82" s="112"/>
      <c r="AI82" s="112"/>
      <c r="AJ82" s="112"/>
      <c r="AK82" s="112"/>
      <c r="AL82" s="112"/>
      <c r="AM82" s="112"/>
      <c r="AN82" s="103"/>
      <c r="AO82" s="103"/>
      <c r="AP82" s="103"/>
      <c r="AQ82" s="103"/>
      <c r="AR82" s="103"/>
      <c r="AS82" s="103"/>
      <c r="AT82" s="103"/>
      <c r="AU82" s="104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>
        <v>7</v>
      </c>
      <c r="CM82" s="108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2"/>
      <c r="DA82" s="102"/>
      <c r="DB82" s="102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373"/>
      <c r="DN82" s="373"/>
      <c r="DO82" s="373"/>
      <c r="DP82" s="373"/>
      <c r="DQ82" s="373"/>
      <c r="DR82" s="373"/>
      <c r="DS82" s="521"/>
      <c r="DT82" s="521"/>
      <c r="DU82" s="521"/>
      <c r="DV82" s="521"/>
      <c r="DW82" s="521"/>
      <c r="DX82" s="521"/>
      <c r="DY82" s="521"/>
      <c r="DZ82" s="521"/>
      <c r="EA82" s="640"/>
      <c r="EB82" s="640"/>
      <c r="EC82" s="640"/>
      <c r="ED82" s="640"/>
      <c r="EE82" s="640"/>
      <c r="EF82" s="640"/>
      <c r="EG82" s="640"/>
      <c r="EH82" s="640"/>
      <c r="EI82" s="640"/>
      <c r="EJ82" s="640"/>
      <c r="EK82" s="640"/>
      <c r="EL82" s="640"/>
      <c r="EM82" s="640"/>
      <c r="EN82" s="640"/>
      <c r="EO82" s="759"/>
      <c r="EP82" s="759"/>
      <c r="EQ82" s="759"/>
      <c r="ER82" s="759"/>
      <c r="ES82" s="759"/>
      <c r="ET82" s="759"/>
      <c r="EU82" s="759"/>
      <c r="EV82" s="759"/>
      <c r="EW82" s="759"/>
      <c r="EX82" s="759"/>
      <c r="EY82" s="759"/>
      <c r="EZ82" s="759"/>
      <c r="FA82" s="759"/>
      <c r="FB82" s="759"/>
      <c r="FC82" s="1607"/>
      <c r="FD82" s="1607"/>
      <c r="FE82" s="1607"/>
      <c r="FF82" s="1607"/>
      <c r="FG82" s="1607"/>
      <c r="FH82" s="1607"/>
      <c r="FI82" s="1607"/>
      <c r="FJ82" s="1607"/>
      <c r="FK82" s="1607"/>
      <c r="FL82" s="1607"/>
      <c r="FM82" s="1607"/>
      <c r="FN82" s="1607"/>
      <c r="FO82" s="1607"/>
      <c r="FP82" s="1607"/>
      <c r="FQ82" s="1607"/>
      <c r="FR82" s="3606"/>
      <c r="FS82" s="3606"/>
      <c r="FT82" s="3606"/>
      <c r="FU82" s="3606"/>
      <c r="FV82" s="3606"/>
      <c r="FW82" s="3606"/>
      <c r="FX82" s="3606"/>
      <c r="FY82" s="3672"/>
      <c r="FZ82" s="3606"/>
      <c r="GA82" s="3606"/>
      <c r="GB82" s="3606"/>
      <c r="GC82" s="3762"/>
      <c r="GD82" s="3763"/>
    </row>
    <row r="83" spans="1:186" s="484" customFormat="1" ht="11.1" customHeight="1" x14ac:dyDescent="0.2">
      <c r="A83" s="59" t="s">
        <v>6</v>
      </c>
      <c r="B83" s="59" t="s">
        <v>6</v>
      </c>
      <c r="C83" s="454">
        <v>5</v>
      </c>
      <c r="D83" s="453">
        <v>3.1847133757961783E-2</v>
      </c>
      <c r="E83" s="409">
        <v>39389</v>
      </c>
      <c r="F83" s="406">
        <v>39536</v>
      </c>
      <c r="G83" s="448">
        <v>0</v>
      </c>
      <c r="H83" s="452">
        <v>0</v>
      </c>
      <c r="I83" s="632" t="s">
        <v>0</v>
      </c>
      <c r="J83" s="381" t="s">
        <v>0</v>
      </c>
      <c r="K83" s="766" t="s">
        <v>0</v>
      </c>
      <c r="L83" s="390">
        <v>5</v>
      </c>
      <c r="M83" s="390" t="s">
        <v>0</v>
      </c>
      <c r="N83" s="451">
        <v>0</v>
      </c>
      <c r="O83" s="450">
        <v>0</v>
      </c>
      <c r="P83" s="162">
        <v>0</v>
      </c>
      <c r="Q83" s="449">
        <v>0</v>
      </c>
      <c r="R83" s="448">
        <v>0</v>
      </c>
      <c r="S83" s="447">
        <v>0</v>
      </c>
      <c r="T83" s="368">
        <v>0</v>
      </c>
      <c r="U83" s="163">
        <v>0</v>
      </c>
      <c r="V83" s="369">
        <v>0</v>
      </c>
      <c r="W83" s="164">
        <v>0</v>
      </c>
      <c r="X83" s="165">
        <v>1</v>
      </c>
      <c r="Y83" s="166">
        <v>0.2</v>
      </c>
      <c r="Z83" s="395">
        <v>10.6</v>
      </c>
      <c r="AA83" s="395">
        <v>13.4</v>
      </c>
      <c r="AB83" s="403">
        <v>0.79104477611940294</v>
      </c>
      <c r="AC83" s="100"/>
      <c r="AD83" s="101"/>
      <c r="AE83" s="101"/>
      <c r="AF83" s="102"/>
      <c r="AG83" s="102">
        <v>10</v>
      </c>
      <c r="AH83" s="102">
        <v>10</v>
      </c>
      <c r="AI83" s="102">
        <v>11</v>
      </c>
      <c r="AJ83" s="102">
        <v>8</v>
      </c>
      <c r="AK83" s="102">
        <v>14</v>
      </c>
      <c r="AL83" s="102"/>
      <c r="AM83" s="102"/>
      <c r="AN83" s="104"/>
      <c r="AO83" s="104"/>
      <c r="AP83" s="104"/>
      <c r="AQ83" s="104"/>
      <c r="AR83" s="104"/>
      <c r="AS83" s="104"/>
      <c r="AT83" s="104"/>
      <c r="AU83" s="104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2"/>
      <c r="DA83" s="102"/>
      <c r="DB83" s="102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373"/>
      <c r="DN83" s="373"/>
      <c r="DO83" s="373"/>
      <c r="DP83" s="373"/>
      <c r="DQ83" s="373"/>
      <c r="DR83" s="373"/>
      <c r="DS83" s="521"/>
      <c r="DT83" s="521"/>
      <c r="DU83" s="521"/>
      <c r="DV83" s="521"/>
      <c r="DW83" s="521"/>
      <c r="DX83" s="521"/>
      <c r="DY83" s="521"/>
      <c r="DZ83" s="521"/>
      <c r="EA83" s="640"/>
      <c r="EB83" s="640"/>
      <c r="EC83" s="640"/>
      <c r="ED83" s="640"/>
      <c r="EE83" s="640"/>
      <c r="EF83" s="640"/>
      <c r="EG83" s="640"/>
      <c r="EH83" s="640"/>
      <c r="EI83" s="640"/>
      <c r="EJ83" s="640"/>
      <c r="EK83" s="640"/>
      <c r="EL83" s="640"/>
      <c r="EM83" s="640"/>
      <c r="EN83" s="640"/>
      <c r="EO83" s="759"/>
      <c r="EP83" s="759"/>
      <c r="EQ83" s="759"/>
      <c r="ER83" s="759"/>
      <c r="ES83" s="759"/>
      <c r="ET83" s="759"/>
      <c r="EU83" s="759"/>
      <c r="EV83" s="759"/>
      <c r="EW83" s="759"/>
      <c r="EX83" s="759"/>
      <c r="EY83" s="759"/>
      <c r="EZ83" s="759"/>
      <c r="FA83" s="759"/>
      <c r="FB83" s="759"/>
      <c r="FC83" s="1607"/>
      <c r="FD83" s="1607"/>
      <c r="FE83" s="1607"/>
      <c r="FF83" s="1607"/>
      <c r="FG83" s="1607"/>
      <c r="FH83" s="1607"/>
      <c r="FI83" s="1607"/>
      <c r="FJ83" s="1607"/>
      <c r="FK83" s="1607"/>
      <c r="FL83" s="1607"/>
      <c r="FM83" s="1607"/>
      <c r="FN83" s="1607"/>
      <c r="FO83" s="1607"/>
      <c r="FP83" s="1607"/>
      <c r="FQ83" s="1607"/>
      <c r="FR83" s="3606"/>
      <c r="FS83" s="3606"/>
      <c r="FT83" s="3606"/>
      <c r="FU83" s="3606"/>
      <c r="FV83" s="3606"/>
      <c r="FW83" s="3606"/>
      <c r="FX83" s="3606"/>
      <c r="FY83" s="3672"/>
      <c r="FZ83" s="3606"/>
      <c r="GA83" s="3606"/>
      <c r="GB83" s="3606"/>
      <c r="GC83" s="3762"/>
      <c r="GD83" s="3763"/>
    </row>
    <row r="84" spans="1:186" s="484" customFormat="1" ht="11.1" customHeight="1" x14ac:dyDescent="0.2">
      <c r="A84" s="62" t="s">
        <v>127</v>
      </c>
      <c r="B84" s="62" t="s">
        <v>223</v>
      </c>
      <c r="C84" s="454">
        <v>39</v>
      </c>
      <c r="D84" s="453">
        <v>0.24840764331210191</v>
      </c>
      <c r="E84" s="409">
        <v>41180</v>
      </c>
      <c r="F84" s="406">
        <v>43833</v>
      </c>
      <c r="G84" s="448">
        <v>1</v>
      </c>
      <c r="H84" s="452">
        <v>2.564102564102564E-2</v>
      </c>
      <c r="I84" s="632">
        <v>0.25</v>
      </c>
      <c r="J84" s="381">
        <v>41803</v>
      </c>
      <c r="K84" s="766">
        <v>75</v>
      </c>
      <c r="L84" s="390">
        <v>24</v>
      </c>
      <c r="M84" s="390">
        <v>82</v>
      </c>
      <c r="N84" s="451">
        <v>3</v>
      </c>
      <c r="O84" s="450">
        <v>7.6923076923076927E-2</v>
      </c>
      <c r="P84" s="162">
        <v>2</v>
      </c>
      <c r="Q84" s="449">
        <v>5.128205128205128E-2</v>
      </c>
      <c r="R84" s="448">
        <v>6</v>
      </c>
      <c r="S84" s="447">
        <v>0.15384615384615385</v>
      </c>
      <c r="T84" s="368">
        <v>8</v>
      </c>
      <c r="U84" s="163">
        <v>0.20512820512820512</v>
      </c>
      <c r="V84" s="369">
        <v>16</v>
      </c>
      <c r="W84" s="164">
        <v>0.41025641025641024</v>
      </c>
      <c r="X84" s="165">
        <v>3</v>
      </c>
      <c r="Y84" s="166">
        <v>7.6923076923076927E-2</v>
      </c>
      <c r="Z84" s="395">
        <v>8.2820512820512828</v>
      </c>
      <c r="AA84" s="395">
        <v>14.820512820512821</v>
      </c>
      <c r="AB84" s="403">
        <v>0.55882352941176472</v>
      </c>
      <c r="AC84" s="100"/>
      <c r="AD84" s="101"/>
      <c r="AE84" s="101"/>
      <c r="AF84" s="112"/>
      <c r="AG84" s="112"/>
      <c r="AH84" s="112"/>
      <c r="AI84" s="112"/>
      <c r="AJ84" s="112"/>
      <c r="AK84" s="112"/>
      <c r="AL84" s="112"/>
      <c r="AM84" s="112"/>
      <c r="AN84" s="103"/>
      <c r="AO84" s="103"/>
      <c r="AP84" s="103"/>
      <c r="AQ84" s="103"/>
      <c r="AR84" s="103"/>
      <c r="AS84" s="103"/>
      <c r="AT84" s="103"/>
      <c r="AU84" s="104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8"/>
      <c r="CB84" s="108"/>
      <c r="CC84" s="108">
        <v>7</v>
      </c>
      <c r="CD84" s="108">
        <v>6</v>
      </c>
      <c r="CE84" s="108">
        <v>10</v>
      </c>
      <c r="CF84" s="108">
        <v>3</v>
      </c>
      <c r="CG84" s="108"/>
      <c r="CH84" s="108"/>
      <c r="CI84" s="108">
        <v>11</v>
      </c>
      <c r="CJ84" s="108"/>
      <c r="CK84" s="108">
        <v>4</v>
      </c>
      <c r="CL84" s="108"/>
      <c r="CM84" s="108"/>
      <c r="CN84" s="109"/>
      <c r="CO84" s="109">
        <v>11</v>
      </c>
      <c r="CP84" s="109"/>
      <c r="CQ84" s="109">
        <v>5</v>
      </c>
      <c r="CR84" s="109">
        <v>17</v>
      </c>
      <c r="CS84" s="109">
        <v>12</v>
      </c>
      <c r="CT84" s="109">
        <v>6</v>
      </c>
      <c r="CU84" s="109">
        <v>11</v>
      </c>
      <c r="CV84" s="109">
        <v>10</v>
      </c>
      <c r="CW84" s="109">
        <v>18</v>
      </c>
      <c r="CX84" s="109"/>
      <c r="CY84" s="109">
        <v>1</v>
      </c>
      <c r="CZ84" s="102">
        <v>7</v>
      </c>
      <c r="DA84" s="102">
        <v>8</v>
      </c>
      <c r="DB84" s="102"/>
      <c r="DC84" s="110">
        <v>3</v>
      </c>
      <c r="DD84" s="110"/>
      <c r="DE84" s="110"/>
      <c r="DF84" s="110">
        <v>13</v>
      </c>
      <c r="DG84" s="110"/>
      <c r="DH84" s="110">
        <v>8</v>
      </c>
      <c r="DI84" s="110"/>
      <c r="DJ84" s="110"/>
      <c r="DK84" s="110"/>
      <c r="DL84" s="110">
        <v>13</v>
      </c>
      <c r="DM84" s="373">
        <v>2</v>
      </c>
      <c r="DN84" s="373">
        <v>2</v>
      </c>
      <c r="DO84" s="373"/>
      <c r="DP84" s="373"/>
      <c r="DQ84" s="373"/>
      <c r="DR84" s="373"/>
      <c r="DS84" s="521"/>
      <c r="DT84" s="521">
        <v>9</v>
      </c>
      <c r="DU84" s="521">
        <v>5</v>
      </c>
      <c r="DV84" s="521"/>
      <c r="DW84" s="521"/>
      <c r="DX84" s="521">
        <v>14</v>
      </c>
      <c r="DY84" s="521"/>
      <c r="DZ84" s="521"/>
      <c r="EA84" s="640"/>
      <c r="EB84" s="640"/>
      <c r="EC84" s="640"/>
      <c r="ED84" s="640"/>
      <c r="EE84" s="640"/>
      <c r="EF84" s="640"/>
      <c r="EG84" s="640"/>
      <c r="EH84" s="640"/>
      <c r="EI84" s="640"/>
      <c r="EJ84" s="640"/>
      <c r="EK84" s="640"/>
      <c r="EL84" s="640"/>
      <c r="EM84" s="640"/>
      <c r="EN84" s="640"/>
      <c r="EO84" s="759"/>
      <c r="EP84" s="759">
        <v>5</v>
      </c>
      <c r="EQ84" s="759">
        <v>7</v>
      </c>
      <c r="ER84" s="759">
        <v>11</v>
      </c>
      <c r="ES84" s="759">
        <v>6</v>
      </c>
      <c r="ET84" s="759"/>
      <c r="EU84" s="759"/>
      <c r="EV84" s="759"/>
      <c r="EW84" s="759"/>
      <c r="EX84" s="759"/>
      <c r="EY84" s="759"/>
      <c r="EZ84" s="759"/>
      <c r="FA84" s="759"/>
      <c r="FB84" s="759"/>
      <c r="FC84" s="1607"/>
      <c r="FD84" s="1607"/>
      <c r="FE84" s="1607"/>
      <c r="FF84" s="1607"/>
      <c r="FG84" s="1607"/>
      <c r="FH84" s="1607"/>
      <c r="FI84" s="1607"/>
      <c r="FJ84" s="1607"/>
      <c r="FK84" s="1607"/>
      <c r="FL84" s="1607"/>
      <c r="FM84" s="1607"/>
      <c r="FN84" s="1607"/>
      <c r="FO84" s="1607"/>
      <c r="FP84" s="1607">
        <v>6</v>
      </c>
      <c r="FQ84" s="1607">
        <v>11</v>
      </c>
      <c r="FR84" s="3606">
        <v>12</v>
      </c>
      <c r="FS84" s="3606">
        <v>10</v>
      </c>
      <c r="FT84" s="3606">
        <v>11</v>
      </c>
      <c r="FU84" s="3606"/>
      <c r="FV84" s="3606">
        <v>12</v>
      </c>
      <c r="FW84" s="3606">
        <v>8</v>
      </c>
      <c r="FX84" s="3606">
        <v>6</v>
      </c>
      <c r="FY84" s="3672"/>
      <c r="FZ84" s="3606">
        <v>2</v>
      </c>
      <c r="GA84" s="3606"/>
      <c r="GB84" s="3606"/>
      <c r="GC84" s="3762"/>
      <c r="GD84" s="3763"/>
    </row>
    <row r="85" spans="1:186" s="484" customFormat="1" ht="11.1" customHeight="1" x14ac:dyDescent="0.2">
      <c r="A85" s="59" t="s">
        <v>237</v>
      </c>
      <c r="B85" s="59" t="s">
        <v>236</v>
      </c>
      <c r="C85" s="454">
        <v>1</v>
      </c>
      <c r="D85" s="453">
        <v>6.369426751592357E-3</v>
      </c>
      <c r="E85" s="409">
        <v>41943</v>
      </c>
      <c r="F85" s="406">
        <v>41943</v>
      </c>
      <c r="G85" s="448">
        <v>0</v>
      </c>
      <c r="H85" s="452">
        <v>0</v>
      </c>
      <c r="I85" s="632" t="s">
        <v>0</v>
      </c>
      <c r="J85" s="381" t="s">
        <v>0</v>
      </c>
      <c r="K85" s="766" t="s">
        <v>0</v>
      </c>
      <c r="L85" s="390">
        <v>1</v>
      </c>
      <c r="M85" s="390" t="s">
        <v>0</v>
      </c>
      <c r="N85" s="451">
        <v>0</v>
      </c>
      <c r="O85" s="450">
        <v>0</v>
      </c>
      <c r="P85" s="162">
        <v>0</v>
      </c>
      <c r="Q85" s="449">
        <v>0</v>
      </c>
      <c r="R85" s="448">
        <v>0</v>
      </c>
      <c r="S85" s="447">
        <v>0</v>
      </c>
      <c r="T85" s="368">
        <v>1</v>
      </c>
      <c r="U85" s="163">
        <v>1</v>
      </c>
      <c r="V85" s="369">
        <v>1</v>
      </c>
      <c r="W85" s="164">
        <v>1</v>
      </c>
      <c r="X85" s="165">
        <v>0</v>
      </c>
      <c r="Y85" s="166">
        <v>0</v>
      </c>
      <c r="Z85" s="395">
        <v>4</v>
      </c>
      <c r="AA85" s="395">
        <v>16</v>
      </c>
      <c r="AB85" s="403">
        <v>0.25</v>
      </c>
      <c r="AC85" s="100"/>
      <c r="AD85" s="101"/>
      <c r="AE85" s="101"/>
      <c r="AF85" s="112"/>
      <c r="AG85" s="112"/>
      <c r="AH85" s="112"/>
      <c r="AI85" s="112"/>
      <c r="AJ85" s="112"/>
      <c r="AK85" s="112"/>
      <c r="AL85" s="112"/>
      <c r="AM85" s="112"/>
      <c r="AN85" s="103"/>
      <c r="AO85" s="103"/>
      <c r="AP85" s="103"/>
      <c r="AQ85" s="103"/>
      <c r="AR85" s="103"/>
      <c r="AS85" s="103"/>
      <c r="AT85" s="103"/>
      <c r="AU85" s="104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2"/>
      <c r="DA85" s="102"/>
      <c r="DB85" s="102">
        <v>4</v>
      </c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373"/>
      <c r="DN85" s="373"/>
      <c r="DO85" s="373"/>
      <c r="DP85" s="373"/>
      <c r="DQ85" s="373"/>
      <c r="DR85" s="373"/>
      <c r="DS85" s="521"/>
      <c r="DT85" s="521"/>
      <c r="DU85" s="521"/>
      <c r="DV85" s="521"/>
      <c r="DW85" s="521"/>
      <c r="DX85" s="521"/>
      <c r="DY85" s="521"/>
      <c r="DZ85" s="521"/>
      <c r="EA85" s="640"/>
      <c r="EB85" s="640"/>
      <c r="EC85" s="640"/>
      <c r="ED85" s="640"/>
      <c r="EE85" s="640"/>
      <c r="EF85" s="640"/>
      <c r="EG85" s="640"/>
      <c r="EH85" s="640"/>
      <c r="EI85" s="640"/>
      <c r="EJ85" s="640"/>
      <c r="EK85" s="640"/>
      <c r="EL85" s="640"/>
      <c r="EM85" s="640"/>
      <c r="EN85" s="640"/>
      <c r="EO85" s="759"/>
      <c r="EP85" s="759"/>
      <c r="EQ85" s="759"/>
      <c r="ER85" s="759"/>
      <c r="ES85" s="759"/>
      <c r="ET85" s="759"/>
      <c r="EU85" s="759"/>
      <c r="EV85" s="759"/>
      <c r="EW85" s="759"/>
      <c r="EX85" s="759"/>
      <c r="EY85" s="759"/>
      <c r="EZ85" s="759"/>
      <c r="FA85" s="759"/>
      <c r="FB85" s="759"/>
      <c r="FC85" s="1607"/>
      <c r="FD85" s="1607"/>
      <c r="FE85" s="1607"/>
      <c r="FF85" s="1607"/>
      <c r="FG85" s="1607"/>
      <c r="FH85" s="1607"/>
      <c r="FI85" s="1607"/>
      <c r="FJ85" s="1607"/>
      <c r="FK85" s="1607"/>
      <c r="FL85" s="1607"/>
      <c r="FM85" s="1607"/>
      <c r="FN85" s="1607"/>
      <c r="FO85" s="1607"/>
      <c r="FP85" s="1607"/>
      <c r="FQ85" s="1607"/>
      <c r="FR85" s="3606"/>
      <c r="FS85" s="3606"/>
      <c r="FT85" s="3606"/>
      <c r="FU85" s="3606"/>
      <c r="FV85" s="3606"/>
      <c r="FW85" s="3606"/>
      <c r="FX85" s="3606"/>
      <c r="FY85" s="3672"/>
      <c r="FZ85" s="3606"/>
      <c r="GA85" s="3606"/>
      <c r="GB85" s="3606"/>
      <c r="GC85" s="3762"/>
      <c r="GD85" s="3763"/>
    </row>
    <row r="86" spans="1:186" s="484" customFormat="1" ht="11.1" customHeight="1" x14ac:dyDescent="0.2">
      <c r="A86" s="59" t="s">
        <v>308</v>
      </c>
      <c r="B86" s="59" t="s">
        <v>311</v>
      </c>
      <c r="C86" s="454">
        <v>1</v>
      </c>
      <c r="D86" s="453">
        <v>6.369426751592357E-3</v>
      </c>
      <c r="E86" s="409">
        <v>42643</v>
      </c>
      <c r="F86" s="406">
        <v>42643</v>
      </c>
      <c r="G86" s="448">
        <v>0</v>
      </c>
      <c r="H86" s="452">
        <v>0</v>
      </c>
      <c r="I86" s="632" t="s">
        <v>0</v>
      </c>
      <c r="J86" s="381" t="s">
        <v>0</v>
      </c>
      <c r="K86" s="766" t="s">
        <v>0</v>
      </c>
      <c r="L86" s="390">
        <v>1</v>
      </c>
      <c r="M86" s="390" t="s">
        <v>0</v>
      </c>
      <c r="N86" s="451">
        <v>0</v>
      </c>
      <c r="O86" s="450">
        <v>0</v>
      </c>
      <c r="P86" s="162">
        <v>0</v>
      </c>
      <c r="Q86" s="449">
        <v>0</v>
      </c>
      <c r="R86" s="448">
        <v>0</v>
      </c>
      <c r="S86" s="447">
        <v>0</v>
      </c>
      <c r="T86" s="368">
        <v>0</v>
      </c>
      <c r="U86" s="163">
        <v>0</v>
      </c>
      <c r="V86" s="369">
        <v>0</v>
      </c>
      <c r="W86" s="164">
        <v>0</v>
      </c>
      <c r="X86" s="165">
        <v>1</v>
      </c>
      <c r="Y86" s="166">
        <v>1</v>
      </c>
      <c r="Z86" s="395">
        <v>12</v>
      </c>
      <c r="AA86" s="395">
        <v>12</v>
      </c>
      <c r="AB86" s="403">
        <v>1</v>
      </c>
      <c r="AC86" s="100"/>
      <c r="AD86" s="101"/>
      <c r="AE86" s="101"/>
      <c r="AF86" s="112"/>
      <c r="AG86" s="112"/>
      <c r="AH86" s="112"/>
      <c r="AI86" s="112"/>
      <c r="AJ86" s="112"/>
      <c r="AK86" s="112"/>
      <c r="AL86" s="112"/>
      <c r="AM86" s="112"/>
      <c r="AN86" s="103"/>
      <c r="AO86" s="103"/>
      <c r="AP86" s="103"/>
      <c r="AQ86" s="103"/>
      <c r="AR86" s="103"/>
      <c r="AS86" s="103"/>
      <c r="AT86" s="103"/>
      <c r="AU86" s="104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2"/>
      <c r="DA86" s="102"/>
      <c r="DB86" s="102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373"/>
      <c r="DN86" s="373"/>
      <c r="DO86" s="373"/>
      <c r="DP86" s="373"/>
      <c r="DQ86" s="373"/>
      <c r="DR86" s="373"/>
      <c r="DS86" s="521"/>
      <c r="DT86" s="521"/>
      <c r="DU86" s="521"/>
      <c r="DV86" s="521"/>
      <c r="DW86" s="521"/>
      <c r="DX86" s="521"/>
      <c r="DY86" s="521"/>
      <c r="DZ86" s="521"/>
      <c r="EA86" s="640"/>
      <c r="EB86" s="640">
        <v>12</v>
      </c>
      <c r="EC86" s="640"/>
      <c r="ED86" s="640"/>
      <c r="EE86" s="640"/>
      <c r="EF86" s="640"/>
      <c r="EG86" s="640"/>
      <c r="EH86" s="640"/>
      <c r="EI86" s="640"/>
      <c r="EJ86" s="640"/>
      <c r="EK86" s="640"/>
      <c r="EL86" s="640"/>
      <c r="EM86" s="640"/>
      <c r="EN86" s="640"/>
      <c r="EO86" s="759"/>
      <c r="EP86" s="759"/>
      <c r="EQ86" s="759"/>
      <c r="ER86" s="759"/>
      <c r="ES86" s="759"/>
      <c r="ET86" s="759"/>
      <c r="EU86" s="759"/>
      <c r="EV86" s="759"/>
      <c r="EW86" s="759"/>
      <c r="EX86" s="759"/>
      <c r="EY86" s="759"/>
      <c r="EZ86" s="759"/>
      <c r="FA86" s="759"/>
      <c r="FB86" s="759"/>
      <c r="FC86" s="1607"/>
      <c r="FD86" s="1607"/>
      <c r="FE86" s="1607"/>
      <c r="FF86" s="1607"/>
      <c r="FG86" s="1607"/>
      <c r="FH86" s="1607"/>
      <c r="FI86" s="1607"/>
      <c r="FJ86" s="1607"/>
      <c r="FK86" s="1607"/>
      <c r="FL86" s="1607"/>
      <c r="FM86" s="1607"/>
      <c r="FN86" s="1607"/>
      <c r="FO86" s="1607"/>
      <c r="FP86" s="1607"/>
      <c r="FQ86" s="1607"/>
      <c r="FR86" s="3606"/>
      <c r="FS86" s="3606"/>
      <c r="FT86" s="3606"/>
      <c r="FU86" s="3606"/>
      <c r="FV86" s="3606"/>
      <c r="FW86" s="3606"/>
      <c r="FX86" s="3606"/>
      <c r="FY86" s="3672"/>
      <c r="FZ86" s="3606"/>
      <c r="GA86" s="3606"/>
      <c r="GB86" s="3606"/>
      <c r="GC86" s="3762"/>
      <c r="GD86" s="3763"/>
    </row>
    <row r="87" spans="1:186" s="484" customFormat="1" ht="11.1" customHeight="1" x14ac:dyDescent="0.2">
      <c r="A87" s="59" t="s">
        <v>220</v>
      </c>
      <c r="B87" s="59" t="s">
        <v>218</v>
      </c>
      <c r="C87" s="454">
        <v>1</v>
      </c>
      <c r="D87" s="453">
        <v>6.369426751592357E-3</v>
      </c>
      <c r="E87" s="409">
        <v>41880</v>
      </c>
      <c r="F87" s="406">
        <v>41880</v>
      </c>
      <c r="G87" s="448">
        <v>0</v>
      </c>
      <c r="H87" s="452">
        <v>0</v>
      </c>
      <c r="I87" s="632" t="s">
        <v>0</v>
      </c>
      <c r="J87" s="381" t="s">
        <v>0</v>
      </c>
      <c r="K87" s="766" t="s">
        <v>0</v>
      </c>
      <c r="L87" s="390">
        <v>1</v>
      </c>
      <c r="M87" s="390" t="s">
        <v>0</v>
      </c>
      <c r="N87" s="451">
        <v>0</v>
      </c>
      <c r="O87" s="450">
        <v>0</v>
      </c>
      <c r="P87" s="162">
        <v>0</v>
      </c>
      <c r="Q87" s="449">
        <v>0</v>
      </c>
      <c r="R87" s="448">
        <v>0</v>
      </c>
      <c r="S87" s="447">
        <v>0</v>
      </c>
      <c r="T87" s="368">
        <v>0</v>
      </c>
      <c r="U87" s="163">
        <v>0</v>
      </c>
      <c r="V87" s="369">
        <v>0</v>
      </c>
      <c r="W87" s="164">
        <v>0</v>
      </c>
      <c r="X87" s="165">
        <v>0</v>
      </c>
      <c r="Y87" s="166">
        <v>0</v>
      </c>
      <c r="Z87" s="395">
        <v>15</v>
      </c>
      <c r="AA87" s="395">
        <v>17</v>
      </c>
      <c r="AB87" s="403">
        <v>0.88235294117647056</v>
      </c>
      <c r="AC87" s="100"/>
      <c r="AD87" s="101"/>
      <c r="AE87" s="101"/>
      <c r="AF87" s="112"/>
      <c r="AG87" s="112"/>
      <c r="AH87" s="112"/>
      <c r="AI87" s="112"/>
      <c r="AJ87" s="112"/>
      <c r="AK87" s="112"/>
      <c r="AL87" s="112"/>
      <c r="AM87" s="112"/>
      <c r="AN87" s="104"/>
      <c r="AO87" s="104"/>
      <c r="AP87" s="104"/>
      <c r="AQ87" s="104"/>
      <c r="AR87" s="104"/>
      <c r="AS87" s="104"/>
      <c r="AT87" s="104"/>
      <c r="AU87" s="104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2">
        <v>15</v>
      </c>
      <c r="DA87" s="102"/>
      <c r="DB87" s="102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373"/>
      <c r="DN87" s="373"/>
      <c r="DO87" s="373"/>
      <c r="DP87" s="373"/>
      <c r="DQ87" s="373"/>
      <c r="DR87" s="373"/>
      <c r="DS87" s="521"/>
      <c r="DT87" s="521"/>
      <c r="DU87" s="521"/>
      <c r="DV87" s="521"/>
      <c r="DW87" s="521"/>
      <c r="DX87" s="521"/>
      <c r="DY87" s="521"/>
      <c r="DZ87" s="521"/>
      <c r="EA87" s="640"/>
      <c r="EB87" s="640"/>
      <c r="EC87" s="640"/>
      <c r="ED87" s="640"/>
      <c r="EE87" s="640"/>
      <c r="EF87" s="640"/>
      <c r="EG87" s="640"/>
      <c r="EH87" s="640"/>
      <c r="EI87" s="640"/>
      <c r="EJ87" s="640"/>
      <c r="EK87" s="640"/>
      <c r="EL87" s="640"/>
      <c r="EM87" s="640"/>
      <c r="EN87" s="640"/>
      <c r="EO87" s="759"/>
      <c r="EP87" s="759"/>
      <c r="EQ87" s="759"/>
      <c r="ER87" s="759"/>
      <c r="ES87" s="759"/>
      <c r="ET87" s="759"/>
      <c r="EU87" s="759"/>
      <c r="EV87" s="759"/>
      <c r="EW87" s="759"/>
      <c r="EX87" s="759"/>
      <c r="EY87" s="759"/>
      <c r="EZ87" s="759"/>
      <c r="FA87" s="759"/>
      <c r="FB87" s="759"/>
      <c r="FC87" s="1607"/>
      <c r="FD87" s="1607"/>
      <c r="FE87" s="1607"/>
      <c r="FF87" s="1607"/>
      <c r="FG87" s="1607"/>
      <c r="FH87" s="1607"/>
      <c r="FI87" s="1607"/>
      <c r="FJ87" s="1607"/>
      <c r="FK87" s="1607"/>
      <c r="FL87" s="1607"/>
      <c r="FM87" s="1607"/>
      <c r="FN87" s="1607"/>
      <c r="FO87" s="1607"/>
      <c r="FP87" s="1607"/>
      <c r="FQ87" s="1607"/>
      <c r="FR87" s="3606"/>
      <c r="FS87" s="3606"/>
      <c r="FT87" s="3606"/>
      <c r="FU87" s="3606"/>
      <c r="FV87" s="3606"/>
      <c r="FW87" s="3606"/>
      <c r="FX87" s="3606"/>
      <c r="FY87" s="3672"/>
      <c r="FZ87" s="3606"/>
      <c r="GA87" s="3606"/>
      <c r="GB87" s="3606"/>
      <c r="GC87" s="3762"/>
      <c r="GD87" s="3763"/>
    </row>
    <row r="88" spans="1:186" s="484" customFormat="1" ht="11.1" customHeight="1" x14ac:dyDescent="0.2">
      <c r="A88" s="59" t="s">
        <v>207</v>
      </c>
      <c r="B88" s="59" t="s">
        <v>206</v>
      </c>
      <c r="C88" s="454">
        <v>42</v>
      </c>
      <c r="D88" s="453">
        <v>0.26751592356687898</v>
      </c>
      <c r="E88" s="409">
        <v>41670</v>
      </c>
      <c r="F88" s="406">
        <v>43889</v>
      </c>
      <c r="G88" s="448">
        <v>1</v>
      </c>
      <c r="H88" s="452">
        <v>2.3809523809523808E-2</v>
      </c>
      <c r="I88" s="632">
        <v>0.2</v>
      </c>
      <c r="J88" s="381">
        <v>43630</v>
      </c>
      <c r="K88" s="766">
        <v>144</v>
      </c>
      <c r="L88" s="390">
        <v>9</v>
      </c>
      <c r="M88" s="390">
        <v>13</v>
      </c>
      <c r="N88" s="451">
        <v>4</v>
      </c>
      <c r="O88" s="450">
        <v>9.5238095238095233E-2</v>
      </c>
      <c r="P88" s="162">
        <v>1</v>
      </c>
      <c r="Q88" s="449">
        <v>2.3809523809523808E-2</v>
      </c>
      <c r="R88" s="448">
        <v>6</v>
      </c>
      <c r="S88" s="447">
        <v>0.14285714285714285</v>
      </c>
      <c r="T88" s="368">
        <v>9</v>
      </c>
      <c r="U88" s="163">
        <v>0.21428571428571427</v>
      </c>
      <c r="V88" s="369">
        <v>17</v>
      </c>
      <c r="W88" s="164">
        <v>0.40476190476190477</v>
      </c>
      <c r="X88" s="165">
        <v>3</v>
      </c>
      <c r="Y88" s="166">
        <v>7.1428571428571425E-2</v>
      </c>
      <c r="Z88" s="395">
        <v>8.9285714285714288</v>
      </c>
      <c r="AA88" s="395">
        <v>15.333333333333334</v>
      </c>
      <c r="AB88" s="403">
        <v>0.58229813664596275</v>
      </c>
      <c r="AC88" s="100"/>
      <c r="AD88" s="101"/>
      <c r="AE88" s="101"/>
      <c r="AF88" s="112"/>
      <c r="AG88" s="112"/>
      <c r="AH88" s="112"/>
      <c r="AI88" s="112"/>
      <c r="AJ88" s="112"/>
      <c r="AK88" s="112"/>
      <c r="AL88" s="112"/>
      <c r="AM88" s="112"/>
      <c r="AN88" s="103"/>
      <c r="AO88" s="103"/>
      <c r="AP88" s="103"/>
      <c r="AQ88" s="103"/>
      <c r="AR88" s="103"/>
      <c r="AS88" s="103"/>
      <c r="AT88" s="103"/>
      <c r="AU88" s="104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9"/>
      <c r="CO88" s="109"/>
      <c r="CP88" s="109"/>
      <c r="CQ88" s="109"/>
      <c r="CR88" s="109"/>
      <c r="CS88" s="109"/>
      <c r="CT88" s="109">
        <v>16</v>
      </c>
      <c r="CU88" s="109"/>
      <c r="CV88" s="109"/>
      <c r="CW88" s="109"/>
      <c r="CX88" s="109"/>
      <c r="CY88" s="109"/>
      <c r="CZ88" s="102"/>
      <c r="DA88" s="102"/>
      <c r="DB88" s="102"/>
      <c r="DC88" s="110"/>
      <c r="DD88" s="110"/>
      <c r="DE88" s="110"/>
      <c r="DF88" s="110"/>
      <c r="DG88" s="110"/>
      <c r="DH88" s="110"/>
      <c r="DI88" s="110">
        <v>9</v>
      </c>
      <c r="DJ88" s="110"/>
      <c r="DK88" s="110"/>
      <c r="DL88" s="110"/>
      <c r="DM88" s="373"/>
      <c r="DN88" s="373">
        <v>5</v>
      </c>
      <c r="DO88" s="373">
        <v>3</v>
      </c>
      <c r="DP88" s="373">
        <v>9</v>
      </c>
      <c r="DQ88" s="373">
        <v>10</v>
      </c>
      <c r="DR88" s="373">
        <v>16</v>
      </c>
      <c r="DS88" s="521">
        <v>4</v>
      </c>
      <c r="DT88" s="521">
        <v>5</v>
      </c>
      <c r="DU88" s="521"/>
      <c r="DV88" s="521">
        <v>13</v>
      </c>
      <c r="DW88" s="521">
        <v>14</v>
      </c>
      <c r="DX88" s="521"/>
      <c r="DY88" s="521"/>
      <c r="DZ88" s="521">
        <v>6</v>
      </c>
      <c r="EA88" s="640">
        <v>12</v>
      </c>
      <c r="EB88" s="640"/>
      <c r="EC88" s="640">
        <v>14</v>
      </c>
      <c r="ED88" s="640">
        <v>11</v>
      </c>
      <c r="EE88" s="640"/>
      <c r="EF88" s="640"/>
      <c r="EG88" s="640">
        <v>10</v>
      </c>
      <c r="EH88" s="640">
        <v>9</v>
      </c>
      <c r="EI88" s="640">
        <v>5</v>
      </c>
      <c r="EJ88" s="640">
        <v>11</v>
      </c>
      <c r="EK88" s="640"/>
      <c r="EL88" s="640">
        <v>2</v>
      </c>
      <c r="EM88" s="640"/>
      <c r="EN88" s="640"/>
      <c r="EO88" s="759">
        <v>9</v>
      </c>
      <c r="EP88" s="759">
        <v>15</v>
      </c>
      <c r="EQ88" s="759">
        <v>15</v>
      </c>
      <c r="ER88" s="759"/>
      <c r="ES88" s="759"/>
      <c r="ET88" s="759">
        <v>2</v>
      </c>
      <c r="EU88" s="759">
        <v>12</v>
      </c>
      <c r="EV88" s="759"/>
      <c r="EW88" s="759"/>
      <c r="EX88" s="759"/>
      <c r="EY88" s="759">
        <v>8</v>
      </c>
      <c r="EZ88" s="759"/>
      <c r="FA88" s="759"/>
      <c r="FB88" s="759"/>
      <c r="FC88" s="1607">
        <v>5</v>
      </c>
      <c r="FD88" s="1607">
        <v>12</v>
      </c>
      <c r="FE88" s="1607"/>
      <c r="FF88" s="1607">
        <v>14</v>
      </c>
      <c r="FG88" s="1607"/>
      <c r="FH88" s="1607">
        <v>7</v>
      </c>
      <c r="FI88" s="1607"/>
      <c r="FJ88" s="1607">
        <v>6</v>
      </c>
      <c r="FK88" s="1607"/>
      <c r="FL88" s="1607"/>
      <c r="FM88" s="1607">
        <v>11</v>
      </c>
      <c r="FN88" s="1607"/>
      <c r="FO88" s="1607"/>
      <c r="FP88" s="1607">
        <v>1</v>
      </c>
      <c r="FQ88" s="1607">
        <v>2</v>
      </c>
      <c r="FR88" s="3606">
        <v>2</v>
      </c>
      <c r="FS88" s="3606"/>
      <c r="FT88" s="3606">
        <v>10</v>
      </c>
      <c r="FU88" s="3606"/>
      <c r="FV88" s="3606">
        <v>14</v>
      </c>
      <c r="FW88" s="3606">
        <v>5</v>
      </c>
      <c r="FX88" s="3606">
        <v>16</v>
      </c>
      <c r="FY88" s="3672"/>
      <c r="FZ88" s="3606">
        <v>8</v>
      </c>
      <c r="GA88" s="3606">
        <v>8</v>
      </c>
      <c r="GB88" s="3606">
        <v>9</v>
      </c>
      <c r="GC88" s="3762"/>
      <c r="GD88" s="3763"/>
    </row>
    <row r="89" spans="1:186" s="484" customFormat="1" ht="11.1" customHeight="1" x14ac:dyDescent="0.2">
      <c r="A89" s="62" t="s">
        <v>100</v>
      </c>
      <c r="B89" s="62" t="s">
        <v>45</v>
      </c>
      <c r="C89" s="454">
        <v>87</v>
      </c>
      <c r="D89" s="453">
        <v>0.55414012738853502</v>
      </c>
      <c r="E89" s="409">
        <v>39913</v>
      </c>
      <c r="F89" s="406">
        <v>43889</v>
      </c>
      <c r="G89" s="448">
        <v>3</v>
      </c>
      <c r="H89" s="452">
        <v>3.4482758620689655E-2</v>
      </c>
      <c r="I89" s="632">
        <v>0.21428571428571427</v>
      </c>
      <c r="J89" s="381">
        <v>43812</v>
      </c>
      <c r="K89" s="766">
        <v>152</v>
      </c>
      <c r="L89" s="390">
        <v>4</v>
      </c>
      <c r="M89" s="390">
        <v>5</v>
      </c>
      <c r="N89" s="451">
        <v>11</v>
      </c>
      <c r="O89" s="450">
        <v>0.12643678160919541</v>
      </c>
      <c r="P89" s="162">
        <v>7</v>
      </c>
      <c r="Q89" s="449">
        <v>8.0459770114942528E-2</v>
      </c>
      <c r="R89" s="448">
        <v>21</v>
      </c>
      <c r="S89" s="447">
        <v>0.2413793103448276</v>
      </c>
      <c r="T89" s="368">
        <v>27</v>
      </c>
      <c r="U89" s="163">
        <v>0.31034482758620691</v>
      </c>
      <c r="V89" s="369">
        <v>43</v>
      </c>
      <c r="W89" s="164">
        <v>0.4942528735632184</v>
      </c>
      <c r="X89" s="165">
        <v>8</v>
      </c>
      <c r="Y89" s="166">
        <v>9.1954022988505746E-2</v>
      </c>
      <c r="Z89" s="395">
        <v>7.2528735632183912</v>
      </c>
      <c r="AA89" s="395">
        <v>13.954022988505747</v>
      </c>
      <c r="AB89" s="403">
        <v>0.51976935749588138</v>
      </c>
      <c r="AC89" s="100"/>
      <c r="AD89" s="101"/>
      <c r="AE89" s="101"/>
      <c r="AF89" s="112"/>
      <c r="AG89" s="112"/>
      <c r="AH89" s="112"/>
      <c r="AI89" s="112"/>
      <c r="AJ89" s="112"/>
      <c r="AK89" s="112"/>
      <c r="AL89" s="112"/>
      <c r="AM89" s="112"/>
      <c r="AN89" s="104"/>
      <c r="AO89" s="104"/>
      <c r="AP89" s="104"/>
      <c r="AQ89" s="104"/>
      <c r="AR89" s="104"/>
      <c r="AS89" s="104">
        <v>10</v>
      </c>
      <c r="AT89" s="104">
        <v>7</v>
      </c>
      <c r="AU89" s="104"/>
      <c r="AV89" s="105">
        <v>8</v>
      </c>
      <c r="AW89" s="105"/>
      <c r="AX89" s="105"/>
      <c r="AY89" s="105"/>
      <c r="AZ89" s="105"/>
      <c r="BA89" s="105">
        <v>7</v>
      </c>
      <c r="BB89" s="105"/>
      <c r="BC89" s="105">
        <v>4</v>
      </c>
      <c r="BD89" s="105"/>
      <c r="BE89" s="105">
        <v>6</v>
      </c>
      <c r="BF89" s="106"/>
      <c r="BG89" s="106"/>
      <c r="BH89" s="106"/>
      <c r="BI89" s="106"/>
      <c r="BJ89" s="106"/>
      <c r="BK89" s="106"/>
      <c r="BL89" s="106"/>
      <c r="BM89" s="106"/>
      <c r="BN89" s="106">
        <v>5</v>
      </c>
      <c r="BO89" s="106">
        <v>2</v>
      </c>
      <c r="BP89" s="106">
        <v>7</v>
      </c>
      <c r="BQ89" s="107"/>
      <c r="BR89" s="107"/>
      <c r="BS89" s="107">
        <v>7</v>
      </c>
      <c r="BT89" s="107"/>
      <c r="BU89" s="107">
        <v>13</v>
      </c>
      <c r="BV89" s="107">
        <v>7</v>
      </c>
      <c r="BW89" s="107">
        <v>4</v>
      </c>
      <c r="BX89" s="107"/>
      <c r="BY89" s="107"/>
      <c r="BZ89" s="107"/>
      <c r="CA89" s="108"/>
      <c r="CB89" s="108"/>
      <c r="CC89" s="108"/>
      <c r="CD89" s="108"/>
      <c r="CE89" s="108">
        <v>5</v>
      </c>
      <c r="CF89" s="108"/>
      <c r="CG89" s="108">
        <v>8</v>
      </c>
      <c r="CH89" s="108">
        <v>2</v>
      </c>
      <c r="CI89" s="108">
        <v>2</v>
      </c>
      <c r="CJ89" s="108">
        <v>5</v>
      </c>
      <c r="CK89" s="108">
        <v>2</v>
      </c>
      <c r="CL89" s="108"/>
      <c r="CM89" s="108">
        <v>8</v>
      </c>
      <c r="CN89" s="109"/>
      <c r="CO89" s="109">
        <v>10</v>
      </c>
      <c r="CP89" s="109">
        <v>3</v>
      </c>
      <c r="CQ89" s="109">
        <v>4</v>
      </c>
      <c r="CR89" s="109"/>
      <c r="CS89" s="109">
        <v>4</v>
      </c>
      <c r="CT89" s="109">
        <v>5</v>
      </c>
      <c r="CU89" s="109">
        <v>8</v>
      </c>
      <c r="CV89" s="109">
        <v>8</v>
      </c>
      <c r="CW89" s="109">
        <v>5</v>
      </c>
      <c r="CX89" s="109">
        <v>5</v>
      </c>
      <c r="CY89" s="109"/>
      <c r="CZ89" s="102"/>
      <c r="DA89" s="102"/>
      <c r="DB89" s="102">
        <v>12</v>
      </c>
      <c r="DC89" s="110">
        <v>10</v>
      </c>
      <c r="DD89" s="110"/>
      <c r="DE89" s="110"/>
      <c r="DF89" s="110">
        <v>7</v>
      </c>
      <c r="DG89" s="110">
        <v>12</v>
      </c>
      <c r="DH89" s="110"/>
      <c r="DI89" s="110">
        <v>11</v>
      </c>
      <c r="DJ89" s="110"/>
      <c r="DK89" s="110"/>
      <c r="DL89" s="110">
        <v>3</v>
      </c>
      <c r="DM89" s="373"/>
      <c r="DN89" s="373">
        <v>11</v>
      </c>
      <c r="DO89" s="373">
        <v>11</v>
      </c>
      <c r="DP89" s="373"/>
      <c r="DQ89" s="373">
        <v>12</v>
      </c>
      <c r="DR89" s="373">
        <v>11</v>
      </c>
      <c r="DS89" s="521"/>
      <c r="DT89" s="521">
        <v>3</v>
      </c>
      <c r="DU89" s="521"/>
      <c r="DV89" s="521">
        <v>2</v>
      </c>
      <c r="DW89" s="521"/>
      <c r="DX89" s="521">
        <v>11</v>
      </c>
      <c r="DY89" s="521"/>
      <c r="DZ89" s="521">
        <v>12</v>
      </c>
      <c r="EA89" s="640">
        <v>8</v>
      </c>
      <c r="EB89" s="640">
        <v>11</v>
      </c>
      <c r="EC89" s="640">
        <v>3</v>
      </c>
      <c r="ED89" s="640">
        <v>1</v>
      </c>
      <c r="EE89" s="640">
        <v>3</v>
      </c>
      <c r="EF89" s="640"/>
      <c r="EG89" s="640">
        <v>2</v>
      </c>
      <c r="EH89" s="640"/>
      <c r="EI89" s="640">
        <v>9</v>
      </c>
      <c r="EJ89" s="640">
        <v>13</v>
      </c>
      <c r="EK89" s="640">
        <v>3</v>
      </c>
      <c r="EL89" s="640">
        <v>12</v>
      </c>
      <c r="EM89" s="640">
        <v>4</v>
      </c>
      <c r="EN89" s="640"/>
      <c r="EO89" s="759">
        <v>14</v>
      </c>
      <c r="EP89" s="759">
        <v>2</v>
      </c>
      <c r="EQ89" s="759">
        <v>14</v>
      </c>
      <c r="ER89" s="759"/>
      <c r="ES89" s="759">
        <v>11</v>
      </c>
      <c r="ET89" s="759"/>
      <c r="EU89" s="759">
        <v>2</v>
      </c>
      <c r="EV89" s="759">
        <v>6</v>
      </c>
      <c r="EW89" s="759">
        <v>1</v>
      </c>
      <c r="EX89" s="759">
        <v>14</v>
      </c>
      <c r="EY89" s="759"/>
      <c r="EZ89" s="759">
        <v>2</v>
      </c>
      <c r="FA89" s="759">
        <v>7</v>
      </c>
      <c r="FB89" s="759">
        <v>9</v>
      </c>
      <c r="FC89" s="1607">
        <v>3</v>
      </c>
      <c r="FD89" s="1607">
        <v>4</v>
      </c>
      <c r="FE89" s="1607">
        <v>13</v>
      </c>
      <c r="FF89" s="1607"/>
      <c r="FG89" s="1607">
        <v>13</v>
      </c>
      <c r="FH89" s="1607">
        <v>11</v>
      </c>
      <c r="FI89" s="1607">
        <v>5</v>
      </c>
      <c r="FJ89" s="1607">
        <v>14</v>
      </c>
      <c r="FK89" s="1607">
        <v>12</v>
      </c>
      <c r="FL89" s="1607">
        <v>2</v>
      </c>
      <c r="FM89" s="1607"/>
      <c r="FN89" s="1607">
        <v>4</v>
      </c>
      <c r="FO89" s="1607">
        <v>8</v>
      </c>
      <c r="FP89" s="1607">
        <v>15</v>
      </c>
      <c r="FQ89" s="1607">
        <v>7</v>
      </c>
      <c r="FR89" s="3606">
        <v>13</v>
      </c>
      <c r="FS89" s="3606"/>
      <c r="FT89" s="3606">
        <v>2</v>
      </c>
      <c r="FU89" s="3606">
        <v>16</v>
      </c>
      <c r="FV89" s="3606">
        <v>11</v>
      </c>
      <c r="FW89" s="3606"/>
      <c r="FX89" s="3606">
        <v>1</v>
      </c>
      <c r="FY89" s="3672">
        <v>6</v>
      </c>
      <c r="FZ89" s="3606">
        <v>7</v>
      </c>
      <c r="GA89" s="3606">
        <v>9</v>
      </c>
      <c r="GB89" s="3606">
        <v>5</v>
      </c>
      <c r="GC89" s="3762"/>
      <c r="GD89" s="3763"/>
    </row>
    <row r="90" spans="1:186" s="484" customFormat="1" ht="11.1" customHeight="1" x14ac:dyDescent="0.2">
      <c r="A90" s="59" t="s">
        <v>119</v>
      </c>
      <c r="B90" s="59" t="s">
        <v>63</v>
      </c>
      <c r="C90" s="454">
        <v>4</v>
      </c>
      <c r="D90" s="453">
        <v>2.5477707006369428E-2</v>
      </c>
      <c r="E90" s="409">
        <v>40243</v>
      </c>
      <c r="F90" s="406">
        <v>41117</v>
      </c>
      <c r="G90" s="448">
        <v>0</v>
      </c>
      <c r="H90" s="452">
        <v>0</v>
      </c>
      <c r="I90" s="632" t="s">
        <v>0</v>
      </c>
      <c r="J90" s="381" t="s">
        <v>0</v>
      </c>
      <c r="K90" s="766" t="s">
        <v>0</v>
      </c>
      <c r="L90" s="390">
        <v>4</v>
      </c>
      <c r="M90" s="390" t="s">
        <v>0</v>
      </c>
      <c r="N90" s="451">
        <v>0</v>
      </c>
      <c r="O90" s="450">
        <v>0</v>
      </c>
      <c r="P90" s="162">
        <v>0</v>
      </c>
      <c r="Q90" s="449">
        <v>0</v>
      </c>
      <c r="R90" s="448">
        <v>0</v>
      </c>
      <c r="S90" s="447">
        <v>0</v>
      </c>
      <c r="T90" s="368">
        <v>0</v>
      </c>
      <c r="U90" s="163">
        <v>0</v>
      </c>
      <c r="V90" s="369">
        <v>1</v>
      </c>
      <c r="W90" s="164">
        <v>0.25</v>
      </c>
      <c r="X90" s="165">
        <v>2</v>
      </c>
      <c r="Y90" s="166">
        <v>0.5</v>
      </c>
      <c r="Z90" s="395">
        <v>8</v>
      </c>
      <c r="AA90" s="395">
        <v>9.75</v>
      </c>
      <c r="AB90" s="403">
        <v>0.82051282051282048</v>
      </c>
      <c r="AC90" s="100"/>
      <c r="AD90" s="101"/>
      <c r="AE90" s="101"/>
      <c r="AF90" s="112"/>
      <c r="AG90" s="112"/>
      <c r="AH90" s="112"/>
      <c r="AI90" s="112"/>
      <c r="AJ90" s="112"/>
      <c r="AK90" s="112"/>
      <c r="AL90" s="112"/>
      <c r="AM90" s="112"/>
      <c r="AN90" s="104"/>
      <c r="AO90" s="104"/>
      <c r="AP90" s="104"/>
      <c r="AQ90" s="104"/>
      <c r="AR90" s="104"/>
      <c r="AS90" s="104"/>
      <c r="AT90" s="104"/>
      <c r="AU90" s="104"/>
      <c r="AV90" s="105"/>
      <c r="AW90" s="105"/>
      <c r="AX90" s="105"/>
      <c r="AY90" s="105"/>
      <c r="AZ90" s="105"/>
      <c r="BA90" s="105"/>
      <c r="BB90" s="105"/>
      <c r="BC90" s="105">
        <v>9</v>
      </c>
      <c r="BD90" s="105">
        <v>8</v>
      </c>
      <c r="BE90" s="105"/>
      <c r="BF90" s="106"/>
      <c r="BG90" s="106"/>
      <c r="BH90" s="106"/>
      <c r="BI90" s="106"/>
      <c r="BJ90" s="106"/>
      <c r="BK90" s="106"/>
      <c r="BL90" s="106">
        <v>5</v>
      </c>
      <c r="BM90" s="106"/>
      <c r="BN90" s="106"/>
      <c r="BO90" s="106"/>
      <c r="BP90" s="106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8">
        <v>10</v>
      </c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2"/>
      <c r="DA90" s="102"/>
      <c r="DB90" s="102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373"/>
      <c r="DN90" s="373"/>
      <c r="DO90" s="373"/>
      <c r="DP90" s="373"/>
      <c r="DQ90" s="373"/>
      <c r="DR90" s="373"/>
      <c r="DS90" s="521"/>
      <c r="DT90" s="521"/>
      <c r="DU90" s="521"/>
      <c r="DV90" s="521"/>
      <c r="DW90" s="521"/>
      <c r="DX90" s="521"/>
      <c r="DY90" s="521"/>
      <c r="DZ90" s="521"/>
      <c r="EA90" s="640"/>
      <c r="EB90" s="640"/>
      <c r="EC90" s="640"/>
      <c r="ED90" s="640"/>
      <c r="EE90" s="640"/>
      <c r="EF90" s="640"/>
      <c r="EG90" s="640"/>
      <c r="EH90" s="640"/>
      <c r="EI90" s="640"/>
      <c r="EJ90" s="640"/>
      <c r="EK90" s="640"/>
      <c r="EL90" s="640"/>
      <c r="EM90" s="640"/>
      <c r="EN90" s="640"/>
      <c r="EO90" s="759"/>
      <c r="EP90" s="759"/>
      <c r="EQ90" s="759"/>
      <c r="ER90" s="759"/>
      <c r="ES90" s="759"/>
      <c r="ET90" s="759"/>
      <c r="EU90" s="759"/>
      <c r="EV90" s="759"/>
      <c r="EW90" s="759"/>
      <c r="EX90" s="759"/>
      <c r="EY90" s="759"/>
      <c r="EZ90" s="759"/>
      <c r="FA90" s="759"/>
      <c r="FB90" s="759"/>
      <c r="FC90" s="1607"/>
      <c r="FD90" s="1607"/>
      <c r="FE90" s="1607"/>
      <c r="FF90" s="1607"/>
      <c r="FG90" s="1607"/>
      <c r="FH90" s="1607"/>
      <c r="FI90" s="1607"/>
      <c r="FJ90" s="1607"/>
      <c r="FK90" s="1607"/>
      <c r="FL90" s="1607"/>
      <c r="FM90" s="1607"/>
      <c r="FN90" s="1607"/>
      <c r="FO90" s="1607"/>
      <c r="FP90" s="1607"/>
      <c r="FQ90" s="1607"/>
      <c r="FR90" s="3606"/>
      <c r="FS90" s="3606"/>
      <c r="FT90" s="3606"/>
      <c r="FU90" s="3606"/>
      <c r="FV90" s="3606"/>
      <c r="FW90" s="3606"/>
      <c r="FX90" s="3606"/>
      <c r="FY90" s="3672"/>
      <c r="FZ90" s="3606"/>
      <c r="GA90" s="3606"/>
      <c r="GB90" s="3606"/>
      <c r="GC90" s="3762"/>
      <c r="GD90" s="3763"/>
    </row>
    <row r="91" spans="1:186" s="484" customFormat="1" ht="11.1" customHeight="1" x14ac:dyDescent="0.2">
      <c r="A91" s="60" t="s">
        <v>101</v>
      </c>
      <c r="B91" s="60" t="s">
        <v>141</v>
      </c>
      <c r="C91" s="454">
        <v>86</v>
      </c>
      <c r="D91" s="453">
        <v>0.54777070063694266</v>
      </c>
      <c r="E91" s="409">
        <v>39445</v>
      </c>
      <c r="F91" s="406">
        <v>44400</v>
      </c>
      <c r="G91" s="448">
        <v>9</v>
      </c>
      <c r="H91" s="452">
        <v>0.10465116279069768</v>
      </c>
      <c r="I91" s="632">
        <v>0.52941176470588236</v>
      </c>
      <c r="J91" s="381">
        <v>43224</v>
      </c>
      <c r="K91" s="766">
        <v>127</v>
      </c>
      <c r="L91" s="390">
        <v>21</v>
      </c>
      <c r="M91" s="390">
        <v>30</v>
      </c>
      <c r="N91" s="451">
        <v>8</v>
      </c>
      <c r="O91" s="450">
        <v>9.3023255813953487E-2</v>
      </c>
      <c r="P91" s="162">
        <v>10</v>
      </c>
      <c r="Q91" s="449">
        <v>0.11627906976744186</v>
      </c>
      <c r="R91" s="448">
        <v>27</v>
      </c>
      <c r="S91" s="447">
        <v>0.31395348837209303</v>
      </c>
      <c r="T91" s="368">
        <v>35</v>
      </c>
      <c r="U91" s="163">
        <v>0.40697674418604651</v>
      </c>
      <c r="V91" s="369">
        <v>54</v>
      </c>
      <c r="W91" s="164">
        <v>0.62790697674418605</v>
      </c>
      <c r="X91" s="165">
        <v>3</v>
      </c>
      <c r="Y91" s="166">
        <v>3.4883720930232558E-2</v>
      </c>
      <c r="Z91" s="395">
        <v>6.058139534883721</v>
      </c>
      <c r="AA91" s="395">
        <v>13.372093023255815</v>
      </c>
      <c r="AB91" s="403">
        <v>0.45304347826086955</v>
      </c>
      <c r="AC91" s="111"/>
      <c r="AD91" s="109"/>
      <c r="AE91" s="109"/>
      <c r="AF91" s="102"/>
      <c r="AG91" s="102"/>
      <c r="AH91" s="102"/>
      <c r="AI91" s="102">
        <v>7</v>
      </c>
      <c r="AJ91" s="102">
        <v>6</v>
      </c>
      <c r="AK91" s="102"/>
      <c r="AL91" s="102"/>
      <c r="AM91" s="102">
        <v>12</v>
      </c>
      <c r="AN91" s="104"/>
      <c r="AO91" s="104"/>
      <c r="AP91" s="104">
        <v>6</v>
      </c>
      <c r="AQ91" s="104">
        <v>6</v>
      </c>
      <c r="AR91" s="104">
        <v>8</v>
      </c>
      <c r="AS91" s="104">
        <v>5</v>
      </c>
      <c r="AT91" s="104">
        <v>3</v>
      </c>
      <c r="AU91" s="104">
        <v>1</v>
      </c>
      <c r="AV91" s="105"/>
      <c r="AW91" s="105"/>
      <c r="AX91" s="105"/>
      <c r="AY91" s="105">
        <v>4</v>
      </c>
      <c r="AZ91" s="105"/>
      <c r="BA91" s="105">
        <v>12</v>
      </c>
      <c r="BB91" s="105"/>
      <c r="BC91" s="105"/>
      <c r="BD91" s="105"/>
      <c r="BE91" s="105"/>
      <c r="BF91" s="106"/>
      <c r="BG91" s="106"/>
      <c r="BH91" s="106">
        <v>5</v>
      </c>
      <c r="BI91" s="106">
        <v>10</v>
      </c>
      <c r="BJ91" s="106"/>
      <c r="BK91" s="106">
        <v>4</v>
      </c>
      <c r="BL91" s="106">
        <v>2</v>
      </c>
      <c r="BM91" s="106">
        <v>1</v>
      </c>
      <c r="BN91" s="106">
        <v>2</v>
      </c>
      <c r="BO91" s="106">
        <v>1</v>
      </c>
      <c r="BP91" s="106">
        <v>4</v>
      </c>
      <c r="BQ91" s="107">
        <v>4</v>
      </c>
      <c r="BR91" s="107"/>
      <c r="BS91" s="107">
        <v>3</v>
      </c>
      <c r="BT91" s="107">
        <v>7</v>
      </c>
      <c r="BU91" s="107">
        <v>12</v>
      </c>
      <c r="BV91" s="107">
        <v>3</v>
      </c>
      <c r="BW91" s="107"/>
      <c r="BX91" s="107"/>
      <c r="BY91" s="107">
        <v>3</v>
      </c>
      <c r="BZ91" s="107"/>
      <c r="CA91" s="108">
        <v>8</v>
      </c>
      <c r="CB91" s="108"/>
      <c r="CC91" s="108">
        <v>4</v>
      </c>
      <c r="CD91" s="108"/>
      <c r="CE91" s="108">
        <v>1</v>
      </c>
      <c r="CF91" s="108"/>
      <c r="CG91" s="108">
        <v>3</v>
      </c>
      <c r="CH91" s="108"/>
      <c r="CI91" s="108">
        <v>1</v>
      </c>
      <c r="CJ91" s="108"/>
      <c r="CK91" s="108">
        <v>10</v>
      </c>
      <c r="CL91" s="108"/>
      <c r="CM91" s="108">
        <v>6</v>
      </c>
      <c r="CN91" s="109"/>
      <c r="CO91" s="109">
        <v>6</v>
      </c>
      <c r="CP91" s="109">
        <v>10</v>
      </c>
      <c r="CQ91" s="109"/>
      <c r="CR91" s="109">
        <v>3</v>
      </c>
      <c r="CS91" s="109"/>
      <c r="CT91" s="109"/>
      <c r="CU91" s="109"/>
      <c r="CV91" s="109">
        <v>2</v>
      </c>
      <c r="CW91" s="109"/>
      <c r="CX91" s="109"/>
      <c r="CY91" s="109">
        <v>8</v>
      </c>
      <c r="CZ91" s="102"/>
      <c r="DA91" s="102">
        <v>2</v>
      </c>
      <c r="DB91" s="102"/>
      <c r="DC91" s="110"/>
      <c r="DD91" s="110">
        <v>4</v>
      </c>
      <c r="DE91" s="110"/>
      <c r="DF91" s="110"/>
      <c r="DG91" s="110"/>
      <c r="DH91" s="110">
        <v>5</v>
      </c>
      <c r="DI91" s="110">
        <v>1</v>
      </c>
      <c r="DJ91" s="110">
        <v>9</v>
      </c>
      <c r="DK91" s="110">
        <v>7</v>
      </c>
      <c r="DL91" s="110"/>
      <c r="DM91" s="373"/>
      <c r="DN91" s="373">
        <v>9</v>
      </c>
      <c r="DO91" s="373"/>
      <c r="DP91" s="373"/>
      <c r="DQ91" s="373">
        <v>7</v>
      </c>
      <c r="DR91" s="373"/>
      <c r="DS91" s="521">
        <v>6</v>
      </c>
      <c r="DT91" s="521">
        <v>8</v>
      </c>
      <c r="DU91" s="521"/>
      <c r="DV91" s="521"/>
      <c r="DW91" s="521"/>
      <c r="DX91" s="521"/>
      <c r="DY91" s="521">
        <v>6</v>
      </c>
      <c r="DZ91" s="521"/>
      <c r="EA91" s="640"/>
      <c r="EB91" s="640"/>
      <c r="EC91" s="640"/>
      <c r="ED91" s="640"/>
      <c r="EE91" s="640">
        <v>2</v>
      </c>
      <c r="EF91" s="640"/>
      <c r="EG91" s="640">
        <v>4</v>
      </c>
      <c r="EH91" s="640">
        <v>13</v>
      </c>
      <c r="EI91" s="640">
        <v>4</v>
      </c>
      <c r="EJ91" s="640">
        <v>4</v>
      </c>
      <c r="EK91" s="640">
        <v>2</v>
      </c>
      <c r="EL91" s="640">
        <v>1</v>
      </c>
      <c r="EM91" s="640">
        <v>1</v>
      </c>
      <c r="EN91" s="640"/>
      <c r="EO91" s="759"/>
      <c r="EP91" s="759">
        <v>19</v>
      </c>
      <c r="EQ91" s="759">
        <v>11</v>
      </c>
      <c r="ER91" s="759">
        <v>3</v>
      </c>
      <c r="ES91" s="759">
        <v>9</v>
      </c>
      <c r="ET91" s="759"/>
      <c r="EU91" s="759">
        <v>5</v>
      </c>
      <c r="EV91" s="759">
        <v>10</v>
      </c>
      <c r="EW91" s="759">
        <v>10</v>
      </c>
      <c r="EX91" s="759">
        <v>7</v>
      </c>
      <c r="EY91" s="759">
        <v>1</v>
      </c>
      <c r="EZ91" s="759">
        <v>7</v>
      </c>
      <c r="FA91" s="759"/>
      <c r="FB91" s="759">
        <v>3</v>
      </c>
      <c r="FC91" s="1607"/>
      <c r="FD91" s="1607"/>
      <c r="FE91" s="1607">
        <v>8</v>
      </c>
      <c r="FF91" s="1607"/>
      <c r="FG91" s="1607">
        <v>10</v>
      </c>
      <c r="FH91" s="1607">
        <v>12</v>
      </c>
      <c r="FI91" s="1607"/>
      <c r="FJ91" s="1607">
        <v>2</v>
      </c>
      <c r="FK91" s="1607">
        <v>2</v>
      </c>
      <c r="FL91" s="1607">
        <v>3</v>
      </c>
      <c r="FM91" s="1607">
        <v>6</v>
      </c>
      <c r="FN91" s="1607"/>
      <c r="FO91" s="1607">
        <v>6</v>
      </c>
      <c r="FP91" s="1607">
        <v>11</v>
      </c>
      <c r="FQ91" s="1607"/>
      <c r="FR91" s="3606">
        <v>5</v>
      </c>
      <c r="FS91" s="3606">
        <v>11</v>
      </c>
      <c r="FT91" s="3606">
        <v>5</v>
      </c>
      <c r="FU91" s="3606">
        <v>6</v>
      </c>
      <c r="FV91" s="3606"/>
      <c r="FW91" s="3606">
        <v>3</v>
      </c>
      <c r="FX91" s="3606">
        <v>9</v>
      </c>
      <c r="FY91" s="3672">
        <v>11</v>
      </c>
      <c r="FZ91" s="3606">
        <v>17</v>
      </c>
      <c r="GA91" s="3606"/>
      <c r="GB91" s="3606">
        <v>13</v>
      </c>
      <c r="GC91" s="3762">
        <v>8</v>
      </c>
      <c r="GD91" s="3763"/>
    </row>
    <row r="92" spans="1:186" s="484" customFormat="1" ht="11.1" customHeight="1" x14ac:dyDescent="0.2">
      <c r="A92" s="63" t="s">
        <v>159</v>
      </c>
      <c r="B92" s="63" t="s">
        <v>192</v>
      </c>
      <c r="C92" s="454">
        <v>122</v>
      </c>
      <c r="D92" s="453">
        <v>0.77707006369426757</v>
      </c>
      <c r="E92" s="409">
        <v>39389</v>
      </c>
      <c r="F92" s="406">
        <v>44400</v>
      </c>
      <c r="G92" s="448">
        <v>14</v>
      </c>
      <c r="H92" s="452">
        <v>0.11475409836065574</v>
      </c>
      <c r="I92" s="632">
        <v>0.53846153846153844</v>
      </c>
      <c r="J92" s="381">
        <v>43749</v>
      </c>
      <c r="K92" s="766">
        <v>148</v>
      </c>
      <c r="L92" s="390">
        <v>6</v>
      </c>
      <c r="M92" s="390">
        <v>9</v>
      </c>
      <c r="N92" s="451">
        <v>12</v>
      </c>
      <c r="O92" s="450">
        <v>9.8360655737704916E-2</v>
      </c>
      <c r="P92" s="162">
        <v>7</v>
      </c>
      <c r="Q92" s="449">
        <v>5.737704918032787E-2</v>
      </c>
      <c r="R92" s="448">
        <v>33</v>
      </c>
      <c r="S92" s="447">
        <v>0.27049180327868855</v>
      </c>
      <c r="T92" s="368">
        <v>37</v>
      </c>
      <c r="U92" s="163">
        <v>0.30327868852459017</v>
      </c>
      <c r="V92" s="369">
        <v>64</v>
      </c>
      <c r="W92" s="164">
        <v>0.52459016393442626</v>
      </c>
      <c r="X92" s="165">
        <v>8</v>
      </c>
      <c r="Y92" s="166">
        <v>6.5573770491803282E-2</v>
      </c>
      <c r="Z92" s="395">
        <v>6.8770491803278686</v>
      </c>
      <c r="AA92" s="395">
        <v>13.28688524590164</v>
      </c>
      <c r="AB92" s="403">
        <v>0.51758173966687226</v>
      </c>
      <c r="AC92" s="100"/>
      <c r="AD92" s="101"/>
      <c r="AE92" s="101"/>
      <c r="AF92" s="102"/>
      <c r="AG92" s="102">
        <v>1</v>
      </c>
      <c r="AH92" s="102"/>
      <c r="AI92" s="102">
        <v>2</v>
      </c>
      <c r="AJ92" s="102">
        <v>3</v>
      </c>
      <c r="AK92" s="102">
        <v>11</v>
      </c>
      <c r="AL92" s="102">
        <v>6</v>
      </c>
      <c r="AM92" s="102">
        <v>9</v>
      </c>
      <c r="AN92" s="104">
        <v>13</v>
      </c>
      <c r="AO92" s="104">
        <v>8</v>
      </c>
      <c r="AP92" s="104">
        <v>2</v>
      </c>
      <c r="AQ92" s="104">
        <v>7</v>
      </c>
      <c r="AR92" s="104">
        <v>5</v>
      </c>
      <c r="AS92" s="104">
        <v>4</v>
      </c>
      <c r="AT92" s="104">
        <v>9</v>
      </c>
      <c r="AU92" s="104">
        <v>5</v>
      </c>
      <c r="AV92" s="105">
        <v>9</v>
      </c>
      <c r="AW92" s="105">
        <v>3</v>
      </c>
      <c r="AX92" s="105">
        <v>6</v>
      </c>
      <c r="AY92" s="105">
        <v>2</v>
      </c>
      <c r="AZ92" s="105">
        <v>6</v>
      </c>
      <c r="BA92" s="105">
        <v>6</v>
      </c>
      <c r="BB92" s="105">
        <v>4</v>
      </c>
      <c r="BC92" s="105"/>
      <c r="BD92" s="105">
        <v>1</v>
      </c>
      <c r="BE92" s="105">
        <v>5</v>
      </c>
      <c r="BF92" s="106">
        <v>5</v>
      </c>
      <c r="BG92" s="106">
        <v>4</v>
      </c>
      <c r="BH92" s="106">
        <v>2</v>
      </c>
      <c r="BI92" s="106">
        <v>12</v>
      </c>
      <c r="BJ92" s="106">
        <v>1</v>
      </c>
      <c r="BK92" s="106">
        <v>2</v>
      </c>
      <c r="BL92" s="106">
        <v>1</v>
      </c>
      <c r="BM92" s="106">
        <v>9</v>
      </c>
      <c r="BN92" s="106"/>
      <c r="BO92" s="106">
        <v>3</v>
      </c>
      <c r="BP92" s="106">
        <v>2</v>
      </c>
      <c r="BQ92" s="107"/>
      <c r="BR92" s="107">
        <v>2</v>
      </c>
      <c r="BS92" s="107">
        <v>5</v>
      </c>
      <c r="BT92" s="107">
        <v>4</v>
      </c>
      <c r="BU92" s="107">
        <v>10</v>
      </c>
      <c r="BV92" s="107">
        <v>5</v>
      </c>
      <c r="BW92" s="107">
        <v>5</v>
      </c>
      <c r="BX92" s="107">
        <v>7</v>
      </c>
      <c r="BY92" s="107"/>
      <c r="BZ92" s="107">
        <v>10</v>
      </c>
      <c r="CA92" s="108"/>
      <c r="CB92" s="108">
        <v>6</v>
      </c>
      <c r="CC92" s="108">
        <v>12</v>
      </c>
      <c r="CD92" s="108"/>
      <c r="CE92" s="108">
        <v>12</v>
      </c>
      <c r="CF92" s="108">
        <v>7</v>
      </c>
      <c r="CG92" s="108">
        <v>7</v>
      </c>
      <c r="CH92" s="108">
        <v>1</v>
      </c>
      <c r="CI92" s="108">
        <v>10</v>
      </c>
      <c r="CJ92" s="108">
        <v>3</v>
      </c>
      <c r="CK92" s="108"/>
      <c r="CL92" s="108">
        <v>9</v>
      </c>
      <c r="CM92" s="108">
        <v>1</v>
      </c>
      <c r="CN92" s="109">
        <v>3</v>
      </c>
      <c r="CO92" s="109">
        <v>16</v>
      </c>
      <c r="CP92" s="109"/>
      <c r="CQ92" s="109"/>
      <c r="CR92" s="109">
        <v>10</v>
      </c>
      <c r="CS92" s="109"/>
      <c r="CT92" s="109">
        <v>14</v>
      </c>
      <c r="CU92" s="109">
        <v>10</v>
      </c>
      <c r="CV92" s="109">
        <v>11</v>
      </c>
      <c r="CW92" s="109">
        <v>17</v>
      </c>
      <c r="CX92" s="109">
        <v>4</v>
      </c>
      <c r="CY92" s="109">
        <v>7</v>
      </c>
      <c r="CZ92" s="102"/>
      <c r="DA92" s="102">
        <v>10</v>
      </c>
      <c r="DB92" s="102">
        <v>1</v>
      </c>
      <c r="DC92" s="110">
        <v>14</v>
      </c>
      <c r="DD92" s="110">
        <v>1</v>
      </c>
      <c r="DE92" s="110">
        <v>4</v>
      </c>
      <c r="DF92" s="110">
        <v>15</v>
      </c>
      <c r="DG92" s="110">
        <v>8</v>
      </c>
      <c r="DH92" s="110">
        <v>1</v>
      </c>
      <c r="DI92" s="110">
        <v>2</v>
      </c>
      <c r="DJ92" s="110">
        <v>2</v>
      </c>
      <c r="DK92" s="110">
        <v>11</v>
      </c>
      <c r="DL92" s="110">
        <v>9</v>
      </c>
      <c r="DM92" s="373"/>
      <c r="DN92" s="373"/>
      <c r="DO92" s="373">
        <v>8</v>
      </c>
      <c r="DP92" s="373"/>
      <c r="DQ92" s="373">
        <v>6</v>
      </c>
      <c r="DR92" s="373"/>
      <c r="DS92" s="521">
        <v>1</v>
      </c>
      <c r="DT92" s="521">
        <v>11</v>
      </c>
      <c r="DU92" s="521">
        <v>4</v>
      </c>
      <c r="DV92" s="521">
        <v>8</v>
      </c>
      <c r="DW92" s="521">
        <v>1</v>
      </c>
      <c r="DX92" s="521">
        <v>2</v>
      </c>
      <c r="DY92" s="521"/>
      <c r="DZ92" s="521">
        <v>2</v>
      </c>
      <c r="EA92" s="640">
        <v>18</v>
      </c>
      <c r="EB92" s="640"/>
      <c r="EC92" s="640"/>
      <c r="ED92" s="640">
        <v>13</v>
      </c>
      <c r="EE92" s="640"/>
      <c r="EF92" s="640">
        <v>4</v>
      </c>
      <c r="EG92" s="640"/>
      <c r="EH92" s="640"/>
      <c r="EI92" s="640"/>
      <c r="EJ92" s="640">
        <v>8</v>
      </c>
      <c r="EK92" s="640"/>
      <c r="EL92" s="640">
        <v>9</v>
      </c>
      <c r="EM92" s="640"/>
      <c r="EN92" s="640">
        <v>11</v>
      </c>
      <c r="EO92" s="759">
        <v>12</v>
      </c>
      <c r="EP92" s="759">
        <v>6</v>
      </c>
      <c r="EQ92" s="759">
        <v>1</v>
      </c>
      <c r="ER92" s="759">
        <v>12</v>
      </c>
      <c r="ES92" s="759"/>
      <c r="ET92" s="759">
        <v>1</v>
      </c>
      <c r="EU92" s="759">
        <v>10</v>
      </c>
      <c r="EV92" s="759">
        <v>9</v>
      </c>
      <c r="EW92" s="759">
        <v>13</v>
      </c>
      <c r="EX92" s="759">
        <v>6</v>
      </c>
      <c r="EY92" s="759">
        <v>7</v>
      </c>
      <c r="EZ92" s="759">
        <v>6</v>
      </c>
      <c r="FA92" s="759"/>
      <c r="FB92" s="759">
        <v>10</v>
      </c>
      <c r="FC92" s="1607">
        <v>14</v>
      </c>
      <c r="FD92" s="1607">
        <v>7</v>
      </c>
      <c r="FE92" s="1607">
        <v>3</v>
      </c>
      <c r="FF92" s="1607">
        <v>7</v>
      </c>
      <c r="FG92" s="1607">
        <v>3</v>
      </c>
      <c r="FH92" s="1607">
        <v>2</v>
      </c>
      <c r="FI92" s="1607">
        <v>4</v>
      </c>
      <c r="FJ92" s="1607">
        <v>11</v>
      </c>
      <c r="FK92" s="1607">
        <v>10</v>
      </c>
      <c r="FL92" s="1607">
        <v>15</v>
      </c>
      <c r="FM92" s="1607"/>
      <c r="FN92" s="1607">
        <v>11</v>
      </c>
      <c r="FO92" s="1607">
        <v>9</v>
      </c>
      <c r="FP92" s="1607">
        <v>12</v>
      </c>
      <c r="FQ92" s="1607">
        <v>6</v>
      </c>
      <c r="FR92" s="3606">
        <v>7</v>
      </c>
      <c r="FS92" s="3606">
        <v>6</v>
      </c>
      <c r="FT92" s="3606">
        <v>1</v>
      </c>
      <c r="FU92" s="3606">
        <v>12</v>
      </c>
      <c r="FV92" s="3606"/>
      <c r="FW92" s="3606">
        <v>12</v>
      </c>
      <c r="FX92" s="3606">
        <v>7</v>
      </c>
      <c r="FY92" s="3672">
        <v>13</v>
      </c>
      <c r="FZ92" s="3606">
        <v>10</v>
      </c>
      <c r="GA92" s="3606"/>
      <c r="GB92" s="3606"/>
      <c r="GC92" s="3762">
        <v>4</v>
      </c>
      <c r="GD92" s="3763"/>
    </row>
    <row r="93" spans="1:186" s="517" customFormat="1" ht="11.1" customHeight="1" x14ac:dyDescent="0.2">
      <c r="A93" s="59" t="s">
        <v>40</v>
      </c>
      <c r="B93" s="59" t="s">
        <v>40</v>
      </c>
      <c r="C93" s="454">
        <v>1</v>
      </c>
      <c r="D93" s="453">
        <v>6.369426751592357E-3</v>
      </c>
      <c r="E93" s="409">
        <v>39745</v>
      </c>
      <c r="F93" s="406">
        <v>39745</v>
      </c>
      <c r="G93" s="448">
        <v>0</v>
      </c>
      <c r="H93" s="452">
        <v>0</v>
      </c>
      <c r="I93" s="632" t="s">
        <v>0</v>
      </c>
      <c r="J93" s="381" t="s">
        <v>0</v>
      </c>
      <c r="K93" s="766" t="s">
        <v>0</v>
      </c>
      <c r="L93" s="390">
        <v>1</v>
      </c>
      <c r="M93" s="390" t="s">
        <v>0</v>
      </c>
      <c r="N93" s="451">
        <v>0</v>
      </c>
      <c r="O93" s="450">
        <v>0</v>
      </c>
      <c r="P93" s="162">
        <v>0</v>
      </c>
      <c r="Q93" s="449">
        <v>0</v>
      </c>
      <c r="R93" s="448">
        <v>0</v>
      </c>
      <c r="S93" s="447">
        <v>0</v>
      </c>
      <c r="T93" s="368">
        <v>0</v>
      </c>
      <c r="U93" s="163">
        <v>0</v>
      </c>
      <c r="V93" s="369">
        <v>0</v>
      </c>
      <c r="W93" s="164">
        <v>0</v>
      </c>
      <c r="X93" s="165">
        <v>1</v>
      </c>
      <c r="Y93" s="166">
        <v>1</v>
      </c>
      <c r="Z93" s="395">
        <v>9</v>
      </c>
      <c r="AA93" s="395">
        <v>9</v>
      </c>
      <c r="AB93" s="403">
        <v>1</v>
      </c>
      <c r="AC93" s="100"/>
      <c r="AD93" s="101"/>
      <c r="AE93" s="101"/>
      <c r="AF93" s="112"/>
      <c r="AG93" s="112"/>
      <c r="AH93" s="112"/>
      <c r="AI93" s="112"/>
      <c r="AJ93" s="112"/>
      <c r="AK93" s="112"/>
      <c r="AL93" s="112"/>
      <c r="AM93" s="112"/>
      <c r="AN93" s="104"/>
      <c r="AO93" s="104">
        <v>9</v>
      </c>
      <c r="AP93" s="104"/>
      <c r="AQ93" s="104"/>
      <c r="AR93" s="104"/>
      <c r="AS93" s="104"/>
      <c r="AT93" s="104"/>
      <c r="AU93" s="104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2"/>
      <c r="DA93" s="102"/>
      <c r="DB93" s="102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373"/>
      <c r="DN93" s="373"/>
      <c r="DO93" s="373"/>
      <c r="DP93" s="373"/>
      <c r="DQ93" s="373"/>
      <c r="DR93" s="373"/>
      <c r="DS93" s="521"/>
      <c r="DT93" s="521"/>
      <c r="DU93" s="521"/>
      <c r="DV93" s="521"/>
      <c r="DW93" s="521"/>
      <c r="DX93" s="521"/>
      <c r="DY93" s="521"/>
      <c r="DZ93" s="521"/>
      <c r="EA93" s="640"/>
      <c r="EB93" s="640"/>
      <c r="EC93" s="640"/>
      <c r="ED93" s="640"/>
      <c r="EE93" s="640"/>
      <c r="EF93" s="640"/>
      <c r="EG93" s="640"/>
      <c r="EH93" s="640"/>
      <c r="EI93" s="640"/>
      <c r="EJ93" s="640"/>
      <c r="EK93" s="640"/>
      <c r="EL93" s="640"/>
      <c r="EM93" s="640"/>
      <c r="EN93" s="640"/>
      <c r="EO93" s="759"/>
      <c r="EP93" s="759"/>
      <c r="EQ93" s="759"/>
      <c r="ER93" s="759"/>
      <c r="ES93" s="759"/>
      <c r="ET93" s="759"/>
      <c r="EU93" s="759"/>
      <c r="EV93" s="759"/>
      <c r="EW93" s="759"/>
      <c r="EX93" s="759"/>
      <c r="EY93" s="759"/>
      <c r="EZ93" s="759"/>
      <c r="FA93" s="759"/>
      <c r="FB93" s="759"/>
      <c r="FC93" s="1607"/>
      <c r="FD93" s="1607"/>
      <c r="FE93" s="1607"/>
      <c r="FF93" s="1607"/>
      <c r="FG93" s="1607"/>
      <c r="FH93" s="1607"/>
      <c r="FI93" s="1607"/>
      <c r="FJ93" s="1607"/>
      <c r="FK93" s="1607"/>
      <c r="FL93" s="1607"/>
      <c r="FM93" s="1607"/>
      <c r="FN93" s="1607"/>
      <c r="FO93" s="1607"/>
      <c r="FP93" s="1607"/>
      <c r="FQ93" s="1607"/>
      <c r="FR93" s="3606"/>
      <c r="FS93" s="3606"/>
      <c r="FT93" s="3606"/>
      <c r="FU93" s="3606"/>
      <c r="FV93" s="3606"/>
      <c r="FW93" s="3606"/>
      <c r="FX93" s="3606"/>
      <c r="FY93" s="3672"/>
      <c r="FZ93" s="3606"/>
      <c r="GA93" s="3606"/>
      <c r="GB93" s="3606"/>
      <c r="GC93" s="3762"/>
      <c r="GD93" s="3763"/>
    </row>
    <row r="94" spans="1:186" s="484" customFormat="1" ht="11.1" customHeight="1" x14ac:dyDescent="0.2">
      <c r="A94" s="61" t="s">
        <v>102</v>
      </c>
      <c r="B94" s="61" t="s">
        <v>139</v>
      </c>
      <c r="C94" s="454">
        <v>28</v>
      </c>
      <c r="D94" s="453">
        <v>0.17834394904458598</v>
      </c>
      <c r="E94" s="409">
        <v>39308</v>
      </c>
      <c r="F94" s="406">
        <v>42104</v>
      </c>
      <c r="G94" s="448">
        <v>4</v>
      </c>
      <c r="H94" s="452">
        <v>0.14285714285714285</v>
      </c>
      <c r="I94" s="632">
        <v>0.8</v>
      </c>
      <c r="J94" s="381">
        <v>41558</v>
      </c>
      <c r="K94" s="766">
        <v>66</v>
      </c>
      <c r="L94" s="390">
        <v>3</v>
      </c>
      <c r="M94" s="390">
        <v>91</v>
      </c>
      <c r="N94" s="451">
        <v>1</v>
      </c>
      <c r="O94" s="450">
        <v>3.5714285714285712E-2</v>
      </c>
      <c r="P94" s="162">
        <v>4</v>
      </c>
      <c r="Q94" s="449">
        <v>0.14285714285714285</v>
      </c>
      <c r="R94" s="448">
        <v>9</v>
      </c>
      <c r="S94" s="447">
        <v>0.32142857142857145</v>
      </c>
      <c r="T94" s="368">
        <v>11</v>
      </c>
      <c r="U94" s="163">
        <v>0.39285714285714285</v>
      </c>
      <c r="V94" s="369">
        <v>14</v>
      </c>
      <c r="W94" s="164">
        <v>0.5</v>
      </c>
      <c r="X94" s="165">
        <v>2</v>
      </c>
      <c r="Y94" s="166">
        <v>7.1428571428571425E-2</v>
      </c>
      <c r="Z94" s="395">
        <v>6.1428571428571432</v>
      </c>
      <c r="AA94" s="395">
        <v>12.464285714285714</v>
      </c>
      <c r="AB94" s="403">
        <v>0.49283667621776511</v>
      </c>
      <c r="AC94" s="111"/>
      <c r="AD94" s="109"/>
      <c r="AE94" s="109">
        <v>4</v>
      </c>
      <c r="AF94" s="102"/>
      <c r="AG94" s="102"/>
      <c r="AH94" s="102">
        <v>1</v>
      </c>
      <c r="AI94" s="102"/>
      <c r="AJ94" s="102">
        <v>12</v>
      </c>
      <c r="AK94" s="102">
        <v>9</v>
      </c>
      <c r="AL94" s="102">
        <v>10</v>
      </c>
      <c r="AM94" s="102">
        <v>10</v>
      </c>
      <c r="AN94" s="104">
        <v>3</v>
      </c>
      <c r="AO94" s="104">
        <v>3</v>
      </c>
      <c r="AP94" s="104"/>
      <c r="AQ94" s="104">
        <v>10</v>
      </c>
      <c r="AR94" s="104"/>
      <c r="AS94" s="104">
        <v>11</v>
      </c>
      <c r="AT94" s="104"/>
      <c r="AU94" s="104">
        <v>12</v>
      </c>
      <c r="AV94" s="105"/>
      <c r="AW94" s="105"/>
      <c r="AX94" s="105"/>
      <c r="AY94" s="105"/>
      <c r="AZ94" s="105">
        <v>7</v>
      </c>
      <c r="BA94" s="105">
        <v>9</v>
      </c>
      <c r="BB94" s="105"/>
      <c r="BC94" s="105">
        <v>2</v>
      </c>
      <c r="BD94" s="105"/>
      <c r="BE94" s="105"/>
      <c r="BF94" s="106"/>
      <c r="BG94" s="106">
        <v>1</v>
      </c>
      <c r="BH94" s="106">
        <v>3</v>
      </c>
      <c r="BI94" s="106"/>
      <c r="BJ94" s="106"/>
      <c r="BK94" s="106"/>
      <c r="BL94" s="106">
        <v>8</v>
      </c>
      <c r="BM94" s="106"/>
      <c r="BN94" s="106"/>
      <c r="BO94" s="106">
        <v>7</v>
      </c>
      <c r="BP94" s="106">
        <v>8</v>
      </c>
      <c r="BQ94" s="107">
        <v>6</v>
      </c>
      <c r="BR94" s="107"/>
      <c r="BS94" s="107"/>
      <c r="BT94" s="107"/>
      <c r="BU94" s="107"/>
      <c r="BV94" s="107"/>
      <c r="BW94" s="107"/>
      <c r="BX94" s="107"/>
      <c r="BY94" s="107"/>
      <c r="BZ94" s="107"/>
      <c r="CA94" s="108"/>
      <c r="CB94" s="108"/>
      <c r="CC94" s="108"/>
      <c r="CD94" s="108"/>
      <c r="CE94" s="108">
        <v>6</v>
      </c>
      <c r="CF94" s="108"/>
      <c r="CG94" s="108"/>
      <c r="CH94" s="108">
        <v>7</v>
      </c>
      <c r="CI94" s="108"/>
      <c r="CJ94" s="108"/>
      <c r="CK94" s="108">
        <v>1</v>
      </c>
      <c r="CL94" s="108">
        <v>8</v>
      </c>
      <c r="CM94" s="108"/>
      <c r="CN94" s="109"/>
      <c r="CO94" s="109"/>
      <c r="CP94" s="109">
        <v>1</v>
      </c>
      <c r="CQ94" s="109"/>
      <c r="CR94" s="109">
        <v>4</v>
      </c>
      <c r="CS94" s="109"/>
      <c r="CT94" s="109"/>
      <c r="CU94" s="109"/>
      <c r="CV94" s="109"/>
      <c r="CW94" s="109"/>
      <c r="CX94" s="109"/>
      <c r="CY94" s="109"/>
      <c r="CZ94" s="102"/>
      <c r="DA94" s="102"/>
      <c r="DB94" s="102"/>
      <c r="DC94" s="110"/>
      <c r="DD94" s="110"/>
      <c r="DE94" s="110"/>
      <c r="DF94" s="110">
        <v>3</v>
      </c>
      <c r="DG94" s="110"/>
      <c r="DH94" s="110"/>
      <c r="DI94" s="110">
        <v>6</v>
      </c>
      <c r="DJ94" s="110"/>
      <c r="DK94" s="110"/>
      <c r="DL94" s="110"/>
      <c r="DM94" s="373"/>
      <c r="DN94" s="373"/>
      <c r="DO94" s="373"/>
      <c r="DP94" s="373"/>
      <c r="DQ94" s="373"/>
      <c r="DR94" s="373"/>
      <c r="DS94" s="521"/>
      <c r="DT94" s="521"/>
      <c r="DU94" s="521"/>
      <c r="DV94" s="521"/>
      <c r="DW94" s="521"/>
      <c r="DX94" s="521"/>
      <c r="DY94" s="521"/>
      <c r="DZ94" s="521"/>
      <c r="EA94" s="640"/>
      <c r="EB94" s="640"/>
      <c r="EC94" s="640"/>
      <c r="ED94" s="640"/>
      <c r="EE94" s="640"/>
      <c r="EF94" s="640"/>
      <c r="EG94" s="640"/>
      <c r="EH94" s="640"/>
      <c r="EI94" s="640"/>
      <c r="EJ94" s="640"/>
      <c r="EK94" s="640"/>
      <c r="EL94" s="640"/>
      <c r="EM94" s="640"/>
      <c r="EN94" s="640"/>
      <c r="EO94" s="759"/>
      <c r="EP94" s="759"/>
      <c r="EQ94" s="759"/>
      <c r="ER94" s="759"/>
      <c r="ES94" s="759"/>
      <c r="ET94" s="759"/>
      <c r="EU94" s="759"/>
      <c r="EV94" s="759"/>
      <c r="EW94" s="759"/>
      <c r="EX94" s="759"/>
      <c r="EY94" s="759"/>
      <c r="EZ94" s="759"/>
      <c r="FA94" s="759"/>
      <c r="FB94" s="759"/>
      <c r="FC94" s="1607"/>
      <c r="FD94" s="1607"/>
      <c r="FE94" s="1607"/>
      <c r="FF94" s="1607"/>
      <c r="FG94" s="1607"/>
      <c r="FH94" s="1607"/>
      <c r="FI94" s="1607"/>
      <c r="FJ94" s="1607"/>
      <c r="FK94" s="1607"/>
      <c r="FL94" s="1607"/>
      <c r="FM94" s="1607"/>
      <c r="FN94" s="1607"/>
      <c r="FO94" s="1607"/>
      <c r="FP94" s="1607"/>
      <c r="FQ94" s="1607"/>
      <c r="FR94" s="3606"/>
      <c r="FS94" s="3606"/>
      <c r="FT94" s="3606"/>
      <c r="FU94" s="3606"/>
      <c r="FV94" s="3606"/>
      <c r="FW94" s="3606"/>
      <c r="FX94" s="3606"/>
      <c r="FY94" s="3672"/>
      <c r="FZ94" s="3606"/>
      <c r="GA94" s="3606"/>
      <c r="GB94" s="3606"/>
      <c r="GC94" s="3762"/>
      <c r="GD94" s="3763"/>
    </row>
    <row r="95" spans="1:186" s="484" customFormat="1" ht="11.1" customHeight="1" x14ac:dyDescent="0.2">
      <c r="A95" s="60" t="s">
        <v>195</v>
      </c>
      <c r="B95" s="60" t="s">
        <v>195</v>
      </c>
      <c r="C95" s="454">
        <v>8</v>
      </c>
      <c r="D95" s="453">
        <v>5.0955414012738856E-2</v>
      </c>
      <c r="E95" s="409">
        <v>39263</v>
      </c>
      <c r="F95" s="406">
        <v>40082</v>
      </c>
      <c r="G95" s="448">
        <v>1</v>
      </c>
      <c r="H95" s="452">
        <v>0.125</v>
      </c>
      <c r="I95" s="632">
        <v>1</v>
      </c>
      <c r="J95" s="381">
        <v>39354</v>
      </c>
      <c r="K95" s="766">
        <v>4</v>
      </c>
      <c r="L95" s="390">
        <v>6</v>
      </c>
      <c r="M95" s="390">
        <v>153</v>
      </c>
      <c r="N95" s="451">
        <v>0</v>
      </c>
      <c r="O95" s="450">
        <v>0</v>
      </c>
      <c r="P95" s="162">
        <v>0</v>
      </c>
      <c r="Q95" s="449">
        <v>0</v>
      </c>
      <c r="R95" s="448">
        <v>1</v>
      </c>
      <c r="S95" s="447">
        <v>0.125</v>
      </c>
      <c r="T95" s="368">
        <v>3</v>
      </c>
      <c r="U95" s="163">
        <v>0.375</v>
      </c>
      <c r="V95" s="369">
        <v>3</v>
      </c>
      <c r="W95" s="164">
        <v>0.375</v>
      </c>
      <c r="X95" s="165">
        <v>0</v>
      </c>
      <c r="Y95" s="166">
        <v>0</v>
      </c>
      <c r="Z95" s="395">
        <v>6.375</v>
      </c>
      <c r="AA95" s="395">
        <v>12.375</v>
      </c>
      <c r="AB95" s="403">
        <v>0.51515151515151514</v>
      </c>
      <c r="AC95" s="111"/>
      <c r="AD95" s="109">
        <v>10</v>
      </c>
      <c r="AE95" s="109"/>
      <c r="AF95" s="102">
        <v>1</v>
      </c>
      <c r="AG95" s="102"/>
      <c r="AH95" s="102">
        <v>4</v>
      </c>
      <c r="AI95" s="102">
        <v>8</v>
      </c>
      <c r="AJ95" s="102"/>
      <c r="AK95" s="102"/>
      <c r="AL95" s="102">
        <v>4</v>
      </c>
      <c r="AM95" s="102"/>
      <c r="AN95" s="104"/>
      <c r="AO95" s="104"/>
      <c r="AP95" s="104">
        <v>5</v>
      </c>
      <c r="AQ95" s="104"/>
      <c r="AR95" s="104"/>
      <c r="AS95" s="104"/>
      <c r="AT95" s="104">
        <v>11</v>
      </c>
      <c r="AU95" s="104"/>
      <c r="AV95" s="105"/>
      <c r="AW95" s="105">
        <v>8</v>
      </c>
      <c r="AX95" s="105"/>
      <c r="AY95" s="105"/>
      <c r="AZ95" s="105"/>
      <c r="BA95" s="105"/>
      <c r="BB95" s="105"/>
      <c r="BC95" s="105"/>
      <c r="BD95" s="105"/>
      <c r="BE95" s="105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2"/>
      <c r="DA95" s="102"/>
      <c r="DB95" s="102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373"/>
      <c r="DN95" s="373"/>
      <c r="DO95" s="373"/>
      <c r="DP95" s="373"/>
      <c r="DQ95" s="373"/>
      <c r="DR95" s="373"/>
      <c r="DS95" s="521"/>
      <c r="DT95" s="521"/>
      <c r="DU95" s="521"/>
      <c r="DV95" s="521"/>
      <c r="DW95" s="521"/>
      <c r="DX95" s="521"/>
      <c r="DY95" s="521"/>
      <c r="DZ95" s="521"/>
      <c r="EA95" s="640"/>
      <c r="EB95" s="640"/>
      <c r="EC95" s="640"/>
      <c r="ED95" s="640"/>
      <c r="EE95" s="640"/>
      <c r="EF95" s="640"/>
      <c r="EG95" s="640"/>
      <c r="EH95" s="640"/>
      <c r="EI95" s="640"/>
      <c r="EJ95" s="640"/>
      <c r="EK95" s="640"/>
      <c r="EL95" s="640"/>
      <c r="EM95" s="640"/>
      <c r="EN95" s="640"/>
      <c r="EO95" s="759"/>
      <c r="EP95" s="759"/>
      <c r="EQ95" s="759"/>
      <c r="ER95" s="759"/>
      <c r="ES95" s="759"/>
      <c r="ET95" s="759"/>
      <c r="EU95" s="759"/>
      <c r="EV95" s="759"/>
      <c r="EW95" s="759"/>
      <c r="EX95" s="759"/>
      <c r="EY95" s="759"/>
      <c r="EZ95" s="759"/>
      <c r="FA95" s="759"/>
      <c r="FB95" s="759"/>
      <c r="FC95" s="1607"/>
      <c r="FD95" s="1607"/>
      <c r="FE95" s="1607"/>
      <c r="FF95" s="1607"/>
      <c r="FG95" s="1607"/>
      <c r="FH95" s="1607"/>
      <c r="FI95" s="1607"/>
      <c r="FJ95" s="1607"/>
      <c r="FK95" s="1607"/>
      <c r="FL95" s="1607"/>
      <c r="FM95" s="1607"/>
      <c r="FN95" s="1607"/>
      <c r="FO95" s="1607"/>
      <c r="FP95" s="1607"/>
      <c r="FQ95" s="1607"/>
      <c r="FR95" s="3606"/>
      <c r="FS95" s="3606"/>
      <c r="FT95" s="3606"/>
      <c r="FU95" s="3606"/>
      <c r="FV95" s="3606"/>
      <c r="FW95" s="3606"/>
      <c r="FX95" s="3606"/>
      <c r="FY95" s="3672"/>
      <c r="FZ95" s="3606"/>
      <c r="GA95" s="3606"/>
      <c r="GB95" s="3606"/>
      <c r="GC95" s="3762"/>
      <c r="GD95" s="3763"/>
    </row>
    <row r="96" spans="1:186" s="484" customFormat="1" ht="11.1" customHeight="1" x14ac:dyDescent="0.2">
      <c r="A96" s="59" t="s">
        <v>42</v>
      </c>
      <c r="B96" s="59" t="s">
        <v>42</v>
      </c>
      <c r="C96" s="454">
        <v>1</v>
      </c>
      <c r="D96" s="453">
        <v>6.369426751592357E-3</v>
      </c>
      <c r="E96" s="409">
        <v>39781</v>
      </c>
      <c r="F96" s="406">
        <v>39781</v>
      </c>
      <c r="G96" s="448">
        <v>0</v>
      </c>
      <c r="H96" s="452">
        <v>0</v>
      </c>
      <c r="I96" s="632" t="s">
        <v>0</v>
      </c>
      <c r="J96" s="381" t="s">
        <v>0</v>
      </c>
      <c r="K96" s="766" t="s">
        <v>0</v>
      </c>
      <c r="L96" s="390">
        <v>1</v>
      </c>
      <c r="M96" s="390" t="s">
        <v>0</v>
      </c>
      <c r="N96" s="451">
        <v>0</v>
      </c>
      <c r="O96" s="450">
        <v>0</v>
      </c>
      <c r="P96" s="162">
        <v>0</v>
      </c>
      <c r="Q96" s="449">
        <v>0</v>
      </c>
      <c r="R96" s="448">
        <v>0</v>
      </c>
      <c r="S96" s="447">
        <v>0</v>
      </c>
      <c r="T96" s="368">
        <v>0</v>
      </c>
      <c r="U96" s="163">
        <v>0</v>
      </c>
      <c r="V96" s="369">
        <v>0</v>
      </c>
      <c r="W96" s="164">
        <v>0</v>
      </c>
      <c r="X96" s="165">
        <v>1</v>
      </c>
      <c r="Y96" s="166">
        <v>1</v>
      </c>
      <c r="Z96" s="395">
        <v>9</v>
      </c>
      <c r="AA96" s="395">
        <v>9</v>
      </c>
      <c r="AB96" s="403">
        <v>1</v>
      </c>
      <c r="AC96" s="100"/>
      <c r="AD96" s="101"/>
      <c r="AE96" s="101"/>
      <c r="AF96" s="112"/>
      <c r="AG96" s="112"/>
      <c r="AH96" s="112"/>
      <c r="AI96" s="112"/>
      <c r="AJ96" s="112"/>
      <c r="AK96" s="112"/>
      <c r="AL96" s="112"/>
      <c r="AM96" s="112"/>
      <c r="AN96" s="104"/>
      <c r="AO96" s="104"/>
      <c r="AP96" s="104">
        <v>9</v>
      </c>
      <c r="AQ96" s="104"/>
      <c r="AR96" s="104"/>
      <c r="AS96" s="104"/>
      <c r="AT96" s="104"/>
      <c r="AU96" s="104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2"/>
      <c r="DA96" s="102"/>
      <c r="DB96" s="102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373"/>
      <c r="DN96" s="373"/>
      <c r="DO96" s="373"/>
      <c r="DP96" s="373"/>
      <c r="DQ96" s="373"/>
      <c r="DR96" s="373"/>
      <c r="DS96" s="521"/>
      <c r="DT96" s="521"/>
      <c r="DU96" s="521"/>
      <c r="DV96" s="521"/>
      <c r="DW96" s="521"/>
      <c r="DX96" s="521"/>
      <c r="DY96" s="521"/>
      <c r="DZ96" s="521"/>
      <c r="EA96" s="640"/>
      <c r="EB96" s="640"/>
      <c r="EC96" s="640"/>
      <c r="ED96" s="640"/>
      <c r="EE96" s="640"/>
      <c r="EF96" s="640"/>
      <c r="EG96" s="640"/>
      <c r="EH96" s="640"/>
      <c r="EI96" s="640"/>
      <c r="EJ96" s="640"/>
      <c r="EK96" s="640"/>
      <c r="EL96" s="640"/>
      <c r="EM96" s="640"/>
      <c r="EN96" s="640"/>
      <c r="EO96" s="759"/>
      <c r="EP96" s="759"/>
      <c r="EQ96" s="759"/>
      <c r="ER96" s="759"/>
      <c r="ES96" s="759"/>
      <c r="ET96" s="759"/>
      <c r="EU96" s="759"/>
      <c r="EV96" s="759"/>
      <c r="EW96" s="759"/>
      <c r="EX96" s="759"/>
      <c r="EY96" s="759"/>
      <c r="EZ96" s="759"/>
      <c r="FA96" s="759"/>
      <c r="FB96" s="759"/>
      <c r="FC96" s="1607"/>
      <c r="FD96" s="1607"/>
      <c r="FE96" s="1607"/>
      <c r="FF96" s="1607"/>
      <c r="FG96" s="1607"/>
      <c r="FH96" s="1607"/>
      <c r="FI96" s="1607"/>
      <c r="FJ96" s="1607"/>
      <c r="FK96" s="1607"/>
      <c r="FL96" s="1607"/>
      <c r="FM96" s="1607"/>
      <c r="FN96" s="1607"/>
      <c r="FO96" s="1607"/>
      <c r="FP96" s="1607"/>
      <c r="FQ96" s="1607"/>
      <c r="FR96" s="3606"/>
      <c r="FS96" s="3606"/>
      <c r="FT96" s="3606"/>
      <c r="FU96" s="3606"/>
      <c r="FV96" s="3606"/>
      <c r="FW96" s="3606"/>
      <c r="FX96" s="3606"/>
      <c r="FY96" s="3672"/>
      <c r="FZ96" s="3606"/>
      <c r="GA96" s="3606"/>
      <c r="GB96" s="3606"/>
      <c r="GC96" s="3762"/>
      <c r="GD96" s="3763"/>
    </row>
    <row r="97" spans="1:187" s="517" customFormat="1" ht="11.1" customHeight="1" x14ac:dyDescent="0.2">
      <c r="A97" s="59" t="s">
        <v>35</v>
      </c>
      <c r="B97" s="59" t="s">
        <v>35</v>
      </c>
      <c r="C97" s="454">
        <v>1</v>
      </c>
      <c r="D97" s="453">
        <v>6.369426751592357E-3</v>
      </c>
      <c r="E97" s="409">
        <v>39564</v>
      </c>
      <c r="F97" s="406">
        <v>39564</v>
      </c>
      <c r="G97" s="448">
        <v>0</v>
      </c>
      <c r="H97" s="452">
        <v>0</v>
      </c>
      <c r="I97" s="632" t="s">
        <v>0</v>
      </c>
      <c r="J97" s="381" t="s">
        <v>0</v>
      </c>
      <c r="K97" s="766" t="s">
        <v>0</v>
      </c>
      <c r="L97" s="390">
        <v>1</v>
      </c>
      <c r="M97" s="390" t="s">
        <v>0</v>
      </c>
      <c r="N97" s="451">
        <v>1</v>
      </c>
      <c r="O97" s="450">
        <v>1</v>
      </c>
      <c r="P97" s="162">
        <v>0</v>
      </c>
      <c r="Q97" s="449">
        <v>0</v>
      </c>
      <c r="R97" s="448">
        <v>1</v>
      </c>
      <c r="S97" s="447">
        <v>1</v>
      </c>
      <c r="T97" s="368">
        <v>1</v>
      </c>
      <c r="U97" s="163">
        <v>1</v>
      </c>
      <c r="V97" s="369">
        <v>1</v>
      </c>
      <c r="W97" s="164">
        <v>1</v>
      </c>
      <c r="X97" s="165">
        <v>0</v>
      </c>
      <c r="Y97" s="166">
        <v>0</v>
      </c>
      <c r="Z97" s="395">
        <v>2</v>
      </c>
      <c r="AA97" s="395">
        <v>12</v>
      </c>
      <c r="AB97" s="403">
        <v>0.16666666666666666</v>
      </c>
      <c r="AC97" s="100"/>
      <c r="AD97" s="101"/>
      <c r="AE97" s="101"/>
      <c r="AF97" s="102"/>
      <c r="AG97" s="102"/>
      <c r="AH97" s="102"/>
      <c r="AI97" s="102"/>
      <c r="AJ97" s="102"/>
      <c r="AK97" s="102"/>
      <c r="AL97" s="102">
        <v>2</v>
      </c>
      <c r="AM97" s="102"/>
      <c r="AN97" s="104"/>
      <c r="AO97" s="104"/>
      <c r="AP97" s="104"/>
      <c r="AQ97" s="104"/>
      <c r="AR97" s="104"/>
      <c r="AS97" s="104"/>
      <c r="AT97" s="104"/>
      <c r="AU97" s="104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2"/>
      <c r="DA97" s="102"/>
      <c r="DB97" s="102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373"/>
      <c r="DN97" s="373"/>
      <c r="DO97" s="373"/>
      <c r="DP97" s="373"/>
      <c r="DQ97" s="373"/>
      <c r="DR97" s="373"/>
      <c r="DS97" s="521"/>
      <c r="DT97" s="521"/>
      <c r="DU97" s="521"/>
      <c r="DV97" s="521"/>
      <c r="DW97" s="521"/>
      <c r="DX97" s="521"/>
      <c r="DY97" s="521"/>
      <c r="DZ97" s="521"/>
      <c r="EA97" s="640"/>
      <c r="EB97" s="640"/>
      <c r="EC97" s="640"/>
      <c r="ED97" s="640"/>
      <c r="EE97" s="640"/>
      <c r="EF97" s="640"/>
      <c r="EG97" s="640"/>
      <c r="EH97" s="640"/>
      <c r="EI97" s="640"/>
      <c r="EJ97" s="640"/>
      <c r="EK97" s="640"/>
      <c r="EL97" s="640"/>
      <c r="EM97" s="640"/>
      <c r="EN97" s="640"/>
      <c r="EO97" s="759"/>
      <c r="EP97" s="759"/>
      <c r="EQ97" s="759"/>
      <c r="ER97" s="759"/>
      <c r="ES97" s="759"/>
      <c r="ET97" s="759"/>
      <c r="EU97" s="759"/>
      <c r="EV97" s="759"/>
      <c r="EW97" s="759"/>
      <c r="EX97" s="759"/>
      <c r="EY97" s="759"/>
      <c r="EZ97" s="759"/>
      <c r="FA97" s="759"/>
      <c r="FB97" s="759"/>
      <c r="FC97" s="1607"/>
      <c r="FD97" s="1607"/>
      <c r="FE97" s="1607"/>
      <c r="FF97" s="1607"/>
      <c r="FG97" s="1607"/>
      <c r="FH97" s="1607"/>
      <c r="FI97" s="1607"/>
      <c r="FJ97" s="1607"/>
      <c r="FK97" s="1607"/>
      <c r="FL97" s="1607"/>
      <c r="FM97" s="1607"/>
      <c r="FN97" s="1607"/>
      <c r="FO97" s="1607"/>
      <c r="FP97" s="1607"/>
      <c r="FQ97" s="1607"/>
      <c r="FR97" s="3606"/>
      <c r="FS97" s="3606"/>
      <c r="FT97" s="3606"/>
      <c r="FU97" s="3606"/>
      <c r="FV97" s="3606"/>
      <c r="FW97" s="3606"/>
      <c r="FX97" s="3606"/>
      <c r="FY97" s="3672"/>
      <c r="FZ97" s="3606"/>
      <c r="GA97" s="3606"/>
      <c r="GB97" s="3606"/>
      <c r="GC97" s="3762"/>
      <c r="GD97" s="3763"/>
    </row>
    <row r="98" spans="1:187" s="484" customFormat="1" ht="11.1" customHeight="1" x14ac:dyDescent="0.2">
      <c r="A98" s="59" t="s">
        <v>103</v>
      </c>
      <c r="B98" s="59" t="s">
        <v>86</v>
      </c>
      <c r="C98" s="454">
        <v>8</v>
      </c>
      <c r="D98" s="453">
        <v>5.0955414012738856E-2</v>
      </c>
      <c r="E98" s="409">
        <v>40809</v>
      </c>
      <c r="F98" s="406">
        <v>42174</v>
      </c>
      <c r="G98" s="448">
        <v>0</v>
      </c>
      <c r="H98" s="452">
        <v>0</v>
      </c>
      <c r="I98" s="632" t="s">
        <v>0</v>
      </c>
      <c r="J98" s="381" t="s">
        <v>0</v>
      </c>
      <c r="K98" s="766" t="s">
        <v>0</v>
      </c>
      <c r="L98" s="390">
        <v>8</v>
      </c>
      <c r="M98" s="390" t="s">
        <v>0</v>
      </c>
      <c r="N98" s="451">
        <v>0</v>
      </c>
      <c r="O98" s="450">
        <v>0</v>
      </c>
      <c r="P98" s="162">
        <v>1</v>
      </c>
      <c r="Q98" s="449">
        <v>0.125</v>
      </c>
      <c r="R98" s="448">
        <v>1</v>
      </c>
      <c r="S98" s="447">
        <v>0.125</v>
      </c>
      <c r="T98" s="368">
        <v>2</v>
      </c>
      <c r="U98" s="163">
        <v>0.25</v>
      </c>
      <c r="V98" s="369">
        <v>4</v>
      </c>
      <c r="W98" s="164">
        <v>0.5</v>
      </c>
      <c r="X98" s="165">
        <v>1</v>
      </c>
      <c r="Y98" s="166">
        <v>0.125</v>
      </c>
      <c r="Z98" s="395">
        <v>7.625</v>
      </c>
      <c r="AA98" s="395">
        <v>13.875</v>
      </c>
      <c r="AB98" s="403">
        <v>0.5495495495495496</v>
      </c>
      <c r="AC98" s="100"/>
      <c r="AD98" s="101"/>
      <c r="AE98" s="101"/>
      <c r="AF98" s="112"/>
      <c r="AG98" s="112"/>
      <c r="AH98" s="112"/>
      <c r="AI98" s="112"/>
      <c r="AJ98" s="112"/>
      <c r="AK98" s="112"/>
      <c r="AL98" s="112"/>
      <c r="AM98" s="112"/>
      <c r="AN98" s="103"/>
      <c r="AO98" s="103"/>
      <c r="AP98" s="103"/>
      <c r="AQ98" s="103"/>
      <c r="AR98" s="103"/>
      <c r="AS98" s="103"/>
      <c r="AT98" s="103"/>
      <c r="AU98" s="104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7"/>
      <c r="BR98" s="107">
        <v>4</v>
      </c>
      <c r="BS98" s="107">
        <v>9</v>
      </c>
      <c r="BT98" s="107"/>
      <c r="BU98" s="107"/>
      <c r="BV98" s="107"/>
      <c r="BW98" s="107"/>
      <c r="BX98" s="107"/>
      <c r="BY98" s="107"/>
      <c r="BZ98" s="107">
        <v>7</v>
      </c>
      <c r="CA98" s="108"/>
      <c r="CB98" s="108"/>
      <c r="CC98" s="108"/>
      <c r="CD98" s="108"/>
      <c r="CE98" s="108">
        <v>7</v>
      </c>
      <c r="CF98" s="108"/>
      <c r="CG98" s="108"/>
      <c r="CH98" s="108"/>
      <c r="CI98" s="108"/>
      <c r="CJ98" s="108"/>
      <c r="CK98" s="108"/>
      <c r="CL98" s="108"/>
      <c r="CM98" s="108"/>
      <c r="CN98" s="109"/>
      <c r="CO98" s="109">
        <v>4</v>
      </c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2"/>
      <c r="DA98" s="102"/>
      <c r="DB98" s="102"/>
      <c r="DC98" s="110"/>
      <c r="DD98" s="110"/>
      <c r="DE98" s="110">
        <v>3</v>
      </c>
      <c r="DF98" s="110"/>
      <c r="DG98" s="110">
        <v>16</v>
      </c>
      <c r="DH98" s="110"/>
      <c r="DI98" s="110"/>
      <c r="DJ98" s="110"/>
      <c r="DK98" s="110"/>
      <c r="DL98" s="110">
        <v>11</v>
      </c>
      <c r="DM98" s="373"/>
      <c r="DN98" s="373"/>
      <c r="DO98" s="373"/>
      <c r="DP98" s="373"/>
      <c r="DQ98" s="373"/>
      <c r="DR98" s="373"/>
      <c r="DS98" s="521"/>
      <c r="DT98" s="521"/>
      <c r="DU98" s="521"/>
      <c r="DV98" s="521"/>
      <c r="DW98" s="521"/>
      <c r="DX98" s="521"/>
      <c r="DY98" s="521"/>
      <c r="DZ98" s="521"/>
      <c r="EA98" s="640"/>
      <c r="EB98" s="640"/>
      <c r="EC98" s="640"/>
      <c r="ED98" s="640"/>
      <c r="EE98" s="640"/>
      <c r="EF98" s="640"/>
      <c r="EG98" s="640"/>
      <c r="EH98" s="640"/>
      <c r="EI98" s="640"/>
      <c r="EJ98" s="640"/>
      <c r="EK98" s="640"/>
      <c r="EL98" s="640"/>
      <c r="EM98" s="640"/>
      <c r="EN98" s="640"/>
      <c r="EO98" s="759"/>
      <c r="EP98" s="759"/>
      <c r="EQ98" s="759"/>
      <c r="ER98" s="759"/>
      <c r="ES98" s="759"/>
      <c r="ET98" s="759"/>
      <c r="EU98" s="759"/>
      <c r="EV98" s="759"/>
      <c r="EW98" s="759"/>
      <c r="EX98" s="759"/>
      <c r="EY98" s="759"/>
      <c r="EZ98" s="759"/>
      <c r="FA98" s="759"/>
      <c r="FB98" s="759"/>
      <c r="FC98" s="1607"/>
      <c r="FD98" s="1607"/>
      <c r="FE98" s="1607"/>
      <c r="FF98" s="1607"/>
      <c r="FG98" s="1607"/>
      <c r="FH98" s="1607"/>
      <c r="FI98" s="1607"/>
      <c r="FJ98" s="1607"/>
      <c r="FK98" s="1607"/>
      <c r="FL98" s="1607"/>
      <c r="FM98" s="1607"/>
      <c r="FN98" s="1607"/>
      <c r="FO98" s="1607"/>
      <c r="FP98" s="1607"/>
      <c r="FQ98" s="1607"/>
      <c r="FR98" s="3606"/>
      <c r="FS98" s="3606"/>
      <c r="FT98" s="3606"/>
      <c r="FU98" s="3606"/>
      <c r="FV98" s="3606"/>
      <c r="FW98" s="3606"/>
      <c r="FX98" s="3606"/>
      <c r="FY98" s="3672"/>
      <c r="FZ98" s="3606"/>
      <c r="GA98" s="3606"/>
      <c r="GB98" s="3606"/>
      <c r="GC98" s="3762"/>
      <c r="GD98" s="3763"/>
    </row>
    <row r="99" spans="1:187" s="517" customFormat="1" ht="11.1" customHeight="1" x14ac:dyDescent="0.2">
      <c r="A99" s="64" t="s">
        <v>173</v>
      </c>
      <c r="B99" s="64" t="s">
        <v>238</v>
      </c>
      <c r="C99" s="454">
        <v>8</v>
      </c>
      <c r="D99" s="453">
        <v>5.0955414012738856E-2</v>
      </c>
      <c r="E99" s="409">
        <v>39410</v>
      </c>
      <c r="F99" s="406">
        <v>41397</v>
      </c>
      <c r="G99" s="448">
        <v>1</v>
      </c>
      <c r="H99" s="452">
        <v>0.125</v>
      </c>
      <c r="I99" s="632">
        <v>1</v>
      </c>
      <c r="J99" s="381">
        <v>39480</v>
      </c>
      <c r="K99" s="766">
        <v>8</v>
      </c>
      <c r="L99" s="390">
        <v>6</v>
      </c>
      <c r="M99" s="390">
        <v>149</v>
      </c>
      <c r="N99" s="451">
        <v>0</v>
      </c>
      <c r="O99" s="450">
        <v>0</v>
      </c>
      <c r="P99" s="162">
        <v>0</v>
      </c>
      <c r="Q99" s="449">
        <v>0</v>
      </c>
      <c r="R99" s="448">
        <v>1</v>
      </c>
      <c r="S99" s="447">
        <v>0.125</v>
      </c>
      <c r="T99" s="368">
        <v>2</v>
      </c>
      <c r="U99" s="163">
        <v>0.25</v>
      </c>
      <c r="V99" s="369">
        <v>4</v>
      </c>
      <c r="W99" s="164">
        <v>0.5</v>
      </c>
      <c r="X99" s="165">
        <v>0</v>
      </c>
      <c r="Y99" s="166">
        <v>0</v>
      </c>
      <c r="Z99" s="395">
        <v>7.875</v>
      </c>
      <c r="AA99" s="395">
        <v>13.625</v>
      </c>
      <c r="AB99" s="403">
        <v>0.57798165137614677</v>
      </c>
      <c r="AC99" s="111"/>
      <c r="AD99" s="114"/>
      <c r="AE99" s="109"/>
      <c r="AF99" s="102"/>
      <c r="AG99" s="102"/>
      <c r="AH99" s="102">
        <v>6</v>
      </c>
      <c r="AI99" s="102"/>
      <c r="AJ99" s="102">
        <v>1</v>
      </c>
      <c r="AK99" s="102">
        <v>12</v>
      </c>
      <c r="AL99" s="102">
        <v>8</v>
      </c>
      <c r="AM99" s="102"/>
      <c r="AN99" s="104"/>
      <c r="AO99" s="104"/>
      <c r="AP99" s="104"/>
      <c r="AQ99" s="104"/>
      <c r="AR99" s="104"/>
      <c r="AS99" s="104"/>
      <c r="AT99" s="104"/>
      <c r="AU99" s="104"/>
      <c r="AV99" s="105"/>
      <c r="AW99" s="105"/>
      <c r="AX99" s="105"/>
      <c r="AY99" s="105"/>
      <c r="AZ99" s="105">
        <v>4</v>
      </c>
      <c r="BA99" s="105"/>
      <c r="BB99" s="105"/>
      <c r="BC99" s="105"/>
      <c r="BD99" s="105"/>
      <c r="BE99" s="105"/>
      <c r="BF99" s="106"/>
      <c r="BG99" s="106"/>
      <c r="BH99" s="106">
        <v>12</v>
      </c>
      <c r="BI99" s="106">
        <v>6</v>
      </c>
      <c r="BJ99" s="106"/>
      <c r="BK99" s="106"/>
      <c r="BL99" s="106"/>
      <c r="BM99" s="106"/>
      <c r="BN99" s="106"/>
      <c r="BO99" s="106"/>
      <c r="BP99" s="106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>
        <v>14</v>
      </c>
      <c r="CM99" s="108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2"/>
      <c r="DA99" s="102"/>
      <c r="DB99" s="102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373"/>
      <c r="DN99" s="373"/>
      <c r="DO99" s="373"/>
      <c r="DP99" s="373"/>
      <c r="DQ99" s="373"/>
      <c r="DR99" s="373"/>
      <c r="DS99" s="521"/>
      <c r="DT99" s="521"/>
      <c r="DU99" s="521"/>
      <c r="DV99" s="521"/>
      <c r="DW99" s="521"/>
      <c r="DX99" s="521"/>
      <c r="DY99" s="521"/>
      <c r="DZ99" s="521"/>
      <c r="EA99" s="640"/>
      <c r="EB99" s="640"/>
      <c r="EC99" s="640"/>
      <c r="ED99" s="640"/>
      <c r="EE99" s="640"/>
      <c r="EF99" s="640"/>
      <c r="EG99" s="640"/>
      <c r="EH99" s="640"/>
      <c r="EI99" s="640"/>
      <c r="EJ99" s="640"/>
      <c r="EK99" s="640"/>
      <c r="EL99" s="640"/>
      <c r="EM99" s="640"/>
      <c r="EN99" s="640"/>
      <c r="EO99" s="759"/>
      <c r="EP99" s="759"/>
      <c r="EQ99" s="759"/>
      <c r="ER99" s="759"/>
      <c r="ES99" s="759"/>
      <c r="ET99" s="759"/>
      <c r="EU99" s="759"/>
      <c r="EV99" s="759"/>
      <c r="EW99" s="759"/>
      <c r="EX99" s="759"/>
      <c r="EY99" s="759"/>
      <c r="EZ99" s="759"/>
      <c r="FA99" s="759"/>
      <c r="FB99" s="759"/>
      <c r="FC99" s="1607"/>
      <c r="FD99" s="1607"/>
      <c r="FE99" s="1607"/>
      <c r="FF99" s="1607"/>
      <c r="FG99" s="1607"/>
      <c r="FH99" s="1607"/>
      <c r="FI99" s="1607"/>
      <c r="FJ99" s="1607"/>
      <c r="FK99" s="1607"/>
      <c r="FL99" s="1607"/>
      <c r="FM99" s="1607"/>
      <c r="FN99" s="1607"/>
      <c r="FO99" s="1607"/>
      <c r="FP99" s="1607"/>
      <c r="FQ99" s="1607"/>
      <c r="FR99" s="3606"/>
      <c r="FS99" s="3606"/>
      <c r="FT99" s="3606"/>
      <c r="FU99" s="3606"/>
      <c r="FV99" s="3606"/>
      <c r="FW99" s="3606"/>
      <c r="FX99" s="3606"/>
      <c r="FY99" s="3672"/>
      <c r="FZ99" s="3606"/>
      <c r="GA99" s="3606"/>
      <c r="GB99" s="3606"/>
      <c r="GC99" s="3762"/>
      <c r="GD99" s="3763"/>
    </row>
    <row r="100" spans="1:187" s="517" customFormat="1" ht="11.1" customHeight="1" x14ac:dyDescent="0.2">
      <c r="A100" s="64" t="s">
        <v>299</v>
      </c>
      <c r="B100" s="64" t="s">
        <v>297</v>
      </c>
      <c r="C100" s="454">
        <v>6</v>
      </c>
      <c r="D100" s="453">
        <v>3.8216560509554139E-2</v>
      </c>
      <c r="E100" s="409">
        <v>39227</v>
      </c>
      <c r="F100" s="406">
        <v>42720</v>
      </c>
      <c r="G100" s="448">
        <v>1</v>
      </c>
      <c r="H100" s="452">
        <v>0.16666666666666666</v>
      </c>
      <c r="I100" s="632">
        <v>1</v>
      </c>
      <c r="J100" s="381">
        <v>40053</v>
      </c>
      <c r="K100" s="766">
        <v>20</v>
      </c>
      <c r="L100" s="390">
        <v>4</v>
      </c>
      <c r="M100" s="390">
        <v>137</v>
      </c>
      <c r="N100" s="451">
        <v>0</v>
      </c>
      <c r="O100" s="450">
        <v>0</v>
      </c>
      <c r="P100" s="162">
        <v>2</v>
      </c>
      <c r="Q100" s="449">
        <v>0.33333333333333331</v>
      </c>
      <c r="R100" s="448">
        <v>3</v>
      </c>
      <c r="S100" s="447">
        <v>0.5</v>
      </c>
      <c r="T100" s="368">
        <v>3</v>
      </c>
      <c r="U100" s="163">
        <v>0.5</v>
      </c>
      <c r="V100" s="369">
        <v>5</v>
      </c>
      <c r="W100" s="164">
        <v>0.83333333333333337</v>
      </c>
      <c r="X100" s="165">
        <v>1</v>
      </c>
      <c r="Y100" s="166">
        <v>0.16666666666666666</v>
      </c>
      <c r="Z100" s="395">
        <v>5</v>
      </c>
      <c r="AA100" s="395">
        <v>12.833333333333334</v>
      </c>
      <c r="AB100" s="403">
        <v>0.38961038961038957</v>
      </c>
      <c r="AC100" s="111">
        <v>3</v>
      </c>
      <c r="AD100" s="109"/>
      <c r="AE100" s="109"/>
      <c r="AF100" s="112"/>
      <c r="AG100" s="112"/>
      <c r="AH100" s="112"/>
      <c r="AI100" s="112"/>
      <c r="AJ100" s="112"/>
      <c r="AK100" s="112"/>
      <c r="AL100" s="112"/>
      <c r="AM100" s="112"/>
      <c r="AN100" s="103"/>
      <c r="AO100" s="103"/>
      <c r="AP100" s="103"/>
      <c r="AQ100" s="103"/>
      <c r="AR100" s="103"/>
      <c r="AS100" s="103"/>
      <c r="AT100" s="103"/>
      <c r="AU100" s="104"/>
      <c r="AV100" s="105">
        <v>1</v>
      </c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6"/>
      <c r="BG100" s="106"/>
      <c r="BH100" s="106"/>
      <c r="BI100" s="106"/>
      <c r="BJ100" s="106">
        <v>10</v>
      </c>
      <c r="BK100" s="106"/>
      <c r="BL100" s="106"/>
      <c r="BM100" s="106"/>
      <c r="BN100" s="106"/>
      <c r="BO100" s="106"/>
      <c r="BP100" s="106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2"/>
      <c r="DA100" s="102"/>
      <c r="DB100" s="102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373"/>
      <c r="DN100" s="373"/>
      <c r="DO100" s="373"/>
      <c r="DP100" s="373"/>
      <c r="DQ100" s="373"/>
      <c r="DR100" s="373"/>
      <c r="DS100" s="521"/>
      <c r="DT100" s="521"/>
      <c r="DU100" s="521"/>
      <c r="DV100" s="521"/>
      <c r="DW100" s="521"/>
      <c r="DX100" s="521"/>
      <c r="DY100" s="521"/>
      <c r="DZ100" s="521"/>
      <c r="EA100" s="640">
        <v>7</v>
      </c>
      <c r="EB100" s="640">
        <v>6</v>
      </c>
      <c r="EC100" s="640"/>
      <c r="ED100" s="640"/>
      <c r="EE100" s="640"/>
      <c r="EF100" s="640">
        <v>3</v>
      </c>
      <c r="EG100" s="640"/>
      <c r="EH100" s="640"/>
      <c r="EI100" s="640"/>
      <c r="EJ100" s="640"/>
      <c r="EK100" s="640"/>
      <c r="EL100" s="640"/>
      <c r="EM100" s="640"/>
      <c r="EN100" s="640"/>
      <c r="EO100" s="759"/>
      <c r="EP100" s="759"/>
      <c r="EQ100" s="759"/>
      <c r="ER100" s="759"/>
      <c r="ES100" s="759"/>
      <c r="ET100" s="759"/>
      <c r="EU100" s="759"/>
      <c r="EV100" s="759"/>
      <c r="EW100" s="759"/>
      <c r="EX100" s="759"/>
      <c r="EY100" s="759"/>
      <c r="EZ100" s="759"/>
      <c r="FA100" s="759"/>
      <c r="FB100" s="759"/>
      <c r="FC100" s="1607"/>
      <c r="FD100" s="1607"/>
      <c r="FE100" s="1607"/>
      <c r="FF100" s="1607"/>
      <c r="FG100" s="1607"/>
      <c r="FH100" s="1607"/>
      <c r="FI100" s="1607"/>
      <c r="FJ100" s="1607"/>
      <c r="FK100" s="1607"/>
      <c r="FL100" s="1607"/>
      <c r="FM100" s="1607"/>
      <c r="FN100" s="1607"/>
      <c r="FO100" s="1607"/>
      <c r="FP100" s="1607"/>
      <c r="FQ100" s="1607"/>
      <c r="FR100" s="3606"/>
      <c r="FS100" s="3606"/>
      <c r="FT100" s="3606"/>
      <c r="FU100" s="3606"/>
      <c r="FV100" s="3606"/>
      <c r="FW100" s="3606"/>
      <c r="FX100" s="3606"/>
      <c r="FY100" s="3672"/>
      <c r="FZ100" s="3606"/>
      <c r="GA100" s="3606"/>
      <c r="GB100" s="3606"/>
      <c r="GC100" s="3762"/>
      <c r="GD100" s="3763"/>
    </row>
    <row r="101" spans="1:187" s="518" customFormat="1" ht="11.1" customHeight="1" x14ac:dyDescent="0.2">
      <c r="A101" s="59" t="s">
        <v>158</v>
      </c>
      <c r="B101" s="59" t="s">
        <v>157</v>
      </c>
      <c r="C101" s="454">
        <v>2</v>
      </c>
      <c r="D101" s="453">
        <v>1.2738853503184714E-2</v>
      </c>
      <c r="E101" s="409">
        <v>41348</v>
      </c>
      <c r="F101" s="406">
        <v>43105</v>
      </c>
      <c r="G101" s="448">
        <v>0</v>
      </c>
      <c r="H101" s="452">
        <v>0</v>
      </c>
      <c r="I101" s="632" t="s">
        <v>0</v>
      </c>
      <c r="J101" s="381" t="s">
        <v>0</v>
      </c>
      <c r="K101" s="766" t="s">
        <v>0</v>
      </c>
      <c r="L101" s="390">
        <v>2</v>
      </c>
      <c r="M101" s="390" t="s">
        <v>0</v>
      </c>
      <c r="N101" s="451">
        <v>0</v>
      </c>
      <c r="O101" s="450">
        <v>0</v>
      </c>
      <c r="P101" s="162">
        <v>0</v>
      </c>
      <c r="Q101" s="449">
        <v>0</v>
      </c>
      <c r="R101" s="448">
        <v>0</v>
      </c>
      <c r="S101" s="447">
        <v>0</v>
      </c>
      <c r="T101" s="368">
        <v>0</v>
      </c>
      <c r="U101" s="163">
        <v>0</v>
      </c>
      <c r="V101" s="369">
        <v>0</v>
      </c>
      <c r="W101" s="164">
        <v>0</v>
      </c>
      <c r="X101" s="165">
        <v>1</v>
      </c>
      <c r="Y101" s="166">
        <v>0.5</v>
      </c>
      <c r="Z101" s="395">
        <v>10.5</v>
      </c>
      <c r="AA101" s="395">
        <v>14.5</v>
      </c>
      <c r="AB101" s="403">
        <v>0.72413793103448276</v>
      </c>
      <c r="AC101" s="100"/>
      <c r="AD101" s="101"/>
      <c r="AE101" s="101"/>
      <c r="AF101" s="115"/>
      <c r="AG101" s="115"/>
      <c r="AH101" s="115"/>
      <c r="AI101" s="115"/>
      <c r="AJ101" s="115"/>
      <c r="AK101" s="115"/>
      <c r="AL101" s="115"/>
      <c r="AM101" s="115"/>
      <c r="AN101" s="116"/>
      <c r="AO101" s="116"/>
      <c r="AP101" s="116"/>
      <c r="AQ101" s="116"/>
      <c r="AR101" s="116"/>
      <c r="AS101" s="116"/>
      <c r="AT101" s="116"/>
      <c r="AU101" s="104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>
        <v>11</v>
      </c>
      <c r="CK101" s="108"/>
      <c r="CL101" s="108"/>
      <c r="CM101" s="108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2"/>
      <c r="DA101" s="102"/>
      <c r="DB101" s="102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373"/>
      <c r="DN101" s="373"/>
      <c r="DO101" s="373"/>
      <c r="DP101" s="373"/>
      <c r="DQ101" s="373"/>
      <c r="DR101" s="373"/>
      <c r="DS101" s="521"/>
      <c r="DT101" s="521"/>
      <c r="DU101" s="521"/>
      <c r="DV101" s="521"/>
      <c r="DW101" s="521"/>
      <c r="DX101" s="521"/>
      <c r="DY101" s="521"/>
      <c r="DZ101" s="521"/>
      <c r="EA101" s="640"/>
      <c r="EB101" s="640"/>
      <c r="EC101" s="640"/>
      <c r="ED101" s="640"/>
      <c r="EE101" s="640"/>
      <c r="EF101" s="640"/>
      <c r="EG101" s="640"/>
      <c r="EH101" s="640"/>
      <c r="EI101" s="640"/>
      <c r="EJ101" s="640"/>
      <c r="EK101" s="640"/>
      <c r="EL101" s="640"/>
      <c r="EM101" s="640"/>
      <c r="EN101" s="640"/>
      <c r="EO101" s="759"/>
      <c r="EP101" s="759"/>
      <c r="EQ101" s="759"/>
      <c r="ER101" s="759"/>
      <c r="ES101" s="759"/>
      <c r="ET101" s="759">
        <v>10</v>
      </c>
      <c r="EU101" s="759"/>
      <c r="EV101" s="759"/>
      <c r="EW101" s="759"/>
      <c r="EX101" s="759"/>
      <c r="EY101" s="759"/>
      <c r="EZ101" s="759"/>
      <c r="FA101" s="759"/>
      <c r="FB101" s="759"/>
      <c r="FC101" s="1607"/>
      <c r="FD101" s="1607"/>
      <c r="FE101" s="1607"/>
      <c r="FF101" s="1607"/>
      <c r="FG101" s="1607"/>
      <c r="FH101" s="1607"/>
      <c r="FI101" s="1607"/>
      <c r="FJ101" s="1607"/>
      <c r="FK101" s="1607"/>
      <c r="FL101" s="1607"/>
      <c r="FM101" s="1607"/>
      <c r="FN101" s="1607"/>
      <c r="FO101" s="1607"/>
      <c r="FP101" s="1607"/>
      <c r="FQ101" s="1607"/>
      <c r="FR101" s="3606"/>
      <c r="FS101" s="3606"/>
      <c r="FT101" s="3606"/>
      <c r="FU101" s="3606"/>
      <c r="FV101" s="3606"/>
      <c r="FW101" s="3606"/>
      <c r="FX101" s="3606"/>
      <c r="FY101" s="3672"/>
      <c r="FZ101" s="3606"/>
      <c r="GA101" s="3606"/>
      <c r="GB101" s="3606"/>
      <c r="GC101" s="3762"/>
      <c r="GD101" s="3763"/>
    </row>
    <row r="102" spans="1:187" s="518" customFormat="1" ht="11.1" customHeight="1" x14ac:dyDescent="0.2">
      <c r="A102" s="59" t="s">
        <v>53</v>
      </c>
      <c r="B102" s="59" t="s">
        <v>53</v>
      </c>
      <c r="C102" s="454">
        <v>1</v>
      </c>
      <c r="D102" s="453">
        <v>6.369426751592357E-3</v>
      </c>
      <c r="E102" s="409">
        <v>39263</v>
      </c>
      <c r="F102" s="406">
        <v>39263</v>
      </c>
      <c r="G102" s="448">
        <v>0</v>
      </c>
      <c r="H102" s="452">
        <v>0</v>
      </c>
      <c r="I102" s="632" t="s">
        <v>0</v>
      </c>
      <c r="J102" s="381" t="s">
        <v>0</v>
      </c>
      <c r="K102" s="766" t="s">
        <v>0</v>
      </c>
      <c r="L102" s="390">
        <v>1</v>
      </c>
      <c r="M102" s="390" t="s">
        <v>0</v>
      </c>
      <c r="N102" s="451">
        <v>0</v>
      </c>
      <c r="O102" s="450">
        <v>0</v>
      </c>
      <c r="P102" s="162">
        <v>0</v>
      </c>
      <c r="Q102" s="449">
        <v>0</v>
      </c>
      <c r="R102" s="448">
        <v>0</v>
      </c>
      <c r="S102" s="447">
        <v>0</v>
      </c>
      <c r="T102" s="368">
        <v>0</v>
      </c>
      <c r="U102" s="163">
        <v>0</v>
      </c>
      <c r="V102" s="369">
        <v>0</v>
      </c>
      <c r="W102" s="164">
        <v>0</v>
      </c>
      <c r="X102" s="165">
        <v>0</v>
      </c>
      <c r="Y102" s="166">
        <v>0</v>
      </c>
      <c r="Z102" s="395">
        <v>7</v>
      </c>
      <c r="AA102" s="395">
        <v>13</v>
      </c>
      <c r="AB102" s="403">
        <v>0.53846153846153844</v>
      </c>
      <c r="AC102" s="100"/>
      <c r="AD102" s="109">
        <v>7</v>
      </c>
      <c r="AE102" s="101"/>
      <c r="AF102" s="117"/>
      <c r="AG102" s="117"/>
      <c r="AH102" s="115"/>
      <c r="AI102" s="115"/>
      <c r="AJ102" s="115"/>
      <c r="AK102" s="115"/>
      <c r="AL102" s="115"/>
      <c r="AM102" s="115"/>
      <c r="AN102" s="116"/>
      <c r="AO102" s="116"/>
      <c r="AP102" s="116"/>
      <c r="AQ102" s="116"/>
      <c r="AR102" s="116"/>
      <c r="AS102" s="116"/>
      <c r="AT102" s="116"/>
      <c r="AU102" s="104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2"/>
      <c r="DA102" s="102"/>
      <c r="DB102" s="102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373"/>
      <c r="DN102" s="373"/>
      <c r="DO102" s="373"/>
      <c r="DP102" s="373"/>
      <c r="DQ102" s="373"/>
      <c r="DR102" s="373"/>
      <c r="DS102" s="521"/>
      <c r="DT102" s="521"/>
      <c r="DU102" s="521"/>
      <c r="DV102" s="521"/>
      <c r="DW102" s="521"/>
      <c r="DX102" s="521"/>
      <c r="DY102" s="521"/>
      <c r="DZ102" s="521"/>
      <c r="EA102" s="640"/>
      <c r="EB102" s="640"/>
      <c r="EC102" s="640"/>
      <c r="ED102" s="640"/>
      <c r="EE102" s="640"/>
      <c r="EF102" s="640"/>
      <c r="EG102" s="640"/>
      <c r="EH102" s="640"/>
      <c r="EI102" s="640"/>
      <c r="EJ102" s="640"/>
      <c r="EK102" s="640"/>
      <c r="EL102" s="640"/>
      <c r="EM102" s="640"/>
      <c r="EN102" s="640"/>
      <c r="EO102" s="759"/>
      <c r="EP102" s="759"/>
      <c r="EQ102" s="759"/>
      <c r="ER102" s="759"/>
      <c r="ES102" s="759"/>
      <c r="ET102" s="759"/>
      <c r="EU102" s="759"/>
      <c r="EV102" s="759"/>
      <c r="EW102" s="759"/>
      <c r="EX102" s="759"/>
      <c r="EY102" s="759"/>
      <c r="EZ102" s="759"/>
      <c r="FA102" s="759"/>
      <c r="FB102" s="759"/>
      <c r="FC102" s="1607"/>
      <c r="FD102" s="1607"/>
      <c r="FE102" s="1607"/>
      <c r="FF102" s="1607"/>
      <c r="FG102" s="1607"/>
      <c r="FH102" s="1607"/>
      <c r="FI102" s="1607"/>
      <c r="FJ102" s="1607"/>
      <c r="FK102" s="1607"/>
      <c r="FL102" s="1607"/>
      <c r="FM102" s="1607"/>
      <c r="FN102" s="1607"/>
      <c r="FO102" s="1607"/>
      <c r="FP102" s="1607"/>
      <c r="FQ102" s="1607"/>
      <c r="FR102" s="3606"/>
      <c r="FS102" s="3606"/>
      <c r="FT102" s="3606"/>
      <c r="FU102" s="3606"/>
      <c r="FV102" s="3606"/>
      <c r="FW102" s="3606"/>
      <c r="FX102" s="3606"/>
      <c r="FY102" s="3672"/>
      <c r="FZ102" s="3606"/>
      <c r="GA102" s="3606"/>
      <c r="GB102" s="3606"/>
      <c r="GC102" s="3762"/>
      <c r="GD102" s="3763"/>
    </row>
    <row r="103" spans="1:187" s="517" customFormat="1" ht="11.1" customHeight="1" x14ac:dyDescent="0.2">
      <c r="A103" s="61" t="s">
        <v>104</v>
      </c>
      <c r="B103" s="61" t="s">
        <v>142</v>
      </c>
      <c r="C103" s="454">
        <v>41</v>
      </c>
      <c r="D103" s="453">
        <v>0.26114649681528662</v>
      </c>
      <c r="E103" s="409">
        <v>39263</v>
      </c>
      <c r="F103" s="406">
        <v>43602</v>
      </c>
      <c r="G103" s="448">
        <v>4</v>
      </c>
      <c r="H103" s="452">
        <v>9.7560975609756101E-2</v>
      </c>
      <c r="I103" s="632">
        <v>0.66666666666666663</v>
      </c>
      <c r="J103" s="381">
        <v>41348</v>
      </c>
      <c r="K103" s="766">
        <v>60</v>
      </c>
      <c r="L103" s="390">
        <v>14</v>
      </c>
      <c r="M103" s="390">
        <v>97</v>
      </c>
      <c r="N103" s="451">
        <v>2</v>
      </c>
      <c r="O103" s="450">
        <v>4.878048780487805E-2</v>
      </c>
      <c r="P103" s="162">
        <v>4</v>
      </c>
      <c r="Q103" s="449">
        <v>9.7560975609756101E-2</v>
      </c>
      <c r="R103" s="448">
        <v>10</v>
      </c>
      <c r="S103" s="447">
        <v>0.24390243902439024</v>
      </c>
      <c r="T103" s="368">
        <v>12</v>
      </c>
      <c r="U103" s="163">
        <v>0.29268292682926828</v>
      </c>
      <c r="V103" s="369">
        <v>21</v>
      </c>
      <c r="W103" s="164">
        <v>0.51219512195121952</v>
      </c>
      <c r="X103" s="165">
        <v>3</v>
      </c>
      <c r="Y103" s="166">
        <v>7.3170731707317069E-2</v>
      </c>
      <c r="Z103" s="395">
        <v>6.8048780487804876</v>
      </c>
      <c r="AA103" s="395">
        <v>12.560975609756097</v>
      </c>
      <c r="AB103" s="403">
        <v>0.54174757281553398</v>
      </c>
      <c r="AC103" s="111"/>
      <c r="AD103" s="109">
        <v>1</v>
      </c>
      <c r="AE103" s="109">
        <v>5</v>
      </c>
      <c r="AF103" s="102">
        <v>6</v>
      </c>
      <c r="AG103" s="102">
        <v>5</v>
      </c>
      <c r="AH103" s="102"/>
      <c r="AI103" s="102"/>
      <c r="AJ103" s="102"/>
      <c r="AK103" s="102">
        <v>4</v>
      </c>
      <c r="AL103" s="102">
        <v>9</v>
      </c>
      <c r="AM103" s="102">
        <v>3</v>
      </c>
      <c r="AN103" s="104">
        <v>8</v>
      </c>
      <c r="AO103" s="104"/>
      <c r="AP103" s="104"/>
      <c r="AQ103" s="104"/>
      <c r="AR103" s="104"/>
      <c r="AS103" s="104">
        <v>1</v>
      </c>
      <c r="AT103" s="104">
        <v>14</v>
      </c>
      <c r="AU103" s="104">
        <v>10</v>
      </c>
      <c r="AV103" s="105">
        <v>2</v>
      </c>
      <c r="AW103" s="105"/>
      <c r="AX103" s="105">
        <v>10</v>
      </c>
      <c r="AY103" s="105">
        <v>3</v>
      </c>
      <c r="AZ103" s="105"/>
      <c r="BA103" s="105">
        <v>4</v>
      </c>
      <c r="BB103" s="105"/>
      <c r="BC103" s="105"/>
      <c r="BD103" s="105"/>
      <c r="BE103" s="105"/>
      <c r="BF103" s="106">
        <v>3</v>
      </c>
      <c r="BG103" s="106"/>
      <c r="BH103" s="106"/>
      <c r="BI103" s="106">
        <v>9</v>
      </c>
      <c r="BJ103" s="106">
        <v>7</v>
      </c>
      <c r="BK103" s="106">
        <v>8</v>
      </c>
      <c r="BL103" s="106"/>
      <c r="BM103" s="106">
        <v>5</v>
      </c>
      <c r="BN103" s="106">
        <v>1</v>
      </c>
      <c r="BO103" s="106"/>
      <c r="BP103" s="106"/>
      <c r="BQ103" s="107">
        <v>8</v>
      </c>
      <c r="BR103" s="107">
        <v>5</v>
      </c>
      <c r="BS103" s="107"/>
      <c r="BT103" s="107"/>
      <c r="BU103" s="107">
        <v>7</v>
      </c>
      <c r="BV103" s="107"/>
      <c r="BW103" s="107"/>
      <c r="BX103" s="107"/>
      <c r="BY103" s="107"/>
      <c r="BZ103" s="107"/>
      <c r="CA103" s="108">
        <v>9</v>
      </c>
      <c r="CB103" s="108"/>
      <c r="CC103" s="108"/>
      <c r="CD103" s="108"/>
      <c r="CE103" s="108"/>
      <c r="CF103" s="108"/>
      <c r="CG103" s="108">
        <v>5</v>
      </c>
      <c r="CH103" s="108"/>
      <c r="CI103" s="108"/>
      <c r="CJ103" s="108">
        <v>1</v>
      </c>
      <c r="CK103" s="108"/>
      <c r="CL103" s="108"/>
      <c r="CM103" s="108">
        <v>12</v>
      </c>
      <c r="CN103" s="109"/>
      <c r="CO103" s="109"/>
      <c r="CP103" s="109"/>
      <c r="CQ103" s="109"/>
      <c r="CR103" s="109"/>
      <c r="CS103" s="109"/>
      <c r="CT103" s="109">
        <v>11</v>
      </c>
      <c r="CU103" s="109"/>
      <c r="CV103" s="109"/>
      <c r="CW103" s="109"/>
      <c r="CX103" s="109"/>
      <c r="CY103" s="109"/>
      <c r="CZ103" s="102">
        <v>3</v>
      </c>
      <c r="DA103" s="102"/>
      <c r="DB103" s="102">
        <v>13</v>
      </c>
      <c r="DC103" s="110"/>
      <c r="DD103" s="110"/>
      <c r="DE103" s="110">
        <v>8</v>
      </c>
      <c r="DF103" s="110"/>
      <c r="DG103" s="110"/>
      <c r="DH103" s="110"/>
      <c r="DI103" s="110"/>
      <c r="DJ103" s="110"/>
      <c r="DK103" s="110"/>
      <c r="DL103" s="110"/>
      <c r="DM103" s="373"/>
      <c r="DN103" s="373"/>
      <c r="DO103" s="373"/>
      <c r="DP103" s="373"/>
      <c r="DQ103" s="373"/>
      <c r="DR103" s="373"/>
      <c r="DS103" s="521"/>
      <c r="DT103" s="521"/>
      <c r="DU103" s="521"/>
      <c r="DV103" s="521"/>
      <c r="DW103" s="521"/>
      <c r="DX103" s="521"/>
      <c r="DY103" s="521"/>
      <c r="DZ103" s="521"/>
      <c r="EA103" s="640"/>
      <c r="EB103" s="640"/>
      <c r="EC103" s="640">
        <v>11</v>
      </c>
      <c r="ED103" s="640"/>
      <c r="EE103" s="640"/>
      <c r="EF103" s="640">
        <v>5</v>
      </c>
      <c r="EG103" s="640"/>
      <c r="EH103" s="640">
        <v>2</v>
      </c>
      <c r="EI103" s="640"/>
      <c r="EJ103" s="640"/>
      <c r="EK103" s="640">
        <v>6</v>
      </c>
      <c r="EL103" s="640"/>
      <c r="EM103" s="640"/>
      <c r="EN103" s="640"/>
      <c r="EO103" s="759"/>
      <c r="EP103" s="759"/>
      <c r="EQ103" s="759"/>
      <c r="ER103" s="759"/>
      <c r="ES103" s="759">
        <v>13</v>
      </c>
      <c r="ET103" s="759">
        <v>16</v>
      </c>
      <c r="EU103" s="759"/>
      <c r="EV103" s="759"/>
      <c r="EW103" s="759"/>
      <c r="EX103" s="759"/>
      <c r="EY103" s="759"/>
      <c r="EZ103" s="759"/>
      <c r="FA103" s="759"/>
      <c r="FB103" s="759"/>
      <c r="FC103" s="1607">
        <v>10</v>
      </c>
      <c r="FD103" s="1607"/>
      <c r="FE103" s="1607">
        <v>12</v>
      </c>
      <c r="FF103" s="1607"/>
      <c r="FG103" s="1607"/>
      <c r="FH103" s="1607"/>
      <c r="FI103" s="1607"/>
      <c r="FJ103" s="1607"/>
      <c r="FK103" s="1607"/>
      <c r="FL103" s="1607"/>
      <c r="FM103" s="1607"/>
      <c r="FN103" s="1607"/>
      <c r="FO103" s="1607">
        <v>4</v>
      </c>
      <c r="FP103" s="1607"/>
      <c r="FQ103" s="1607"/>
      <c r="FR103" s="3606"/>
      <c r="FS103" s="3606"/>
      <c r="FT103" s="3606"/>
      <c r="FU103" s="3606"/>
      <c r="FV103" s="3606"/>
      <c r="FW103" s="3606"/>
      <c r="FX103" s="3606"/>
      <c r="FY103" s="3672"/>
      <c r="FZ103" s="3606"/>
      <c r="GA103" s="3606"/>
      <c r="GB103" s="3606"/>
      <c r="GC103" s="3762"/>
      <c r="GD103" s="3763"/>
    </row>
    <row r="104" spans="1:187" s="517" customFormat="1" ht="11.1" customHeight="1" x14ac:dyDescent="0.2">
      <c r="A104" s="59" t="s">
        <v>54</v>
      </c>
      <c r="B104" s="59" t="s">
        <v>54</v>
      </c>
      <c r="C104" s="454">
        <v>1</v>
      </c>
      <c r="D104" s="453">
        <v>6.369426751592357E-3</v>
      </c>
      <c r="E104" s="409">
        <v>39308</v>
      </c>
      <c r="F104" s="406">
        <v>39308</v>
      </c>
      <c r="G104" s="448">
        <v>0</v>
      </c>
      <c r="H104" s="452">
        <v>0</v>
      </c>
      <c r="I104" s="632" t="s">
        <v>0</v>
      </c>
      <c r="J104" s="381" t="s">
        <v>0</v>
      </c>
      <c r="K104" s="766" t="s">
        <v>0</v>
      </c>
      <c r="L104" s="390">
        <v>1</v>
      </c>
      <c r="M104" s="390" t="s">
        <v>0</v>
      </c>
      <c r="N104" s="451">
        <v>0</v>
      </c>
      <c r="O104" s="450">
        <v>0</v>
      </c>
      <c r="P104" s="162">
        <v>0</v>
      </c>
      <c r="Q104" s="449">
        <v>0</v>
      </c>
      <c r="R104" s="448">
        <v>0</v>
      </c>
      <c r="S104" s="447">
        <v>0</v>
      </c>
      <c r="T104" s="368">
        <v>0</v>
      </c>
      <c r="U104" s="163">
        <v>0</v>
      </c>
      <c r="V104" s="369">
        <v>0</v>
      </c>
      <c r="W104" s="164">
        <v>0</v>
      </c>
      <c r="X104" s="165">
        <v>0</v>
      </c>
      <c r="Y104" s="166">
        <v>0</v>
      </c>
      <c r="Z104" s="395">
        <v>7</v>
      </c>
      <c r="AA104" s="395">
        <v>10</v>
      </c>
      <c r="AB104" s="403">
        <v>0.7</v>
      </c>
      <c r="AC104" s="111"/>
      <c r="AD104" s="109"/>
      <c r="AE104" s="109">
        <v>7</v>
      </c>
      <c r="AF104" s="112"/>
      <c r="AG104" s="112"/>
      <c r="AH104" s="112"/>
      <c r="AI104" s="112"/>
      <c r="AJ104" s="112"/>
      <c r="AK104" s="112"/>
      <c r="AL104" s="112"/>
      <c r="AM104" s="112"/>
      <c r="AN104" s="103"/>
      <c r="AO104" s="103"/>
      <c r="AP104" s="103"/>
      <c r="AQ104" s="103"/>
      <c r="AR104" s="103"/>
      <c r="AS104" s="103"/>
      <c r="AT104" s="103"/>
      <c r="AU104" s="104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2"/>
      <c r="DA104" s="102"/>
      <c r="DB104" s="102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373"/>
      <c r="DN104" s="373"/>
      <c r="DO104" s="373"/>
      <c r="DP104" s="373"/>
      <c r="DQ104" s="373"/>
      <c r="DR104" s="373"/>
      <c r="DS104" s="521"/>
      <c r="DT104" s="521"/>
      <c r="DU104" s="521"/>
      <c r="DV104" s="521"/>
      <c r="DW104" s="521"/>
      <c r="DX104" s="521"/>
      <c r="DY104" s="521"/>
      <c r="DZ104" s="521"/>
      <c r="EA104" s="640"/>
      <c r="EB104" s="640"/>
      <c r="EC104" s="640"/>
      <c r="ED104" s="640"/>
      <c r="EE104" s="640"/>
      <c r="EF104" s="640"/>
      <c r="EG104" s="640"/>
      <c r="EH104" s="640"/>
      <c r="EI104" s="640"/>
      <c r="EJ104" s="640"/>
      <c r="EK104" s="640"/>
      <c r="EL104" s="640"/>
      <c r="EM104" s="640"/>
      <c r="EN104" s="640"/>
      <c r="EO104" s="759"/>
      <c r="EP104" s="759"/>
      <c r="EQ104" s="759"/>
      <c r="ER104" s="759"/>
      <c r="ES104" s="759"/>
      <c r="ET104" s="759"/>
      <c r="EU104" s="759"/>
      <c r="EV104" s="759"/>
      <c r="EW104" s="759"/>
      <c r="EX104" s="759"/>
      <c r="EY104" s="759"/>
      <c r="EZ104" s="759"/>
      <c r="FA104" s="759"/>
      <c r="FB104" s="759"/>
      <c r="FC104" s="1607"/>
      <c r="FD104" s="1607"/>
      <c r="FE104" s="1607"/>
      <c r="FF104" s="1607"/>
      <c r="FG104" s="1607"/>
      <c r="FH104" s="1607"/>
      <c r="FI104" s="1607"/>
      <c r="FJ104" s="1607"/>
      <c r="FK104" s="1607"/>
      <c r="FL104" s="1607"/>
      <c r="FM104" s="1607"/>
      <c r="FN104" s="1607"/>
      <c r="FO104" s="1607"/>
      <c r="FP104" s="1607"/>
      <c r="FQ104" s="1607"/>
      <c r="FR104" s="3606"/>
      <c r="FS104" s="3606"/>
      <c r="FT104" s="3606"/>
      <c r="FU104" s="3606"/>
      <c r="FV104" s="3606"/>
      <c r="FW104" s="3606"/>
      <c r="FX104" s="3606"/>
      <c r="FY104" s="3672"/>
      <c r="FZ104" s="3606"/>
      <c r="GA104" s="3606"/>
      <c r="GB104" s="3606"/>
      <c r="GC104" s="3762"/>
      <c r="GD104" s="3763"/>
    </row>
    <row r="105" spans="1:187" s="517" customFormat="1" ht="11.1" customHeight="1" x14ac:dyDescent="0.2">
      <c r="A105" s="62" t="s">
        <v>215</v>
      </c>
      <c r="B105" s="62" t="s">
        <v>222</v>
      </c>
      <c r="C105" s="454">
        <v>1</v>
      </c>
      <c r="D105" s="453">
        <v>6.369426751592357E-3</v>
      </c>
      <c r="E105" s="409">
        <v>41782</v>
      </c>
      <c r="F105" s="406">
        <v>41782</v>
      </c>
      <c r="G105" s="448">
        <v>1</v>
      </c>
      <c r="H105" s="452">
        <v>1</v>
      </c>
      <c r="I105" s="632">
        <v>1</v>
      </c>
      <c r="J105" s="381">
        <v>41782</v>
      </c>
      <c r="K105" s="766">
        <v>74</v>
      </c>
      <c r="L105" s="390">
        <v>0</v>
      </c>
      <c r="M105" s="390">
        <v>83</v>
      </c>
      <c r="N105" s="451">
        <v>0</v>
      </c>
      <c r="O105" s="450">
        <v>0</v>
      </c>
      <c r="P105" s="162">
        <v>0</v>
      </c>
      <c r="Q105" s="449">
        <v>0</v>
      </c>
      <c r="R105" s="448">
        <v>1</v>
      </c>
      <c r="S105" s="447">
        <v>1</v>
      </c>
      <c r="T105" s="368">
        <v>1</v>
      </c>
      <c r="U105" s="163">
        <v>1</v>
      </c>
      <c r="V105" s="369">
        <v>1</v>
      </c>
      <c r="W105" s="164">
        <v>1</v>
      </c>
      <c r="X105" s="165">
        <v>0</v>
      </c>
      <c r="Y105" s="166">
        <v>0</v>
      </c>
      <c r="Z105" s="395">
        <v>1</v>
      </c>
      <c r="AA105" s="395">
        <v>9</v>
      </c>
      <c r="AB105" s="403">
        <v>0.1111111111111111</v>
      </c>
      <c r="AC105" s="100"/>
      <c r="AD105" s="101"/>
      <c r="AE105" s="101"/>
      <c r="AF105" s="112"/>
      <c r="AG105" s="112"/>
      <c r="AH105" s="112"/>
      <c r="AI105" s="112"/>
      <c r="AJ105" s="112"/>
      <c r="AK105" s="112"/>
      <c r="AL105" s="112"/>
      <c r="AM105" s="112"/>
      <c r="AN105" s="104"/>
      <c r="AO105" s="104"/>
      <c r="AP105" s="104"/>
      <c r="AQ105" s="104"/>
      <c r="AR105" s="104"/>
      <c r="AS105" s="104"/>
      <c r="AT105" s="104"/>
      <c r="AU105" s="104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>
        <v>1</v>
      </c>
      <c r="CY105" s="109"/>
      <c r="CZ105" s="102"/>
      <c r="DA105" s="102"/>
      <c r="DB105" s="102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373"/>
      <c r="DN105" s="373"/>
      <c r="DO105" s="373"/>
      <c r="DP105" s="373"/>
      <c r="DQ105" s="373"/>
      <c r="DR105" s="373"/>
      <c r="DS105" s="521"/>
      <c r="DT105" s="521"/>
      <c r="DU105" s="521"/>
      <c r="DV105" s="521"/>
      <c r="DW105" s="521"/>
      <c r="DX105" s="521"/>
      <c r="DY105" s="521"/>
      <c r="DZ105" s="521"/>
      <c r="EA105" s="640"/>
      <c r="EB105" s="640"/>
      <c r="EC105" s="640"/>
      <c r="ED105" s="640"/>
      <c r="EE105" s="640"/>
      <c r="EF105" s="640"/>
      <c r="EG105" s="640"/>
      <c r="EH105" s="640"/>
      <c r="EI105" s="640"/>
      <c r="EJ105" s="640"/>
      <c r="EK105" s="640"/>
      <c r="EL105" s="640"/>
      <c r="EM105" s="640"/>
      <c r="EN105" s="640"/>
      <c r="EO105" s="759"/>
      <c r="EP105" s="759"/>
      <c r="EQ105" s="759"/>
      <c r="ER105" s="759"/>
      <c r="ES105" s="759"/>
      <c r="ET105" s="759"/>
      <c r="EU105" s="759"/>
      <c r="EV105" s="759"/>
      <c r="EW105" s="759"/>
      <c r="EX105" s="759"/>
      <c r="EY105" s="759"/>
      <c r="EZ105" s="759"/>
      <c r="FA105" s="759"/>
      <c r="FB105" s="759"/>
      <c r="FC105" s="1607"/>
      <c r="FD105" s="1607"/>
      <c r="FE105" s="1607"/>
      <c r="FF105" s="1607"/>
      <c r="FG105" s="1607"/>
      <c r="FH105" s="1607"/>
      <c r="FI105" s="1607"/>
      <c r="FJ105" s="1607"/>
      <c r="FK105" s="1607"/>
      <c r="FL105" s="1607"/>
      <c r="FM105" s="1607"/>
      <c r="FN105" s="1607"/>
      <c r="FO105" s="1607"/>
      <c r="FP105" s="1607"/>
      <c r="FQ105" s="1607"/>
      <c r="FR105" s="3606"/>
      <c r="FS105" s="3606"/>
      <c r="FT105" s="3606"/>
      <c r="FU105" s="3606"/>
      <c r="FV105" s="3606"/>
      <c r="FW105" s="3606"/>
      <c r="FX105" s="3606"/>
      <c r="FY105" s="3672"/>
      <c r="FZ105" s="3606"/>
      <c r="GA105" s="3606"/>
      <c r="GB105" s="3606"/>
      <c r="GC105" s="3762"/>
      <c r="GD105" s="3763"/>
    </row>
    <row r="106" spans="1:187" s="517" customFormat="1" ht="11.1" customHeight="1" x14ac:dyDescent="0.2">
      <c r="A106" s="59" t="s">
        <v>174</v>
      </c>
      <c r="B106" s="59" t="s">
        <v>65</v>
      </c>
      <c r="C106" s="454">
        <v>2</v>
      </c>
      <c r="D106" s="453">
        <v>1.2738853503184714E-2</v>
      </c>
      <c r="E106" s="409">
        <v>40424</v>
      </c>
      <c r="F106" s="406">
        <v>41432</v>
      </c>
      <c r="G106" s="448">
        <v>0</v>
      </c>
      <c r="H106" s="452">
        <v>0</v>
      </c>
      <c r="I106" s="632" t="s">
        <v>0</v>
      </c>
      <c r="J106" s="381" t="s">
        <v>0</v>
      </c>
      <c r="K106" s="766" t="s">
        <v>0</v>
      </c>
      <c r="L106" s="390">
        <v>2</v>
      </c>
      <c r="M106" s="390" t="s">
        <v>0</v>
      </c>
      <c r="N106" s="451">
        <v>0</v>
      </c>
      <c r="O106" s="450">
        <v>0</v>
      </c>
      <c r="P106" s="162">
        <v>0</v>
      </c>
      <c r="Q106" s="449">
        <v>0</v>
      </c>
      <c r="R106" s="448">
        <v>0</v>
      </c>
      <c r="S106" s="447">
        <v>0</v>
      </c>
      <c r="T106" s="368">
        <v>0</v>
      </c>
      <c r="U106" s="163">
        <v>0</v>
      </c>
      <c r="V106" s="369">
        <v>0</v>
      </c>
      <c r="W106" s="164">
        <v>0</v>
      </c>
      <c r="X106" s="165">
        <v>1</v>
      </c>
      <c r="Y106" s="166">
        <v>0.5</v>
      </c>
      <c r="Z106" s="395">
        <v>10.5</v>
      </c>
      <c r="AA106" s="395">
        <v>11</v>
      </c>
      <c r="AB106" s="403">
        <v>0.95454545454545459</v>
      </c>
      <c r="AC106" s="100"/>
      <c r="AD106" s="101"/>
      <c r="AE106" s="101"/>
      <c r="AF106" s="117"/>
      <c r="AG106" s="117"/>
      <c r="AH106" s="112"/>
      <c r="AI106" s="112"/>
      <c r="AJ106" s="112"/>
      <c r="AK106" s="112"/>
      <c r="AL106" s="112"/>
      <c r="AM106" s="112"/>
      <c r="AN106" s="104"/>
      <c r="AO106" s="104"/>
      <c r="AP106" s="104"/>
      <c r="AQ106" s="104"/>
      <c r="AR106" s="104"/>
      <c r="AS106" s="104"/>
      <c r="AT106" s="104"/>
      <c r="AU106" s="104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6">
        <v>7</v>
      </c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>
        <v>14</v>
      </c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2"/>
      <c r="DA106" s="102"/>
      <c r="DB106" s="102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373"/>
      <c r="DN106" s="373"/>
      <c r="DO106" s="373"/>
      <c r="DP106" s="373"/>
      <c r="DQ106" s="373"/>
      <c r="DR106" s="373"/>
      <c r="DS106" s="521"/>
      <c r="DT106" s="521"/>
      <c r="DU106" s="521"/>
      <c r="DV106" s="521"/>
      <c r="DW106" s="521"/>
      <c r="DX106" s="521"/>
      <c r="DY106" s="521"/>
      <c r="DZ106" s="521"/>
      <c r="EA106" s="640"/>
      <c r="EB106" s="640"/>
      <c r="EC106" s="640"/>
      <c r="ED106" s="640"/>
      <c r="EE106" s="640"/>
      <c r="EF106" s="640"/>
      <c r="EG106" s="640"/>
      <c r="EH106" s="640"/>
      <c r="EI106" s="640"/>
      <c r="EJ106" s="640"/>
      <c r="EK106" s="640"/>
      <c r="EL106" s="640"/>
      <c r="EM106" s="640"/>
      <c r="EN106" s="640"/>
      <c r="EO106" s="759"/>
      <c r="EP106" s="759"/>
      <c r="EQ106" s="759"/>
      <c r="ER106" s="759"/>
      <c r="ES106" s="759"/>
      <c r="ET106" s="759"/>
      <c r="EU106" s="759"/>
      <c r="EV106" s="759"/>
      <c r="EW106" s="759"/>
      <c r="EX106" s="759"/>
      <c r="EY106" s="759"/>
      <c r="EZ106" s="759"/>
      <c r="FA106" s="759"/>
      <c r="FB106" s="759"/>
      <c r="FC106" s="1607"/>
      <c r="FD106" s="1607"/>
      <c r="FE106" s="1607"/>
      <c r="FF106" s="1607"/>
      <c r="FG106" s="1607"/>
      <c r="FH106" s="1607"/>
      <c r="FI106" s="1607"/>
      <c r="FJ106" s="1607"/>
      <c r="FK106" s="1607"/>
      <c r="FL106" s="1607"/>
      <c r="FM106" s="1607"/>
      <c r="FN106" s="1607"/>
      <c r="FO106" s="1607"/>
      <c r="FP106" s="1607"/>
      <c r="FQ106" s="1607"/>
      <c r="FR106" s="3606"/>
      <c r="FS106" s="3606"/>
      <c r="FT106" s="3606"/>
      <c r="FU106" s="3606"/>
      <c r="FV106" s="3606"/>
      <c r="FW106" s="3606"/>
      <c r="FX106" s="3606"/>
      <c r="FY106" s="3672"/>
      <c r="FZ106" s="3606"/>
      <c r="GA106" s="3606"/>
      <c r="GB106" s="3606"/>
      <c r="GC106" s="3762"/>
      <c r="GD106" s="3763"/>
    </row>
    <row r="107" spans="1:187" s="517" customFormat="1" ht="11.1" customHeight="1" x14ac:dyDescent="0.2">
      <c r="A107" s="59" t="s">
        <v>857</v>
      </c>
      <c r="B107" s="59" t="s">
        <v>855</v>
      </c>
      <c r="C107" s="454">
        <v>10</v>
      </c>
      <c r="D107" s="453">
        <v>6.3694267515923567E-2</v>
      </c>
      <c r="E107" s="409">
        <v>43574</v>
      </c>
      <c r="F107" s="406">
        <v>44400</v>
      </c>
      <c r="G107" s="448">
        <v>0</v>
      </c>
      <c r="H107" s="452">
        <v>0</v>
      </c>
      <c r="I107" s="632" t="s">
        <v>0</v>
      </c>
      <c r="J107" s="381" t="s">
        <v>0</v>
      </c>
      <c r="K107" s="766" t="s">
        <v>0</v>
      </c>
      <c r="L107" s="390">
        <v>10</v>
      </c>
      <c r="M107" s="390" t="s">
        <v>0</v>
      </c>
      <c r="N107" s="451">
        <v>0</v>
      </c>
      <c r="O107" s="450">
        <v>0</v>
      </c>
      <c r="P107" s="162">
        <v>0</v>
      </c>
      <c r="Q107" s="449">
        <v>0</v>
      </c>
      <c r="R107" s="448">
        <v>0</v>
      </c>
      <c r="S107" s="447">
        <v>0</v>
      </c>
      <c r="T107" s="368">
        <v>1</v>
      </c>
      <c r="U107" s="163">
        <v>0.1</v>
      </c>
      <c r="V107" s="369">
        <v>1</v>
      </c>
      <c r="W107" s="164">
        <v>0.1</v>
      </c>
      <c r="X107" s="165">
        <v>0</v>
      </c>
      <c r="Y107" s="166">
        <v>0</v>
      </c>
      <c r="Z107" s="395">
        <v>11.2</v>
      </c>
      <c r="AA107" s="395">
        <v>14.8</v>
      </c>
      <c r="AB107" s="403">
        <v>0.75675675675675669</v>
      </c>
      <c r="AC107" s="100"/>
      <c r="AD107" s="101"/>
      <c r="AE107" s="101"/>
      <c r="AF107" s="117"/>
      <c r="AG107" s="117"/>
      <c r="AH107" s="112"/>
      <c r="AI107" s="112"/>
      <c r="AJ107" s="112"/>
      <c r="AK107" s="112"/>
      <c r="AL107" s="112"/>
      <c r="AM107" s="112"/>
      <c r="AN107" s="104"/>
      <c r="AO107" s="104"/>
      <c r="AP107" s="104"/>
      <c r="AQ107" s="104"/>
      <c r="AR107" s="104"/>
      <c r="AS107" s="104"/>
      <c r="AT107" s="104"/>
      <c r="AU107" s="104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2"/>
      <c r="DA107" s="102"/>
      <c r="DB107" s="102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373"/>
      <c r="DN107" s="373"/>
      <c r="DO107" s="373"/>
      <c r="DP107" s="373"/>
      <c r="DQ107" s="373"/>
      <c r="DR107" s="373"/>
      <c r="DS107" s="521"/>
      <c r="DT107" s="521"/>
      <c r="DU107" s="521"/>
      <c r="DV107" s="521"/>
      <c r="DW107" s="521"/>
      <c r="DX107" s="521"/>
      <c r="DY107" s="521"/>
      <c r="DZ107" s="521"/>
      <c r="EA107" s="640"/>
      <c r="EB107" s="640"/>
      <c r="EC107" s="640"/>
      <c r="ED107" s="640"/>
      <c r="EE107" s="640"/>
      <c r="EF107" s="640"/>
      <c r="EG107" s="640"/>
      <c r="EH107" s="640"/>
      <c r="EI107" s="640"/>
      <c r="EJ107" s="640"/>
      <c r="EK107" s="640"/>
      <c r="EL107" s="640"/>
      <c r="EM107" s="640"/>
      <c r="EN107" s="640"/>
      <c r="EO107" s="759"/>
      <c r="EP107" s="759"/>
      <c r="EQ107" s="759"/>
      <c r="ER107" s="759"/>
      <c r="ES107" s="759"/>
      <c r="ET107" s="759"/>
      <c r="EU107" s="759"/>
      <c r="EV107" s="759"/>
      <c r="EW107" s="759"/>
      <c r="EX107" s="759"/>
      <c r="EY107" s="759"/>
      <c r="EZ107" s="759"/>
      <c r="FA107" s="759"/>
      <c r="FB107" s="759"/>
      <c r="FC107" s="1607"/>
      <c r="FD107" s="1607"/>
      <c r="FE107" s="1607"/>
      <c r="FF107" s="1607"/>
      <c r="FG107" s="1607"/>
      <c r="FH107" s="1607"/>
      <c r="FI107" s="1607"/>
      <c r="FJ107" s="1607"/>
      <c r="FK107" s="1607"/>
      <c r="FL107" s="1607"/>
      <c r="FM107" s="1607"/>
      <c r="FN107" s="1607">
        <v>10</v>
      </c>
      <c r="FO107" s="1607">
        <v>10</v>
      </c>
      <c r="FP107" s="1607">
        <v>8</v>
      </c>
      <c r="FQ107" s="1607">
        <v>14</v>
      </c>
      <c r="FR107" s="3606">
        <v>16</v>
      </c>
      <c r="FS107" s="3606">
        <v>4</v>
      </c>
      <c r="FT107" s="3606">
        <v>16</v>
      </c>
      <c r="FU107" s="3606">
        <v>11</v>
      </c>
      <c r="FV107" s="3606"/>
      <c r="FW107" s="3606"/>
      <c r="FX107" s="3606"/>
      <c r="FY107" s="3672"/>
      <c r="FZ107" s="3606"/>
      <c r="GA107" s="3606">
        <v>14</v>
      </c>
      <c r="GB107" s="3606"/>
      <c r="GC107" s="3762">
        <v>9</v>
      </c>
      <c r="GD107" s="3763"/>
    </row>
    <row r="108" spans="1:187" s="517" customFormat="1" ht="11.1" customHeight="1" x14ac:dyDescent="0.2">
      <c r="A108" s="59" t="s">
        <v>199</v>
      </c>
      <c r="B108" s="59" t="s">
        <v>199</v>
      </c>
      <c r="C108" s="454">
        <v>1</v>
      </c>
      <c r="D108" s="453">
        <v>6.369426751592357E-3</v>
      </c>
      <c r="E108" s="409">
        <v>39308</v>
      </c>
      <c r="F108" s="406">
        <v>39308</v>
      </c>
      <c r="G108" s="448">
        <v>0</v>
      </c>
      <c r="H108" s="452">
        <v>0</v>
      </c>
      <c r="I108" s="632" t="s">
        <v>0</v>
      </c>
      <c r="J108" s="381" t="s">
        <v>0</v>
      </c>
      <c r="K108" s="766" t="s">
        <v>0</v>
      </c>
      <c r="L108" s="390">
        <v>1</v>
      </c>
      <c r="M108" s="390" t="s">
        <v>0</v>
      </c>
      <c r="N108" s="451">
        <v>0</v>
      </c>
      <c r="O108" s="450">
        <v>0</v>
      </c>
      <c r="P108" s="162">
        <v>0</v>
      </c>
      <c r="Q108" s="449">
        <v>0</v>
      </c>
      <c r="R108" s="448">
        <v>0</v>
      </c>
      <c r="S108" s="447">
        <v>0</v>
      </c>
      <c r="T108" s="368">
        <v>0</v>
      </c>
      <c r="U108" s="163">
        <v>0</v>
      </c>
      <c r="V108" s="369">
        <v>0</v>
      </c>
      <c r="W108" s="164">
        <v>0</v>
      </c>
      <c r="X108" s="165">
        <v>1</v>
      </c>
      <c r="Y108" s="166">
        <v>1</v>
      </c>
      <c r="Z108" s="395">
        <v>10</v>
      </c>
      <c r="AA108" s="395">
        <v>10</v>
      </c>
      <c r="AB108" s="403">
        <v>1</v>
      </c>
      <c r="AC108" s="111"/>
      <c r="AD108" s="109"/>
      <c r="AE108" s="109">
        <v>10</v>
      </c>
      <c r="AF108" s="117"/>
      <c r="AG108" s="117"/>
      <c r="AH108" s="112"/>
      <c r="AI108" s="112"/>
      <c r="AJ108" s="112"/>
      <c r="AK108" s="112"/>
      <c r="AL108" s="112"/>
      <c r="AM108" s="112"/>
      <c r="AN108" s="104"/>
      <c r="AO108" s="104"/>
      <c r="AP108" s="104"/>
      <c r="AQ108" s="104"/>
      <c r="AR108" s="104"/>
      <c r="AS108" s="104"/>
      <c r="AT108" s="104"/>
      <c r="AU108" s="104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2"/>
      <c r="DA108" s="102"/>
      <c r="DB108" s="102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373"/>
      <c r="DN108" s="373"/>
      <c r="DO108" s="373"/>
      <c r="DP108" s="373"/>
      <c r="DQ108" s="373"/>
      <c r="DR108" s="373"/>
      <c r="DS108" s="521"/>
      <c r="DT108" s="521"/>
      <c r="DU108" s="521"/>
      <c r="DV108" s="521"/>
      <c r="DW108" s="521"/>
      <c r="DX108" s="521"/>
      <c r="DY108" s="521"/>
      <c r="DZ108" s="521"/>
      <c r="EA108" s="640"/>
      <c r="EB108" s="640"/>
      <c r="EC108" s="640"/>
      <c r="ED108" s="640"/>
      <c r="EE108" s="640"/>
      <c r="EF108" s="640"/>
      <c r="EG108" s="640"/>
      <c r="EH108" s="640"/>
      <c r="EI108" s="640"/>
      <c r="EJ108" s="640"/>
      <c r="EK108" s="640"/>
      <c r="EL108" s="640"/>
      <c r="EM108" s="640"/>
      <c r="EN108" s="640"/>
      <c r="EO108" s="759"/>
      <c r="EP108" s="759"/>
      <c r="EQ108" s="759"/>
      <c r="ER108" s="759"/>
      <c r="ES108" s="759"/>
      <c r="ET108" s="759"/>
      <c r="EU108" s="759"/>
      <c r="EV108" s="759"/>
      <c r="EW108" s="759"/>
      <c r="EX108" s="759"/>
      <c r="EY108" s="759"/>
      <c r="EZ108" s="759"/>
      <c r="FA108" s="759"/>
      <c r="FB108" s="759"/>
      <c r="FC108" s="1607"/>
      <c r="FD108" s="1607"/>
      <c r="FE108" s="1607"/>
      <c r="FF108" s="1607"/>
      <c r="FG108" s="1607"/>
      <c r="FH108" s="1607"/>
      <c r="FI108" s="1607"/>
      <c r="FJ108" s="1607"/>
      <c r="FK108" s="1607"/>
      <c r="FL108" s="1607"/>
      <c r="FM108" s="1607"/>
      <c r="FN108" s="1607"/>
      <c r="FO108" s="1607"/>
      <c r="FP108" s="1607"/>
      <c r="FQ108" s="1607"/>
      <c r="FR108" s="3606"/>
      <c r="FS108" s="3606"/>
      <c r="FT108" s="3606"/>
      <c r="FU108" s="3606"/>
      <c r="FV108" s="3606"/>
      <c r="FW108" s="3606"/>
      <c r="FX108" s="3606"/>
      <c r="FY108" s="3672"/>
      <c r="FZ108" s="3606"/>
      <c r="GA108" s="3606"/>
      <c r="GB108" s="3606"/>
      <c r="GC108" s="3762"/>
      <c r="GD108" s="3763"/>
    </row>
    <row r="109" spans="1:187" s="517" customFormat="1" ht="11.1" customHeight="1" x14ac:dyDescent="0.2">
      <c r="A109" s="58" t="s">
        <v>235</v>
      </c>
      <c r="B109" s="58" t="s">
        <v>196</v>
      </c>
      <c r="C109" s="454">
        <v>13</v>
      </c>
      <c r="D109" s="453">
        <v>8.2802547770700632E-2</v>
      </c>
      <c r="E109" s="409">
        <v>39227</v>
      </c>
      <c r="F109" s="406">
        <v>41996</v>
      </c>
      <c r="G109" s="448">
        <v>3</v>
      </c>
      <c r="H109" s="452">
        <v>0.23076923076923078</v>
      </c>
      <c r="I109" s="632">
        <v>0.6</v>
      </c>
      <c r="J109" s="381">
        <v>39536</v>
      </c>
      <c r="K109" s="766">
        <v>9</v>
      </c>
      <c r="L109" s="390">
        <v>7</v>
      </c>
      <c r="M109" s="390">
        <v>148</v>
      </c>
      <c r="N109" s="451">
        <v>2</v>
      </c>
      <c r="O109" s="450">
        <v>0.15384615384615385</v>
      </c>
      <c r="P109" s="162">
        <v>3</v>
      </c>
      <c r="Q109" s="449">
        <v>0.23076923076923078</v>
      </c>
      <c r="R109" s="448">
        <v>8</v>
      </c>
      <c r="S109" s="447">
        <v>0.61538461538461542</v>
      </c>
      <c r="T109" s="368">
        <v>9</v>
      </c>
      <c r="U109" s="163">
        <v>0.69230769230769229</v>
      </c>
      <c r="V109" s="369">
        <v>10</v>
      </c>
      <c r="W109" s="164">
        <v>0.76923076923076927</v>
      </c>
      <c r="X109" s="165">
        <v>1</v>
      </c>
      <c r="Y109" s="166">
        <v>7.6923076923076927E-2</v>
      </c>
      <c r="Z109" s="395">
        <v>4.3076923076923075</v>
      </c>
      <c r="AA109" s="395">
        <v>12.692307692307692</v>
      </c>
      <c r="AB109" s="403">
        <v>0.33939393939393941</v>
      </c>
      <c r="AC109" s="111">
        <v>1</v>
      </c>
      <c r="AD109" s="109">
        <v>3</v>
      </c>
      <c r="AE109" s="109"/>
      <c r="AF109" s="102">
        <v>4</v>
      </c>
      <c r="AG109" s="102"/>
      <c r="AH109" s="102">
        <v>2</v>
      </c>
      <c r="AI109" s="102">
        <v>1</v>
      </c>
      <c r="AJ109" s="102"/>
      <c r="AK109" s="102">
        <v>1</v>
      </c>
      <c r="AL109" s="102"/>
      <c r="AM109" s="102">
        <v>8</v>
      </c>
      <c r="AN109" s="104"/>
      <c r="AO109" s="104"/>
      <c r="AP109" s="104">
        <v>4</v>
      </c>
      <c r="AQ109" s="104">
        <v>3</v>
      </c>
      <c r="AR109" s="104"/>
      <c r="AS109" s="104"/>
      <c r="AT109" s="104"/>
      <c r="AU109" s="104"/>
      <c r="AV109" s="105">
        <v>3</v>
      </c>
      <c r="AW109" s="105"/>
      <c r="AX109" s="105"/>
      <c r="AY109" s="105"/>
      <c r="AZ109" s="105">
        <v>11</v>
      </c>
      <c r="BA109" s="105"/>
      <c r="BB109" s="105"/>
      <c r="BC109" s="105"/>
      <c r="BD109" s="105"/>
      <c r="BE109" s="105"/>
      <c r="BF109" s="106"/>
      <c r="BG109" s="106"/>
      <c r="BH109" s="106">
        <v>13</v>
      </c>
      <c r="BI109" s="106"/>
      <c r="BJ109" s="106"/>
      <c r="BK109" s="106"/>
      <c r="BL109" s="106"/>
      <c r="BM109" s="106"/>
      <c r="BN109" s="106"/>
      <c r="BO109" s="106"/>
      <c r="BP109" s="106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2"/>
      <c r="DA109" s="102"/>
      <c r="DB109" s="102"/>
      <c r="DC109" s="110"/>
      <c r="DD109" s="110"/>
      <c r="DE109" s="110">
        <v>2</v>
      </c>
      <c r="DF109" s="110"/>
      <c r="DG109" s="110"/>
      <c r="DH109" s="110"/>
      <c r="DI109" s="110"/>
      <c r="DJ109" s="110"/>
      <c r="DK109" s="110"/>
      <c r="DL109" s="110"/>
      <c r="DM109" s="373"/>
      <c r="DN109" s="373"/>
      <c r="DO109" s="373"/>
      <c r="DP109" s="373"/>
      <c r="DQ109" s="373"/>
      <c r="DR109" s="373"/>
      <c r="DS109" s="521"/>
      <c r="DT109" s="521"/>
      <c r="DU109" s="521"/>
      <c r="DV109" s="521"/>
      <c r="DW109" s="521"/>
      <c r="DX109" s="521"/>
      <c r="DY109" s="521"/>
      <c r="DZ109" s="521"/>
      <c r="EA109" s="640"/>
      <c r="EB109" s="640"/>
      <c r="EC109" s="640"/>
      <c r="ED109" s="640"/>
      <c r="EE109" s="640"/>
      <c r="EF109" s="640"/>
      <c r="EG109" s="640"/>
      <c r="EH109" s="640"/>
      <c r="EI109" s="640"/>
      <c r="EJ109" s="640"/>
      <c r="EK109" s="640"/>
      <c r="EL109" s="640"/>
      <c r="EM109" s="640"/>
      <c r="EN109" s="640"/>
      <c r="EO109" s="759"/>
      <c r="EP109" s="759"/>
      <c r="EQ109" s="759"/>
      <c r="ER109" s="759"/>
      <c r="ES109" s="759"/>
      <c r="ET109" s="759"/>
      <c r="EU109" s="759"/>
      <c r="EV109" s="759"/>
      <c r="EW109" s="759"/>
      <c r="EX109" s="759"/>
      <c r="EY109" s="759"/>
      <c r="EZ109" s="759"/>
      <c r="FA109" s="759"/>
      <c r="FB109" s="759"/>
      <c r="FC109" s="1607"/>
      <c r="FD109" s="1607"/>
      <c r="FE109" s="1607"/>
      <c r="FF109" s="1607"/>
      <c r="FG109" s="1607"/>
      <c r="FH109" s="1607"/>
      <c r="FI109" s="1607"/>
      <c r="FJ109" s="1607"/>
      <c r="FK109" s="1607"/>
      <c r="FL109" s="1607"/>
      <c r="FM109" s="1607"/>
      <c r="FN109" s="1607"/>
      <c r="FO109" s="1607"/>
      <c r="FP109" s="1607"/>
      <c r="FQ109" s="1607"/>
      <c r="FR109" s="3606"/>
      <c r="FS109" s="3606"/>
      <c r="FT109" s="3606"/>
      <c r="FU109" s="3606"/>
      <c r="FV109" s="3606"/>
      <c r="FW109" s="3606"/>
      <c r="FX109" s="3606"/>
      <c r="FY109" s="3672"/>
      <c r="FZ109" s="3606"/>
      <c r="GA109" s="3606"/>
      <c r="GB109" s="3606"/>
      <c r="GC109" s="3762"/>
      <c r="GD109" s="3763"/>
    </row>
    <row r="110" spans="1:187" s="517" customFormat="1" ht="11.1" customHeight="1" x14ac:dyDescent="0.2">
      <c r="A110" s="59" t="s">
        <v>15</v>
      </c>
      <c r="B110" s="59" t="s">
        <v>15</v>
      </c>
      <c r="C110" s="454">
        <v>1</v>
      </c>
      <c r="D110" s="453">
        <v>6.369426751592357E-3</v>
      </c>
      <c r="E110" s="409">
        <v>39410</v>
      </c>
      <c r="F110" s="406">
        <v>39410</v>
      </c>
      <c r="G110" s="448">
        <v>0</v>
      </c>
      <c r="H110" s="452">
        <v>0</v>
      </c>
      <c r="I110" s="632" t="s">
        <v>0</v>
      </c>
      <c r="J110" s="381" t="s">
        <v>0</v>
      </c>
      <c r="K110" s="766" t="s">
        <v>0</v>
      </c>
      <c r="L110" s="390">
        <v>1</v>
      </c>
      <c r="M110" s="390" t="s">
        <v>0</v>
      </c>
      <c r="N110" s="451">
        <v>0</v>
      </c>
      <c r="O110" s="450">
        <v>0</v>
      </c>
      <c r="P110" s="162">
        <v>0</v>
      </c>
      <c r="Q110" s="449">
        <v>0</v>
      </c>
      <c r="R110" s="448">
        <v>0</v>
      </c>
      <c r="S110" s="447">
        <v>0</v>
      </c>
      <c r="T110" s="368">
        <v>0</v>
      </c>
      <c r="U110" s="163">
        <v>0</v>
      </c>
      <c r="V110" s="369">
        <v>0</v>
      </c>
      <c r="W110" s="164">
        <v>0</v>
      </c>
      <c r="X110" s="165">
        <v>0</v>
      </c>
      <c r="Y110" s="166">
        <v>0</v>
      </c>
      <c r="Z110" s="395">
        <v>9</v>
      </c>
      <c r="AA110" s="395">
        <v>13</v>
      </c>
      <c r="AB110" s="403">
        <v>0.69230769230769229</v>
      </c>
      <c r="AC110" s="100"/>
      <c r="AD110" s="101"/>
      <c r="AE110" s="101"/>
      <c r="AF110" s="102"/>
      <c r="AG110" s="102"/>
      <c r="AH110" s="102">
        <v>9</v>
      </c>
      <c r="AI110" s="102"/>
      <c r="AJ110" s="102"/>
      <c r="AK110" s="102"/>
      <c r="AL110" s="102"/>
      <c r="AM110" s="102"/>
      <c r="AN110" s="104"/>
      <c r="AO110" s="104"/>
      <c r="AP110" s="104"/>
      <c r="AQ110" s="104"/>
      <c r="AR110" s="104"/>
      <c r="AS110" s="104"/>
      <c r="AT110" s="104"/>
      <c r="AU110" s="104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2"/>
      <c r="DA110" s="102"/>
      <c r="DB110" s="102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373"/>
      <c r="DN110" s="373"/>
      <c r="DO110" s="373"/>
      <c r="DP110" s="373"/>
      <c r="DQ110" s="373"/>
      <c r="DR110" s="373"/>
      <c r="DS110" s="521"/>
      <c r="DT110" s="521"/>
      <c r="DU110" s="521"/>
      <c r="DV110" s="521"/>
      <c r="DW110" s="521"/>
      <c r="DX110" s="521"/>
      <c r="DY110" s="521"/>
      <c r="DZ110" s="521"/>
      <c r="EA110" s="640"/>
      <c r="EB110" s="640"/>
      <c r="EC110" s="640"/>
      <c r="ED110" s="640"/>
      <c r="EE110" s="640"/>
      <c r="EF110" s="640"/>
      <c r="EG110" s="640"/>
      <c r="EH110" s="640"/>
      <c r="EI110" s="640"/>
      <c r="EJ110" s="640"/>
      <c r="EK110" s="640"/>
      <c r="EL110" s="640"/>
      <c r="EM110" s="640"/>
      <c r="EN110" s="640"/>
      <c r="EO110" s="759"/>
      <c r="EP110" s="759"/>
      <c r="EQ110" s="759"/>
      <c r="ER110" s="759"/>
      <c r="ES110" s="759"/>
      <c r="ET110" s="759"/>
      <c r="EU110" s="759"/>
      <c r="EV110" s="759"/>
      <c r="EW110" s="759"/>
      <c r="EX110" s="759"/>
      <c r="EY110" s="759"/>
      <c r="EZ110" s="759"/>
      <c r="FA110" s="759"/>
      <c r="FB110" s="759"/>
      <c r="FC110" s="1607"/>
      <c r="FD110" s="1607"/>
      <c r="FE110" s="1607"/>
      <c r="FF110" s="1607"/>
      <c r="FG110" s="1607"/>
      <c r="FH110" s="1607"/>
      <c r="FI110" s="1607"/>
      <c r="FJ110" s="1607"/>
      <c r="FK110" s="1607"/>
      <c r="FL110" s="1607"/>
      <c r="FM110" s="1607"/>
      <c r="FN110" s="1607"/>
      <c r="FO110" s="1607"/>
      <c r="FP110" s="1607"/>
      <c r="FQ110" s="1607"/>
      <c r="FR110" s="3606"/>
      <c r="FS110" s="3606"/>
      <c r="FT110" s="3606"/>
      <c r="FU110" s="3606"/>
      <c r="FV110" s="3606"/>
      <c r="FW110" s="3606"/>
      <c r="FX110" s="3606"/>
      <c r="FY110" s="3672"/>
      <c r="FZ110" s="3606"/>
      <c r="GA110" s="3606"/>
      <c r="GB110" s="3606"/>
      <c r="GC110" s="3762"/>
      <c r="GD110" s="3763"/>
      <c r="GE110" s="535"/>
    </row>
    <row r="111" spans="1:187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  <c r="AX111" s="457"/>
      <c r="AY111" s="457"/>
      <c r="AZ111" s="457"/>
      <c r="BA111" s="457"/>
      <c r="BB111" s="457"/>
      <c r="BC111" s="457"/>
      <c r="BD111" s="457"/>
      <c r="BE111" s="457"/>
      <c r="BF111" s="457"/>
      <c r="BG111" s="457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</row>
    <row r="112" spans="1:187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186" s="536" customFormat="1" ht="15" customHeight="1" x14ac:dyDescent="0.25">
      <c r="A113" s="405"/>
      <c r="B113" s="4022" t="s">
        <v>252</v>
      </c>
      <c r="C113" s="4022"/>
      <c r="D113" s="4022"/>
      <c r="E113" s="4022"/>
      <c r="F113" s="4022"/>
      <c r="G113" s="4025">
        <v>157</v>
      </c>
      <c r="H113" s="4025"/>
      <c r="I113" s="4025"/>
      <c r="J113" s="4025"/>
      <c r="K113" s="763"/>
      <c r="L113" s="547"/>
      <c r="M113" s="547"/>
      <c r="N113" s="549"/>
      <c r="O113" s="4023"/>
      <c r="P113" s="3984" t="s">
        <v>281</v>
      </c>
      <c r="Q113" s="3985"/>
      <c r="R113" s="3985" t="s">
        <v>252</v>
      </c>
      <c r="S113" s="3985"/>
      <c r="T113" s="4015" t="s">
        <v>282</v>
      </c>
      <c r="U113" s="4016"/>
      <c r="V113" s="476"/>
      <c r="W113" s="477"/>
      <c r="X113" s="478"/>
      <c r="Y113" s="478"/>
      <c r="Z113" s="479"/>
      <c r="AA113" s="480"/>
      <c r="AB113" s="481"/>
      <c r="AC113" s="435"/>
      <c r="AD113" s="435"/>
      <c r="AE113" s="435"/>
      <c r="AF113" s="434"/>
      <c r="AG113" s="434"/>
      <c r="AH113" s="434"/>
      <c r="AI113" s="434"/>
      <c r="AJ113" s="434"/>
      <c r="AK113" s="436"/>
      <c r="AL113" s="437"/>
      <c r="AM113" s="437"/>
      <c r="AN113" s="438"/>
      <c r="AO113" s="438"/>
      <c r="AP113" s="438"/>
      <c r="AQ113" s="438"/>
      <c r="AR113" s="438"/>
      <c r="AS113" s="438"/>
      <c r="AT113" s="438"/>
      <c r="AU113" s="438"/>
      <c r="AV113" s="439"/>
      <c r="AW113" s="439"/>
      <c r="AX113" s="440"/>
      <c r="AY113" s="440"/>
      <c r="AZ113" s="440"/>
      <c r="BA113" s="440"/>
      <c r="BB113" s="440"/>
      <c r="BC113" s="440"/>
      <c r="BD113" s="440"/>
      <c r="BE113" s="440"/>
      <c r="BF113" s="441"/>
      <c r="BG113" s="441"/>
      <c r="BH113" s="441"/>
      <c r="BI113" s="441"/>
      <c r="BJ113" s="441"/>
      <c r="BK113" s="441"/>
      <c r="BL113" s="441"/>
      <c r="BM113" s="441"/>
      <c r="BN113" s="441"/>
      <c r="BO113" s="441"/>
      <c r="BP113" s="441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2"/>
      <c r="CA113" s="443"/>
      <c r="CB113" s="443"/>
      <c r="CC113" s="443"/>
      <c r="CD113" s="443"/>
      <c r="CE113" s="443"/>
      <c r="CF113" s="443"/>
      <c r="CG113" s="443"/>
      <c r="CH113" s="443"/>
      <c r="CI113" s="443"/>
      <c r="CJ113" s="443"/>
      <c r="CK113" s="443"/>
      <c r="CL113" s="443"/>
      <c r="CM113" s="443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5"/>
      <c r="DA113" s="445"/>
      <c r="DB113" s="445"/>
      <c r="DC113" s="445"/>
      <c r="DD113" s="445"/>
      <c r="DE113" s="445"/>
      <c r="DF113" s="445"/>
      <c r="DG113" s="445"/>
      <c r="DH113" s="445"/>
      <c r="DI113" s="445"/>
      <c r="DJ113" s="445"/>
      <c r="DK113" s="445"/>
      <c r="DL113" s="445"/>
      <c r="DM113" s="446"/>
      <c r="DN113" s="446"/>
      <c r="DO113" s="446"/>
      <c r="DP113" s="446"/>
      <c r="DQ113" s="446"/>
      <c r="DR113" s="446"/>
      <c r="DS113" s="446"/>
      <c r="DT113" s="446"/>
      <c r="DU113" s="446"/>
      <c r="DV113" s="446"/>
      <c r="DW113" s="446"/>
      <c r="DX113" s="446"/>
      <c r="DY113" s="446"/>
      <c r="DZ113" s="446"/>
      <c r="EA113" s="440"/>
      <c r="EB113" s="440"/>
      <c r="EC113" s="440"/>
      <c r="ED113" s="440"/>
      <c r="EE113" s="440"/>
      <c r="EF113" s="440"/>
      <c r="EG113" s="440"/>
      <c r="EH113" s="440"/>
      <c r="EI113" s="440"/>
      <c r="EJ113" s="440"/>
      <c r="EK113" s="440"/>
      <c r="EL113" s="440"/>
      <c r="EM113" s="440"/>
      <c r="EN113" s="440"/>
      <c r="EO113" s="441"/>
      <c r="EP113" s="441"/>
      <c r="EQ113" s="441"/>
      <c r="ER113" s="441"/>
      <c r="ES113" s="441"/>
      <c r="ET113" s="441"/>
      <c r="EU113" s="441"/>
      <c r="EV113" s="441"/>
      <c r="EW113" s="441"/>
      <c r="EX113" s="441"/>
      <c r="EY113" s="441"/>
      <c r="EZ113" s="441"/>
      <c r="FA113" s="441"/>
      <c r="FB113" s="441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  <c r="FO113" s="442"/>
      <c r="FP113" s="442"/>
      <c r="FQ113" s="442"/>
      <c r="FR113" s="443"/>
      <c r="FS113" s="443"/>
      <c r="FT113" s="443"/>
      <c r="FU113" s="443"/>
      <c r="FV113" s="443"/>
      <c r="FW113" s="443"/>
      <c r="FX113" s="443"/>
      <c r="FY113" s="3674"/>
      <c r="FZ113" s="443"/>
      <c r="GA113" s="443"/>
      <c r="GB113" s="443"/>
      <c r="GC113" s="444"/>
      <c r="GD113" s="444"/>
    </row>
    <row r="114" spans="1:186" s="536" customFormat="1" ht="15" customHeight="1" x14ac:dyDescent="0.25">
      <c r="A114" s="405"/>
      <c r="B114" s="4022" t="s">
        <v>250</v>
      </c>
      <c r="C114" s="4022"/>
      <c r="D114" s="4022"/>
      <c r="E114" s="4022"/>
      <c r="F114" s="4022"/>
      <c r="G114" s="4025">
        <v>104</v>
      </c>
      <c r="H114" s="4025"/>
      <c r="I114" s="4025"/>
      <c r="J114" s="4025"/>
      <c r="K114" s="763"/>
      <c r="L114" s="547"/>
      <c r="M114" s="547"/>
      <c r="N114" s="549"/>
      <c r="O114" s="4023"/>
      <c r="P114" s="3984"/>
      <c r="Q114" s="3985"/>
      <c r="R114" s="3985"/>
      <c r="S114" s="3985"/>
      <c r="T114" s="4015"/>
      <c r="U114" s="4016"/>
      <c r="V114" s="476"/>
      <c r="W114" s="477"/>
      <c r="X114" s="478"/>
      <c r="Y114" s="478"/>
      <c r="Z114" s="479"/>
      <c r="AA114" s="480"/>
      <c r="AB114" s="481"/>
      <c r="AC114" s="435"/>
      <c r="AD114" s="435"/>
      <c r="AE114" s="435"/>
      <c r="AF114" s="434"/>
      <c r="AG114" s="434"/>
      <c r="AH114" s="434"/>
      <c r="AI114" s="434"/>
      <c r="AJ114" s="434"/>
      <c r="AK114" s="436"/>
      <c r="AL114" s="437"/>
      <c r="AM114" s="437"/>
      <c r="AN114" s="438"/>
      <c r="AO114" s="438"/>
      <c r="AP114" s="438"/>
      <c r="AQ114" s="438"/>
      <c r="AR114" s="438"/>
      <c r="AS114" s="438"/>
      <c r="AT114" s="438"/>
      <c r="AU114" s="438"/>
      <c r="AV114" s="439"/>
      <c r="AW114" s="439"/>
      <c r="AX114" s="440"/>
      <c r="AY114" s="440"/>
      <c r="AZ114" s="440"/>
      <c r="BA114" s="440"/>
      <c r="BB114" s="440"/>
      <c r="BC114" s="440"/>
      <c r="BD114" s="440"/>
      <c r="BE114" s="440"/>
      <c r="BF114" s="441"/>
      <c r="BG114" s="441"/>
      <c r="BH114" s="441"/>
      <c r="BI114" s="441"/>
      <c r="BJ114" s="441"/>
      <c r="BK114" s="441"/>
      <c r="BL114" s="441"/>
      <c r="BM114" s="441"/>
      <c r="BN114" s="441"/>
      <c r="BO114" s="441"/>
      <c r="BP114" s="441"/>
      <c r="BQ114" s="442"/>
      <c r="BR114" s="442"/>
      <c r="BS114" s="442"/>
      <c r="BT114" s="442"/>
      <c r="BU114" s="442"/>
      <c r="BV114" s="442"/>
      <c r="BW114" s="442"/>
      <c r="BX114" s="442"/>
      <c r="BY114" s="442"/>
      <c r="BZ114" s="442"/>
      <c r="CA114" s="443"/>
      <c r="CB114" s="443"/>
      <c r="CC114" s="443"/>
      <c r="CD114" s="443"/>
      <c r="CE114" s="443"/>
      <c r="CF114" s="443"/>
      <c r="CG114" s="443"/>
      <c r="CH114" s="443"/>
      <c r="CI114" s="443"/>
      <c r="CJ114" s="443"/>
      <c r="CK114" s="443"/>
      <c r="CL114" s="443"/>
      <c r="CM114" s="443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5"/>
      <c r="DA114" s="445"/>
      <c r="DB114" s="445"/>
      <c r="DC114" s="445"/>
      <c r="DD114" s="445"/>
      <c r="DE114" s="445"/>
      <c r="DF114" s="445"/>
      <c r="DG114" s="445"/>
      <c r="DH114" s="445"/>
      <c r="DI114" s="445"/>
      <c r="DJ114" s="445"/>
      <c r="DK114" s="445"/>
      <c r="DL114" s="445"/>
      <c r="DM114" s="446"/>
      <c r="DN114" s="446"/>
      <c r="DO114" s="446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440"/>
      <c r="EB114" s="440"/>
      <c r="EC114" s="440"/>
      <c r="ED114" s="440"/>
      <c r="EE114" s="440"/>
      <c r="EF114" s="440"/>
      <c r="EG114" s="440"/>
      <c r="EH114" s="440"/>
      <c r="EI114" s="440"/>
      <c r="EJ114" s="440"/>
      <c r="EK114" s="440"/>
      <c r="EL114" s="440"/>
      <c r="EM114" s="440"/>
      <c r="EN114" s="440"/>
      <c r="EO114" s="441"/>
      <c r="EP114" s="441"/>
      <c r="EQ114" s="441"/>
      <c r="ER114" s="441"/>
      <c r="ES114" s="441"/>
      <c r="ET114" s="441"/>
      <c r="EU114" s="441"/>
      <c r="EV114" s="441"/>
      <c r="EW114" s="441"/>
      <c r="EX114" s="441"/>
      <c r="EY114" s="441"/>
      <c r="EZ114" s="441"/>
      <c r="FA114" s="441"/>
      <c r="FB114" s="441"/>
      <c r="FC114" s="442"/>
      <c r="FD114" s="442"/>
      <c r="FE114" s="442"/>
      <c r="FF114" s="442"/>
      <c r="FG114" s="442"/>
      <c r="FH114" s="442"/>
      <c r="FI114" s="442"/>
      <c r="FJ114" s="442"/>
      <c r="FK114" s="442"/>
      <c r="FL114" s="442"/>
      <c r="FM114" s="442"/>
      <c r="FN114" s="442"/>
      <c r="FO114" s="442"/>
      <c r="FP114" s="442"/>
      <c r="FQ114" s="442"/>
      <c r="FR114" s="443"/>
      <c r="FS114" s="443"/>
      <c r="FT114" s="443"/>
      <c r="FU114" s="443"/>
      <c r="FV114" s="443"/>
      <c r="FW114" s="443"/>
      <c r="FX114" s="443"/>
      <c r="FY114" s="3674"/>
      <c r="FZ114" s="443"/>
      <c r="GA114" s="443"/>
      <c r="GB114" s="443"/>
      <c r="GC114" s="444"/>
      <c r="GD114" s="444"/>
    </row>
    <row r="115" spans="1:186" s="536" customFormat="1" ht="15" customHeight="1" x14ac:dyDescent="0.25">
      <c r="A115" s="405"/>
      <c r="B115" s="4022" t="s">
        <v>251</v>
      </c>
      <c r="C115" s="4022"/>
      <c r="D115" s="4022"/>
      <c r="E115" s="4022"/>
      <c r="F115" s="4022"/>
      <c r="G115" s="4026">
        <v>2068</v>
      </c>
      <c r="H115" s="4026"/>
      <c r="I115" s="4026"/>
      <c r="J115" s="4026"/>
      <c r="K115" s="763"/>
      <c r="L115" s="547"/>
      <c r="M115" s="547"/>
      <c r="N115" s="549"/>
      <c r="O115" s="4023"/>
      <c r="P115" s="3982">
        <v>8</v>
      </c>
      <c r="Q115" s="3983"/>
      <c r="R115" s="4019">
        <v>9</v>
      </c>
      <c r="S115" s="4019"/>
      <c r="T115" s="3987">
        <v>5.7324840764331211E-2</v>
      </c>
      <c r="U115" s="3988"/>
      <c r="V115" s="470"/>
      <c r="W115" s="471"/>
      <c r="X115" s="472"/>
      <c r="Y115" s="472"/>
      <c r="Z115" s="473"/>
      <c r="AA115" s="474"/>
      <c r="AB115" s="475"/>
      <c r="AC115" s="435"/>
      <c r="AD115" s="435"/>
      <c r="AE115" s="435"/>
      <c r="AF115" s="434"/>
      <c r="AG115" s="434"/>
      <c r="AH115" s="434"/>
      <c r="AI115" s="434"/>
      <c r="AJ115" s="434"/>
      <c r="AK115" s="436"/>
      <c r="AL115" s="437"/>
      <c r="AM115" s="437"/>
      <c r="AN115" s="438"/>
      <c r="AO115" s="438"/>
      <c r="AP115" s="438"/>
      <c r="AQ115" s="438"/>
      <c r="AR115" s="438"/>
      <c r="AS115" s="438"/>
      <c r="AT115" s="438"/>
      <c r="AU115" s="438"/>
      <c r="AV115" s="439"/>
      <c r="AW115" s="439"/>
      <c r="AX115" s="440"/>
      <c r="AY115" s="440"/>
      <c r="AZ115" s="440"/>
      <c r="BA115" s="440"/>
      <c r="BB115" s="440"/>
      <c r="BC115" s="440"/>
      <c r="BD115" s="440"/>
      <c r="BE115" s="440"/>
      <c r="BF115" s="441"/>
      <c r="BG115" s="441"/>
      <c r="BH115" s="441"/>
      <c r="BI115" s="441"/>
      <c r="BJ115" s="441"/>
      <c r="BK115" s="441"/>
      <c r="BL115" s="441"/>
      <c r="BM115" s="441"/>
      <c r="BN115" s="441"/>
      <c r="BO115" s="441"/>
      <c r="BP115" s="441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2"/>
      <c r="CA115" s="443"/>
      <c r="CB115" s="443"/>
      <c r="CC115" s="443"/>
      <c r="CD115" s="443"/>
      <c r="CE115" s="443"/>
      <c r="CF115" s="443"/>
      <c r="CG115" s="443"/>
      <c r="CH115" s="443"/>
      <c r="CI115" s="443"/>
      <c r="CJ115" s="443"/>
      <c r="CK115" s="443"/>
      <c r="CL115" s="443"/>
      <c r="CM115" s="443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5"/>
      <c r="DA115" s="445"/>
      <c r="DB115" s="445"/>
      <c r="DC115" s="445"/>
      <c r="DD115" s="445"/>
      <c r="DE115" s="445"/>
      <c r="DF115" s="445"/>
      <c r="DG115" s="445"/>
      <c r="DH115" s="445"/>
      <c r="DI115" s="445"/>
      <c r="DJ115" s="445"/>
      <c r="DK115" s="445"/>
      <c r="DL115" s="445"/>
      <c r="DM115" s="446"/>
      <c r="DN115" s="446"/>
      <c r="DO115" s="446"/>
      <c r="DP115" s="446"/>
      <c r="DQ115" s="446"/>
      <c r="DR115" s="446"/>
      <c r="DS115" s="446"/>
      <c r="DT115" s="446"/>
      <c r="DU115" s="446"/>
      <c r="DV115" s="446"/>
      <c r="DW115" s="446"/>
      <c r="DX115" s="446"/>
      <c r="DY115" s="446"/>
      <c r="DZ115" s="446"/>
      <c r="EA115" s="440"/>
      <c r="EB115" s="440"/>
      <c r="EC115" s="440"/>
      <c r="ED115" s="440"/>
      <c r="EE115" s="440"/>
      <c r="EF115" s="440"/>
      <c r="EG115" s="440"/>
      <c r="EH115" s="440"/>
      <c r="EI115" s="440"/>
      <c r="EJ115" s="440"/>
      <c r="EK115" s="440"/>
      <c r="EL115" s="440"/>
      <c r="EM115" s="440"/>
      <c r="EN115" s="440"/>
      <c r="EO115" s="441"/>
      <c r="EP115" s="441"/>
      <c r="EQ115" s="441"/>
      <c r="ER115" s="441"/>
      <c r="ES115" s="441"/>
      <c r="ET115" s="441"/>
      <c r="EU115" s="441"/>
      <c r="EV115" s="441"/>
      <c r="EW115" s="441"/>
      <c r="EX115" s="441"/>
      <c r="EY115" s="441"/>
      <c r="EZ115" s="441"/>
      <c r="FA115" s="441"/>
      <c r="FB115" s="441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  <c r="FO115" s="442"/>
      <c r="FP115" s="442"/>
      <c r="FQ115" s="442"/>
      <c r="FR115" s="443"/>
      <c r="FS115" s="443"/>
      <c r="FT115" s="443"/>
      <c r="FU115" s="443"/>
      <c r="FV115" s="443"/>
      <c r="FW115" s="443"/>
      <c r="FX115" s="443"/>
      <c r="FY115" s="3674"/>
      <c r="FZ115" s="443"/>
      <c r="GA115" s="443"/>
      <c r="GB115" s="443"/>
      <c r="GC115" s="444"/>
      <c r="GD115" s="444"/>
    </row>
    <row r="116" spans="1:186" s="536" customFormat="1" ht="15" customHeight="1" x14ac:dyDescent="0.25">
      <c r="A116" s="405"/>
      <c r="B116" s="4022" t="s">
        <v>253</v>
      </c>
      <c r="C116" s="4022"/>
      <c r="D116" s="4022"/>
      <c r="E116" s="4022"/>
      <c r="F116" s="4022"/>
      <c r="G116" s="4024">
        <v>13.171974522292993</v>
      </c>
      <c r="H116" s="4024"/>
      <c r="I116" s="4024"/>
      <c r="J116" s="4024"/>
      <c r="K116" s="763"/>
      <c r="L116" s="547"/>
      <c r="M116" s="547"/>
      <c r="N116" s="549"/>
      <c r="O116" s="4023"/>
      <c r="P116" s="3982">
        <v>9</v>
      </c>
      <c r="Q116" s="3983"/>
      <c r="R116" s="4020">
        <v>7</v>
      </c>
      <c r="S116" s="4021"/>
      <c r="T116" s="3987">
        <v>4.4585987261146494E-2</v>
      </c>
      <c r="U116" s="3988"/>
      <c r="V116" s="470"/>
      <c r="W116" s="471"/>
      <c r="X116" s="472"/>
      <c r="Y116" s="472"/>
      <c r="Z116" s="473"/>
      <c r="AA116" s="474"/>
      <c r="AB116" s="475"/>
      <c r="AC116" s="435"/>
      <c r="AD116" s="435"/>
      <c r="AE116" s="435"/>
      <c r="AF116" s="434"/>
      <c r="AG116" s="434"/>
      <c r="AH116" s="434"/>
      <c r="AI116" s="434"/>
      <c r="AJ116" s="434"/>
      <c r="AK116" s="436"/>
      <c r="AL116" s="437"/>
      <c r="AM116" s="437"/>
      <c r="AN116" s="438"/>
      <c r="AO116" s="438"/>
      <c r="AP116" s="438"/>
      <c r="AQ116" s="438"/>
      <c r="AR116" s="438"/>
      <c r="AS116" s="438"/>
      <c r="AT116" s="438"/>
      <c r="AU116" s="438"/>
      <c r="AV116" s="439"/>
      <c r="AW116" s="439"/>
      <c r="AX116" s="440"/>
      <c r="AY116" s="440"/>
      <c r="AZ116" s="440"/>
      <c r="BA116" s="440"/>
      <c r="BB116" s="440"/>
      <c r="BC116" s="440"/>
      <c r="BD116" s="440"/>
      <c r="BE116" s="440"/>
      <c r="BF116" s="441"/>
      <c r="BG116" s="441"/>
      <c r="BH116" s="441"/>
      <c r="BI116" s="441"/>
      <c r="BJ116" s="441"/>
      <c r="BK116" s="441"/>
      <c r="BL116" s="441"/>
      <c r="BM116" s="441"/>
      <c r="BN116" s="441"/>
      <c r="BO116" s="441"/>
      <c r="BP116" s="441"/>
      <c r="BQ116" s="442"/>
      <c r="BR116" s="442"/>
      <c r="BS116" s="442"/>
      <c r="BT116" s="442"/>
      <c r="BU116" s="442"/>
      <c r="BV116" s="442"/>
      <c r="BW116" s="442"/>
      <c r="BX116" s="442"/>
      <c r="BY116" s="442"/>
      <c r="BZ116" s="442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3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5"/>
      <c r="DA116" s="445"/>
      <c r="DB116" s="445"/>
      <c r="DC116" s="445"/>
      <c r="DD116" s="445"/>
      <c r="DE116" s="445"/>
      <c r="DF116" s="445"/>
      <c r="DG116" s="445"/>
      <c r="DH116" s="445"/>
      <c r="DI116" s="445"/>
      <c r="DJ116" s="445"/>
      <c r="DK116" s="445"/>
      <c r="DL116" s="445"/>
      <c r="DM116" s="446"/>
      <c r="DN116" s="446"/>
      <c r="DO116" s="446"/>
      <c r="DP116" s="446"/>
      <c r="DQ116" s="446"/>
      <c r="DR116" s="446"/>
      <c r="DS116" s="446"/>
      <c r="DT116" s="446"/>
      <c r="DU116" s="446"/>
      <c r="DV116" s="446"/>
      <c r="DW116" s="446"/>
      <c r="DX116" s="446"/>
      <c r="DY116" s="446"/>
      <c r="DZ116" s="446"/>
      <c r="EA116" s="440"/>
      <c r="EB116" s="440"/>
      <c r="EC116" s="440"/>
      <c r="ED116" s="440"/>
      <c r="EE116" s="440"/>
      <c r="EF116" s="440"/>
      <c r="EG116" s="440"/>
      <c r="EH116" s="440"/>
      <c r="EI116" s="440"/>
      <c r="EJ116" s="440"/>
      <c r="EK116" s="440"/>
      <c r="EL116" s="440"/>
      <c r="EM116" s="440"/>
      <c r="EN116" s="440"/>
      <c r="EO116" s="441"/>
      <c r="EP116" s="441"/>
      <c r="EQ116" s="441"/>
      <c r="ER116" s="441"/>
      <c r="ES116" s="441"/>
      <c r="ET116" s="441"/>
      <c r="EU116" s="441"/>
      <c r="EV116" s="441"/>
      <c r="EW116" s="441"/>
      <c r="EX116" s="441"/>
      <c r="EY116" s="441"/>
      <c r="EZ116" s="441"/>
      <c r="FA116" s="441"/>
      <c r="FB116" s="441"/>
      <c r="FC116" s="442"/>
      <c r="FD116" s="442"/>
      <c r="FE116" s="442"/>
      <c r="FF116" s="442"/>
      <c r="FG116" s="442"/>
      <c r="FH116" s="442"/>
      <c r="FI116" s="442"/>
      <c r="FJ116" s="442"/>
      <c r="FK116" s="442"/>
      <c r="FL116" s="442"/>
      <c r="FM116" s="442"/>
      <c r="FN116" s="442"/>
      <c r="FO116" s="442"/>
      <c r="FP116" s="442"/>
      <c r="FQ116" s="442"/>
      <c r="FR116" s="443"/>
      <c r="FS116" s="443"/>
      <c r="FT116" s="443"/>
      <c r="FU116" s="443"/>
      <c r="FV116" s="443"/>
      <c r="FW116" s="443"/>
      <c r="FX116" s="443"/>
      <c r="FY116" s="3674"/>
      <c r="FZ116" s="443"/>
      <c r="GA116" s="443"/>
      <c r="GB116" s="443"/>
      <c r="GC116" s="444"/>
      <c r="GD116" s="444"/>
    </row>
    <row r="117" spans="1:186" s="536" customFormat="1" ht="15" customHeight="1" x14ac:dyDescent="0.25">
      <c r="A117" s="405"/>
      <c r="B117" s="4022" t="s">
        <v>254</v>
      </c>
      <c r="C117" s="4022"/>
      <c r="D117" s="4022"/>
      <c r="E117" s="4022"/>
      <c r="F117" s="4022"/>
      <c r="G117" s="4024">
        <v>19.884615384615383</v>
      </c>
      <c r="H117" s="4024"/>
      <c r="I117" s="4024"/>
      <c r="J117" s="4024"/>
      <c r="K117" s="763"/>
      <c r="L117" s="547"/>
      <c r="M117" s="547"/>
      <c r="N117" s="549"/>
      <c r="O117" s="4023"/>
      <c r="P117" s="3982">
        <v>10</v>
      </c>
      <c r="Q117" s="3983"/>
      <c r="R117" s="4020">
        <v>19</v>
      </c>
      <c r="S117" s="4021"/>
      <c r="T117" s="3987">
        <v>0.12101910828025478</v>
      </c>
      <c r="U117" s="3988"/>
      <c r="V117" s="470"/>
      <c r="W117" s="471"/>
      <c r="X117" s="472"/>
      <c r="Y117" s="472"/>
      <c r="Z117" s="473"/>
      <c r="AA117" s="474"/>
      <c r="AB117" s="475"/>
      <c r="AC117" s="435"/>
      <c r="AD117" s="435"/>
      <c r="AE117" s="435"/>
      <c r="AF117" s="434"/>
      <c r="AG117" s="434"/>
      <c r="AH117" s="434"/>
      <c r="AI117" s="434"/>
      <c r="AJ117" s="434"/>
      <c r="AK117" s="436"/>
      <c r="AL117" s="437"/>
      <c r="AM117" s="437"/>
      <c r="AN117" s="438"/>
      <c r="AO117" s="438"/>
      <c r="AP117" s="438"/>
      <c r="AQ117" s="438"/>
      <c r="AR117" s="438"/>
      <c r="AS117" s="438"/>
      <c r="AT117" s="438"/>
      <c r="AU117" s="438"/>
      <c r="AV117" s="439"/>
      <c r="AW117" s="439"/>
      <c r="AX117" s="440"/>
      <c r="AY117" s="440"/>
      <c r="AZ117" s="440"/>
      <c r="BA117" s="440"/>
      <c r="BB117" s="440"/>
      <c r="BC117" s="440"/>
      <c r="BD117" s="440"/>
      <c r="BE117" s="440"/>
      <c r="BF117" s="441"/>
      <c r="BG117" s="441"/>
      <c r="BH117" s="441"/>
      <c r="BI117" s="441"/>
      <c r="BJ117" s="441"/>
      <c r="BK117" s="441"/>
      <c r="BL117" s="441"/>
      <c r="BM117" s="441"/>
      <c r="BN117" s="441"/>
      <c r="BO117" s="441"/>
      <c r="BP117" s="441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2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3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5"/>
      <c r="DA117" s="445"/>
      <c r="DB117" s="445"/>
      <c r="DC117" s="445"/>
      <c r="DD117" s="445"/>
      <c r="DE117" s="445"/>
      <c r="DF117" s="445"/>
      <c r="DG117" s="445"/>
      <c r="DH117" s="445"/>
      <c r="DI117" s="445"/>
      <c r="DJ117" s="445"/>
      <c r="DK117" s="445"/>
      <c r="DL117" s="445"/>
      <c r="DM117" s="446"/>
      <c r="DN117" s="446"/>
      <c r="DO117" s="446"/>
      <c r="DP117" s="446"/>
      <c r="DQ117" s="446"/>
      <c r="DR117" s="446"/>
      <c r="DS117" s="446"/>
      <c r="DT117" s="446"/>
      <c r="DU117" s="446"/>
      <c r="DV117" s="446"/>
      <c r="DW117" s="446"/>
      <c r="DX117" s="446"/>
      <c r="DY117" s="446"/>
      <c r="DZ117" s="446"/>
      <c r="EA117" s="440"/>
      <c r="EB117" s="440"/>
      <c r="EC117" s="440"/>
      <c r="ED117" s="440"/>
      <c r="EE117" s="440"/>
      <c r="EF117" s="440"/>
      <c r="EG117" s="440"/>
      <c r="EH117" s="440"/>
      <c r="EI117" s="440"/>
      <c r="EJ117" s="440"/>
      <c r="EK117" s="440"/>
      <c r="EL117" s="440"/>
      <c r="EM117" s="440"/>
      <c r="EN117" s="440"/>
      <c r="EO117" s="441"/>
      <c r="EP117" s="441"/>
      <c r="EQ117" s="441"/>
      <c r="ER117" s="441"/>
      <c r="ES117" s="441"/>
      <c r="ET117" s="441"/>
      <c r="EU117" s="441"/>
      <c r="EV117" s="441"/>
      <c r="EW117" s="441"/>
      <c r="EX117" s="441"/>
      <c r="EY117" s="441"/>
      <c r="EZ117" s="441"/>
      <c r="FA117" s="441"/>
      <c r="FB117" s="441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2"/>
      <c r="FR117" s="443"/>
      <c r="FS117" s="443"/>
      <c r="FT117" s="443"/>
      <c r="FU117" s="443"/>
      <c r="FV117" s="443"/>
      <c r="FW117" s="443"/>
      <c r="FX117" s="443"/>
      <c r="FY117" s="3674"/>
      <c r="FZ117" s="443"/>
      <c r="GA117" s="443"/>
      <c r="GB117" s="443"/>
      <c r="GC117" s="444"/>
      <c r="GD117" s="444"/>
    </row>
    <row r="118" spans="1:186" s="536" customFormat="1" x14ac:dyDescent="0.25">
      <c r="A118" s="405"/>
      <c r="B118" s="4022" t="s">
        <v>274</v>
      </c>
      <c r="C118" s="4022"/>
      <c r="D118" s="4022"/>
      <c r="E118" s="4022"/>
      <c r="F118" s="4022"/>
      <c r="G118" s="4026">
        <v>41</v>
      </c>
      <c r="H118" s="4026"/>
      <c r="I118" s="4026"/>
      <c r="J118" s="4026"/>
      <c r="K118" s="763"/>
      <c r="L118" s="547"/>
      <c r="M118" s="547"/>
      <c r="N118" s="549"/>
      <c r="O118" s="4023"/>
      <c r="P118" s="3982">
        <v>11</v>
      </c>
      <c r="Q118" s="3983"/>
      <c r="R118" s="4020">
        <v>9</v>
      </c>
      <c r="S118" s="4021"/>
      <c r="T118" s="3987">
        <v>5.7324840764331211E-2</v>
      </c>
      <c r="U118" s="3988"/>
      <c r="V118" s="470"/>
      <c r="W118" s="471"/>
      <c r="X118" s="472"/>
      <c r="Y118" s="472"/>
      <c r="Z118" s="473"/>
      <c r="AA118" s="474"/>
      <c r="AB118" s="475"/>
      <c r="AC118" s="435"/>
      <c r="AD118" s="435"/>
      <c r="AE118" s="435"/>
      <c r="AF118" s="434"/>
      <c r="AG118" s="434"/>
      <c r="AH118" s="434"/>
      <c r="AI118" s="434"/>
      <c r="AJ118" s="434"/>
      <c r="AK118" s="436"/>
      <c r="AL118" s="437"/>
      <c r="AM118" s="437"/>
      <c r="AN118" s="438"/>
      <c r="AO118" s="438"/>
      <c r="AP118" s="438"/>
      <c r="AQ118" s="438"/>
      <c r="AR118" s="438"/>
      <c r="AS118" s="438"/>
      <c r="AT118" s="438"/>
      <c r="AU118" s="438"/>
      <c r="AV118" s="439"/>
      <c r="AW118" s="439"/>
      <c r="AX118" s="440"/>
      <c r="AY118" s="440"/>
      <c r="AZ118" s="440"/>
      <c r="BA118" s="440"/>
      <c r="BB118" s="440"/>
      <c r="BC118" s="440"/>
      <c r="BD118" s="440"/>
      <c r="BE118" s="440"/>
      <c r="BF118" s="441"/>
      <c r="BG118" s="441"/>
      <c r="BH118" s="441"/>
      <c r="BI118" s="441"/>
      <c r="BJ118" s="441"/>
      <c r="BK118" s="441"/>
      <c r="BL118" s="441"/>
      <c r="BM118" s="441"/>
      <c r="BN118" s="441"/>
      <c r="BO118" s="441"/>
      <c r="BP118" s="441"/>
      <c r="BQ118" s="442"/>
      <c r="BR118" s="442"/>
      <c r="BS118" s="442"/>
      <c r="BT118" s="442"/>
      <c r="BU118" s="442"/>
      <c r="BV118" s="442"/>
      <c r="BW118" s="442"/>
      <c r="BX118" s="442"/>
      <c r="BY118" s="442"/>
      <c r="BZ118" s="442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5"/>
      <c r="DA118" s="445"/>
      <c r="DB118" s="445"/>
      <c r="DC118" s="445"/>
      <c r="DD118" s="445"/>
      <c r="DE118" s="445"/>
      <c r="DF118" s="445"/>
      <c r="DG118" s="445"/>
      <c r="DH118" s="445"/>
      <c r="DI118" s="445"/>
      <c r="DJ118" s="445"/>
      <c r="DK118" s="445"/>
      <c r="DL118" s="445"/>
      <c r="DM118" s="446"/>
      <c r="DN118" s="446"/>
      <c r="DO118" s="446"/>
      <c r="DP118" s="446"/>
      <c r="DQ118" s="446"/>
      <c r="DR118" s="446"/>
      <c r="DS118" s="446"/>
      <c r="DT118" s="446"/>
      <c r="DU118" s="446"/>
      <c r="DV118" s="446"/>
      <c r="DW118" s="446"/>
      <c r="DX118" s="446"/>
      <c r="DY118" s="446"/>
      <c r="DZ118" s="446"/>
      <c r="EA118" s="440"/>
      <c r="EB118" s="440"/>
      <c r="EC118" s="440"/>
      <c r="ED118" s="440"/>
      <c r="EE118" s="440"/>
      <c r="EF118" s="440"/>
      <c r="EG118" s="440"/>
      <c r="EH118" s="440"/>
      <c r="EI118" s="440"/>
      <c r="EJ118" s="440"/>
      <c r="EK118" s="440"/>
      <c r="EL118" s="440"/>
      <c r="EM118" s="440"/>
      <c r="EN118" s="440"/>
      <c r="EO118" s="441"/>
      <c r="EP118" s="441"/>
      <c r="EQ118" s="441"/>
      <c r="ER118" s="441"/>
      <c r="ES118" s="441"/>
      <c r="ET118" s="441"/>
      <c r="EU118" s="441"/>
      <c r="EV118" s="441"/>
      <c r="EW118" s="441"/>
      <c r="EX118" s="441"/>
      <c r="EY118" s="441"/>
      <c r="EZ118" s="441"/>
      <c r="FA118" s="441"/>
      <c r="FB118" s="441"/>
      <c r="FC118" s="442"/>
      <c r="FD118" s="442"/>
      <c r="FE118" s="442"/>
      <c r="FF118" s="442"/>
      <c r="FG118" s="442"/>
      <c r="FH118" s="442"/>
      <c r="FI118" s="442"/>
      <c r="FJ118" s="442"/>
      <c r="FK118" s="442"/>
      <c r="FL118" s="442"/>
      <c r="FM118" s="442"/>
      <c r="FN118" s="442"/>
      <c r="FO118" s="442"/>
      <c r="FP118" s="442"/>
      <c r="FQ118" s="442"/>
      <c r="FR118" s="443"/>
      <c r="FS118" s="443"/>
      <c r="FT118" s="443"/>
      <c r="FU118" s="443"/>
      <c r="FV118" s="443"/>
      <c r="FW118" s="443"/>
      <c r="FX118" s="443"/>
      <c r="FY118" s="3674"/>
      <c r="FZ118" s="443"/>
      <c r="GA118" s="443"/>
      <c r="GB118" s="443"/>
      <c r="GC118" s="444"/>
      <c r="GD118" s="444"/>
    </row>
    <row r="119" spans="1:186" s="536" customFormat="1" x14ac:dyDescent="0.25">
      <c r="A119" s="405"/>
      <c r="B119" s="3748"/>
      <c r="C119" s="3748"/>
      <c r="D119" s="3748"/>
      <c r="E119" s="3748"/>
      <c r="F119" s="3748"/>
      <c r="G119" s="3749"/>
      <c r="H119" s="3749"/>
      <c r="I119" s="3749"/>
      <c r="J119" s="3749"/>
      <c r="K119" s="763"/>
      <c r="L119" s="547"/>
      <c r="M119" s="547"/>
      <c r="N119" s="549"/>
      <c r="O119" s="4023"/>
      <c r="P119" s="3982">
        <v>12</v>
      </c>
      <c r="Q119" s="3983"/>
      <c r="R119" s="4020">
        <v>21</v>
      </c>
      <c r="S119" s="4021"/>
      <c r="T119" s="3987">
        <v>0.13375796178343949</v>
      </c>
      <c r="U119" s="3988"/>
      <c r="V119" s="470"/>
      <c r="W119" s="471"/>
      <c r="X119" s="472"/>
      <c r="Y119" s="472"/>
      <c r="Z119" s="473"/>
      <c r="AA119" s="474"/>
      <c r="AB119" s="475"/>
      <c r="AC119" s="435"/>
      <c r="AD119" s="435"/>
      <c r="AE119" s="435"/>
      <c r="AF119" s="434"/>
      <c r="AG119" s="434"/>
      <c r="AH119" s="434"/>
      <c r="AI119" s="434"/>
      <c r="AJ119" s="434"/>
      <c r="AK119" s="436"/>
      <c r="AL119" s="437"/>
      <c r="AM119" s="437"/>
      <c r="AN119" s="438"/>
      <c r="AO119" s="438"/>
      <c r="AP119" s="438"/>
      <c r="AQ119" s="438"/>
      <c r="AR119" s="438"/>
      <c r="AS119" s="438"/>
      <c r="AT119" s="438"/>
      <c r="AU119" s="438"/>
      <c r="AV119" s="439"/>
      <c r="AW119" s="439"/>
      <c r="AX119" s="440"/>
      <c r="AY119" s="440"/>
      <c r="AZ119" s="440"/>
      <c r="BA119" s="440"/>
      <c r="BB119" s="440"/>
      <c r="BC119" s="440"/>
      <c r="BD119" s="440"/>
      <c r="BE119" s="440"/>
      <c r="BF119" s="441"/>
      <c r="BG119" s="441"/>
      <c r="BH119" s="441"/>
      <c r="BI119" s="441"/>
      <c r="BJ119" s="441"/>
      <c r="BK119" s="441"/>
      <c r="BL119" s="441"/>
      <c r="BM119" s="441"/>
      <c r="BN119" s="441"/>
      <c r="BO119" s="441"/>
      <c r="BP119" s="441"/>
      <c r="BQ119" s="442"/>
      <c r="BR119" s="442"/>
      <c r="BS119" s="442"/>
      <c r="BT119" s="442"/>
      <c r="BU119" s="442"/>
      <c r="BV119" s="442"/>
      <c r="BW119" s="442"/>
      <c r="BX119" s="442"/>
      <c r="BY119" s="442"/>
      <c r="BZ119" s="442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5"/>
      <c r="DA119" s="445"/>
      <c r="DB119" s="445"/>
      <c r="DC119" s="445"/>
      <c r="DD119" s="445"/>
      <c r="DE119" s="445"/>
      <c r="DF119" s="445"/>
      <c r="DG119" s="445"/>
      <c r="DH119" s="445"/>
      <c r="DI119" s="445"/>
      <c r="DJ119" s="445"/>
      <c r="DK119" s="445"/>
      <c r="DL119" s="445"/>
      <c r="DM119" s="446"/>
      <c r="DN119" s="446"/>
      <c r="DO119" s="446"/>
      <c r="DP119" s="446"/>
      <c r="DQ119" s="446"/>
      <c r="DR119" s="446"/>
      <c r="DS119" s="446"/>
      <c r="DT119" s="446"/>
      <c r="DU119" s="446"/>
      <c r="DV119" s="446"/>
      <c r="DW119" s="446"/>
      <c r="DX119" s="446"/>
      <c r="DY119" s="446"/>
      <c r="DZ119" s="446"/>
      <c r="EA119" s="440"/>
      <c r="EB119" s="440"/>
      <c r="EC119" s="440"/>
      <c r="ED119" s="440"/>
      <c r="EE119" s="440"/>
      <c r="EF119" s="440"/>
      <c r="EG119" s="440"/>
      <c r="EH119" s="440"/>
      <c r="EI119" s="440"/>
      <c r="EJ119" s="440"/>
      <c r="EK119" s="440"/>
      <c r="EL119" s="440"/>
      <c r="EM119" s="440"/>
      <c r="EN119" s="440"/>
      <c r="EO119" s="441"/>
      <c r="EP119" s="441"/>
      <c r="EQ119" s="441"/>
      <c r="ER119" s="441"/>
      <c r="ES119" s="441"/>
      <c r="ET119" s="441"/>
      <c r="EU119" s="441"/>
      <c r="EV119" s="441"/>
      <c r="EW119" s="441"/>
      <c r="EX119" s="441"/>
      <c r="EY119" s="441"/>
      <c r="EZ119" s="441"/>
      <c r="FA119" s="441"/>
      <c r="FB119" s="441"/>
      <c r="FC119" s="442"/>
      <c r="FD119" s="442"/>
      <c r="FE119" s="442"/>
      <c r="FF119" s="442"/>
      <c r="FG119" s="442"/>
      <c r="FH119" s="442"/>
      <c r="FI119" s="442"/>
      <c r="FJ119" s="442"/>
      <c r="FK119" s="442"/>
      <c r="FL119" s="442"/>
      <c r="FM119" s="442"/>
      <c r="FN119" s="442"/>
      <c r="FO119" s="442"/>
      <c r="FP119" s="442"/>
      <c r="FQ119" s="442"/>
      <c r="FR119" s="443"/>
      <c r="FS119" s="443"/>
      <c r="FT119" s="443"/>
      <c r="FU119" s="443"/>
      <c r="FV119" s="443"/>
      <c r="FW119" s="443"/>
      <c r="FX119" s="443"/>
      <c r="FY119" s="3674"/>
      <c r="FZ119" s="443"/>
      <c r="GA119" s="443"/>
      <c r="GB119" s="443"/>
      <c r="GC119" s="444"/>
      <c r="GD119" s="444"/>
    </row>
    <row r="120" spans="1:186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4023"/>
      <c r="P120" s="3982">
        <v>13</v>
      </c>
      <c r="Q120" s="3983"/>
      <c r="R120" s="4020">
        <v>19</v>
      </c>
      <c r="S120" s="4021"/>
      <c r="T120" s="3987">
        <v>0.12101910828025478</v>
      </c>
      <c r="U120" s="3988"/>
      <c r="V120" s="470"/>
      <c r="W120" s="471"/>
      <c r="X120" s="472"/>
      <c r="Y120" s="472"/>
      <c r="Z120" s="473"/>
      <c r="AA120" s="474"/>
      <c r="AB120" s="475"/>
      <c r="AC120" s="435"/>
      <c r="AD120" s="435"/>
      <c r="AE120" s="435"/>
      <c r="AF120" s="434"/>
      <c r="AG120" s="434"/>
      <c r="AH120" s="434"/>
      <c r="AI120" s="434"/>
      <c r="AJ120" s="434"/>
      <c r="AK120" s="436"/>
      <c r="AL120" s="437"/>
      <c r="AM120" s="437"/>
      <c r="AN120" s="438"/>
      <c r="AO120" s="438"/>
      <c r="AP120" s="438"/>
      <c r="AQ120" s="438"/>
      <c r="AR120" s="438"/>
      <c r="AS120" s="438"/>
      <c r="AT120" s="438"/>
      <c r="AU120" s="438"/>
      <c r="AV120" s="439"/>
      <c r="AW120" s="439"/>
      <c r="AX120" s="440"/>
      <c r="AY120" s="440"/>
      <c r="AZ120" s="440"/>
      <c r="BA120" s="440"/>
      <c r="BB120" s="440"/>
      <c r="BC120" s="440"/>
      <c r="BD120" s="440"/>
      <c r="BE120" s="440"/>
      <c r="BF120" s="441"/>
      <c r="BG120" s="441"/>
      <c r="BH120" s="441"/>
      <c r="BI120" s="441"/>
      <c r="BJ120" s="441"/>
      <c r="BK120" s="441"/>
      <c r="BL120" s="441"/>
      <c r="BM120" s="441"/>
      <c r="BN120" s="441"/>
      <c r="BO120" s="441"/>
      <c r="BP120" s="441"/>
      <c r="BQ120" s="442"/>
      <c r="BR120" s="442"/>
      <c r="BS120" s="442"/>
      <c r="BT120" s="442"/>
      <c r="BU120" s="442"/>
      <c r="BV120" s="442"/>
      <c r="BW120" s="442"/>
      <c r="BX120" s="442"/>
      <c r="BY120" s="442"/>
      <c r="BZ120" s="442"/>
      <c r="CA120" s="443"/>
      <c r="CB120" s="443"/>
      <c r="CC120" s="443"/>
      <c r="CD120" s="443"/>
      <c r="CE120" s="443"/>
      <c r="CF120" s="443"/>
      <c r="CG120" s="443"/>
      <c r="CH120" s="443"/>
      <c r="CI120" s="443"/>
      <c r="CJ120" s="443"/>
      <c r="CK120" s="443"/>
      <c r="CL120" s="443"/>
      <c r="CM120" s="443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5"/>
      <c r="DA120" s="445"/>
      <c r="DB120" s="445"/>
      <c r="DC120" s="445"/>
      <c r="DD120" s="445"/>
      <c r="DE120" s="445"/>
      <c r="DF120" s="445"/>
      <c r="DG120" s="445"/>
      <c r="DH120" s="445"/>
      <c r="DI120" s="445"/>
      <c r="DJ120" s="445"/>
      <c r="DK120" s="445"/>
      <c r="DL120" s="445"/>
      <c r="DM120" s="446"/>
      <c r="DN120" s="446"/>
      <c r="DO120" s="446"/>
      <c r="DP120" s="446"/>
      <c r="DQ120" s="446"/>
      <c r="DR120" s="446"/>
      <c r="DS120" s="446"/>
      <c r="DT120" s="446"/>
      <c r="DU120" s="446"/>
      <c r="DV120" s="446"/>
      <c r="DW120" s="446"/>
      <c r="DX120" s="446"/>
      <c r="DY120" s="446"/>
      <c r="DZ120" s="446"/>
      <c r="EA120" s="440"/>
      <c r="EB120" s="440"/>
      <c r="EC120" s="440"/>
      <c r="ED120" s="440"/>
      <c r="EE120" s="440"/>
      <c r="EF120" s="440"/>
      <c r="EG120" s="440"/>
      <c r="EH120" s="440"/>
      <c r="EI120" s="440"/>
      <c r="EJ120" s="440"/>
      <c r="EK120" s="440"/>
      <c r="EL120" s="440"/>
      <c r="EM120" s="440"/>
      <c r="EN120" s="440"/>
      <c r="EO120" s="441"/>
      <c r="EP120" s="441"/>
      <c r="EQ120" s="441"/>
      <c r="ER120" s="441"/>
      <c r="ES120" s="441"/>
      <c r="ET120" s="441"/>
      <c r="EU120" s="441"/>
      <c r="EV120" s="441"/>
      <c r="EW120" s="441"/>
      <c r="EX120" s="441"/>
      <c r="EY120" s="441"/>
      <c r="EZ120" s="441"/>
      <c r="FA120" s="441"/>
      <c r="FB120" s="441"/>
      <c r="FC120" s="442"/>
      <c r="FD120" s="442"/>
      <c r="FE120" s="442"/>
      <c r="FF120" s="442"/>
      <c r="FG120" s="442"/>
      <c r="FH120" s="442"/>
      <c r="FI120" s="442"/>
      <c r="FJ120" s="442"/>
      <c r="FK120" s="442"/>
      <c r="FL120" s="442"/>
      <c r="FM120" s="442"/>
      <c r="FN120" s="442"/>
      <c r="FO120" s="442"/>
      <c r="FP120" s="442"/>
      <c r="FQ120" s="442"/>
      <c r="FR120" s="443"/>
      <c r="FS120" s="443"/>
      <c r="FT120" s="443"/>
      <c r="FU120" s="443"/>
      <c r="FV120" s="443"/>
      <c r="FW120" s="443"/>
      <c r="FX120" s="443"/>
      <c r="FY120" s="3674"/>
      <c r="FZ120" s="443"/>
      <c r="GA120" s="443"/>
      <c r="GB120" s="443"/>
      <c r="GC120" s="444"/>
      <c r="GD120" s="444"/>
    </row>
    <row r="121" spans="1:186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4023"/>
      <c r="P121" s="3989">
        <v>14</v>
      </c>
      <c r="Q121" s="3982"/>
      <c r="R121" s="4020">
        <v>21</v>
      </c>
      <c r="S121" s="4021"/>
      <c r="T121" s="3987">
        <v>0.13375796178343949</v>
      </c>
      <c r="U121" s="3988"/>
      <c r="V121" s="470"/>
      <c r="W121" s="471"/>
      <c r="X121" s="472"/>
      <c r="Y121" s="472"/>
      <c r="Z121" s="473"/>
      <c r="AA121" s="474"/>
      <c r="AB121" s="475"/>
      <c r="AC121" s="435"/>
      <c r="AD121" s="435"/>
      <c r="AE121" s="435"/>
      <c r="AF121" s="434"/>
      <c r="AG121" s="434"/>
      <c r="AH121" s="434"/>
      <c r="AI121" s="434"/>
      <c r="AJ121" s="434"/>
      <c r="AK121" s="436"/>
      <c r="AL121" s="437"/>
      <c r="AM121" s="437"/>
      <c r="AN121" s="438"/>
      <c r="AO121" s="438"/>
      <c r="AP121" s="438"/>
      <c r="AQ121" s="438"/>
      <c r="AR121" s="438"/>
      <c r="AS121" s="438"/>
      <c r="AT121" s="438"/>
      <c r="AU121" s="438"/>
      <c r="AV121" s="439"/>
      <c r="AW121" s="439"/>
      <c r="AX121" s="440"/>
      <c r="AY121" s="440"/>
      <c r="AZ121" s="440"/>
      <c r="BA121" s="440"/>
      <c r="BB121" s="440"/>
      <c r="BC121" s="440"/>
      <c r="BD121" s="440"/>
      <c r="BE121" s="440"/>
      <c r="BF121" s="441"/>
      <c r="BG121" s="441"/>
      <c r="BH121" s="441"/>
      <c r="BI121" s="441"/>
      <c r="BJ121" s="441"/>
      <c r="BK121" s="441"/>
      <c r="BL121" s="441"/>
      <c r="BM121" s="441"/>
      <c r="BN121" s="441"/>
      <c r="BO121" s="441"/>
      <c r="BP121" s="441"/>
      <c r="BQ121" s="442"/>
      <c r="BR121" s="442"/>
      <c r="BS121" s="442"/>
      <c r="BT121" s="442"/>
      <c r="BU121" s="442"/>
      <c r="BV121" s="442"/>
      <c r="BW121" s="442"/>
      <c r="BX121" s="442"/>
      <c r="BY121" s="442"/>
      <c r="BZ121" s="442"/>
      <c r="CA121" s="443"/>
      <c r="CB121" s="443"/>
      <c r="CC121" s="443"/>
      <c r="CD121" s="443"/>
      <c r="CE121" s="443"/>
      <c r="CF121" s="443"/>
      <c r="CG121" s="443"/>
      <c r="CH121" s="443"/>
      <c r="CI121" s="443"/>
      <c r="CJ121" s="443"/>
      <c r="CK121" s="443"/>
      <c r="CL121" s="443"/>
      <c r="CM121" s="443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5"/>
      <c r="DA121" s="445"/>
      <c r="DB121" s="445"/>
      <c r="DC121" s="445"/>
      <c r="DD121" s="445"/>
      <c r="DE121" s="445"/>
      <c r="DF121" s="445"/>
      <c r="DG121" s="445"/>
      <c r="DH121" s="445"/>
      <c r="DI121" s="445"/>
      <c r="DJ121" s="445"/>
      <c r="DK121" s="445"/>
      <c r="DL121" s="445"/>
      <c r="DM121" s="446"/>
      <c r="DN121" s="446"/>
      <c r="DO121" s="446"/>
      <c r="DP121" s="446"/>
      <c r="DQ121" s="446"/>
      <c r="DR121" s="446"/>
      <c r="DS121" s="446"/>
      <c r="DT121" s="446"/>
      <c r="DU121" s="446"/>
      <c r="DV121" s="446"/>
      <c r="DW121" s="446"/>
      <c r="DX121" s="446"/>
      <c r="DY121" s="446"/>
      <c r="DZ121" s="446"/>
      <c r="EA121" s="440"/>
      <c r="EB121" s="440"/>
      <c r="EC121" s="440"/>
      <c r="ED121" s="440"/>
      <c r="EE121" s="440"/>
      <c r="EF121" s="440"/>
      <c r="EG121" s="440"/>
      <c r="EH121" s="440"/>
      <c r="EI121" s="440"/>
      <c r="EJ121" s="440"/>
      <c r="EK121" s="440"/>
      <c r="EL121" s="440"/>
      <c r="EM121" s="440"/>
      <c r="EN121" s="440"/>
      <c r="EO121" s="441"/>
      <c r="EP121" s="441"/>
      <c r="EQ121" s="441"/>
      <c r="ER121" s="441"/>
      <c r="ES121" s="441"/>
      <c r="ET121" s="441"/>
      <c r="EU121" s="441"/>
      <c r="EV121" s="441"/>
      <c r="EW121" s="441"/>
      <c r="EX121" s="441"/>
      <c r="EY121" s="441"/>
      <c r="EZ121" s="441"/>
      <c r="FA121" s="441"/>
      <c r="FB121" s="441"/>
      <c r="FC121" s="442"/>
      <c r="FD121" s="442"/>
      <c r="FE121" s="442"/>
      <c r="FF121" s="442"/>
      <c r="FG121" s="442"/>
      <c r="FH121" s="442"/>
      <c r="FI121" s="442"/>
      <c r="FJ121" s="442"/>
      <c r="FK121" s="442"/>
      <c r="FL121" s="442"/>
      <c r="FM121" s="442"/>
      <c r="FN121" s="442"/>
      <c r="FO121" s="442"/>
      <c r="FP121" s="442"/>
      <c r="FQ121" s="442"/>
      <c r="FR121" s="443"/>
      <c r="FS121" s="443"/>
      <c r="FT121" s="443"/>
      <c r="FU121" s="443"/>
      <c r="FV121" s="443"/>
      <c r="FW121" s="443"/>
      <c r="FX121" s="443"/>
      <c r="FY121" s="3674"/>
      <c r="FZ121" s="443"/>
      <c r="GA121" s="443"/>
      <c r="GB121" s="443"/>
      <c r="GC121" s="444"/>
      <c r="GD121" s="444"/>
    </row>
    <row r="122" spans="1:186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4023"/>
      <c r="P122" s="3989">
        <v>15</v>
      </c>
      <c r="Q122" s="3982"/>
      <c r="R122" s="4020">
        <v>15</v>
      </c>
      <c r="S122" s="4021"/>
      <c r="T122" s="3987">
        <v>9.5541401273885357E-2</v>
      </c>
      <c r="U122" s="3988"/>
      <c r="V122" s="470"/>
      <c r="W122" s="471"/>
      <c r="X122" s="472"/>
      <c r="Y122" s="472"/>
      <c r="Z122" s="473"/>
      <c r="AA122" s="474"/>
      <c r="AB122" s="475"/>
      <c r="AC122" s="435"/>
      <c r="AD122" s="435"/>
      <c r="AE122" s="435"/>
      <c r="AF122" s="434"/>
      <c r="AG122" s="434"/>
      <c r="AH122" s="434"/>
      <c r="AI122" s="434"/>
      <c r="AJ122" s="434"/>
      <c r="AK122" s="436"/>
      <c r="AL122" s="437"/>
      <c r="AM122" s="437"/>
      <c r="AN122" s="438"/>
      <c r="AO122" s="438"/>
      <c r="AP122" s="438"/>
      <c r="AQ122" s="438"/>
      <c r="AR122" s="438"/>
      <c r="AS122" s="438"/>
      <c r="AT122" s="438"/>
      <c r="AU122" s="438"/>
      <c r="AV122" s="439"/>
      <c r="AW122" s="439"/>
      <c r="AX122" s="440"/>
      <c r="AY122" s="440"/>
      <c r="AZ122" s="440"/>
      <c r="BA122" s="440"/>
      <c r="BB122" s="440"/>
      <c r="BC122" s="440"/>
      <c r="BD122" s="440"/>
      <c r="BE122" s="440"/>
      <c r="BF122" s="441"/>
      <c r="BG122" s="441"/>
      <c r="BH122" s="441"/>
      <c r="BI122" s="441"/>
      <c r="BJ122" s="441"/>
      <c r="BK122" s="441"/>
      <c r="BL122" s="441"/>
      <c r="BM122" s="441"/>
      <c r="BN122" s="441"/>
      <c r="BO122" s="441"/>
      <c r="BP122" s="441"/>
      <c r="BQ122" s="442"/>
      <c r="BR122" s="442"/>
      <c r="BS122" s="442"/>
      <c r="BT122" s="442"/>
      <c r="BU122" s="442"/>
      <c r="BV122" s="442"/>
      <c r="BW122" s="442"/>
      <c r="BX122" s="442"/>
      <c r="BY122" s="442"/>
      <c r="BZ122" s="442"/>
      <c r="CA122" s="443"/>
      <c r="CB122" s="443"/>
      <c r="CC122" s="443"/>
      <c r="CD122" s="443"/>
      <c r="CE122" s="443"/>
      <c r="CF122" s="443"/>
      <c r="CG122" s="443"/>
      <c r="CH122" s="443"/>
      <c r="CI122" s="443"/>
      <c r="CJ122" s="443"/>
      <c r="CK122" s="443"/>
      <c r="CL122" s="443"/>
      <c r="CM122" s="443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5"/>
      <c r="DA122" s="445"/>
      <c r="DB122" s="445"/>
      <c r="DC122" s="445"/>
      <c r="DD122" s="445"/>
      <c r="DE122" s="445"/>
      <c r="DF122" s="445"/>
      <c r="DG122" s="445"/>
      <c r="DH122" s="445"/>
      <c r="DI122" s="445"/>
      <c r="DJ122" s="445"/>
      <c r="DK122" s="445"/>
      <c r="DL122" s="445"/>
      <c r="DM122" s="446"/>
      <c r="DN122" s="446"/>
      <c r="DO122" s="446"/>
      <c r="DP122" s="446"/>
      <c r="DQ122" s="446"/>
      <c r="DR122" s="446"/>
      <c r="DS122" s="446"/>
      <c r="DT122" s="446"/>
      <c r="DU122" s="446"/>
      <c r="DV122" s="446"/>
      <c r="DW122" s="446"/>
      <c r="DX122" s="446"/>
      <c r="DY122" s="446"/>
      <c r="DZ122" s="446"/>
      <c r="EA122" s="440"/>
      <c r="EB122" s="440"/>
      <c r="EC122" s="440"/>
      <c r="ED122" s="440"/>
      <c r="EE122" s="440"/>
      <c r="EF122" s="440"/>
      <c r="EG122" s="440"/>
      <c r="EH122" s="440"/>
      <c r="EI122" s="440"/>
      <c r="EJ122" s="440"/>
      <c r="EK122" s="440"/>
      <c r="EL122" s="440"/>
      <c r="EM122" s="440"/>
      <c r="EN122" s="440"/>
      <c r="EO122" s="441"/>
      <c r="EP122" s="441"/>
      <c r="EQ122" s="441"/>
      <c r="ER122" s="441"/>
      <c r="ES122" s="441"/>
      <c r="ET122" s="441"/>
      <c r="EU122" s="441"/>
      <c r="EV122" s="441"/>
      <c r="EW122" s="441"/>
      <c r="EX122" s="441"/>
      <c r="EY122" s="441"/>
      <c r="EZ122" s="441"/>
      <c r="FA122" s="441"/>
      <c r="FB122" s="441"/>
      <c r="FC122" s="442"/>
      <c r="FD122" s="442"/>
      <c r="FE122" s="442"/>
      <c r="FF122" s="442"/>
      <c r="FG122" s="442"/>
      <c r="FH122" s="442"/>
      <c r="FI122" s="442"/>
      <c r="FJ122" s="442"/>
      <c r="FK122" s="442"/>
      <c r="FL122" s="442"/>
      <c r="FM122" s="442"/>
      <c r="FN122" s="442"/>
      <c r="FO122" s="442"/>
      <c r="FP122" s="442"/>
      <c r="FQ122" s="442"/>
      <c r="FR122" s="443"/>
      <c r="FS122" s="443"/>
      <c r="FT122" s="443"/>
      <c r="FU122" s="443"/>
      <c r="FV122" s="443"/>
      <c r="FW122" s="443"/>
      <c r="FX122" s="443"/>
      <c r="FY122" s="3674"/>
      <c r="FZ122" s="443"/>
      <c r="GA122" s="443"/>
      <c r="GB122" s="443"/>
      <c r="GC122" s="444"/>
      <c r="GD122" s="444"/>
    </row>
    <row r="123" spans="1:186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4023"/>
      <c r="P123" s="3982">
        <v>16</v>
      </c>
      <c r="Q123" s="3983"/>
      <c r="R123" s="4020">
        <v>10</v>
      </c>
      <c r="S123" s="4021"/>
      <c r="T123" s="3987">
        <v>6.3694267515923567E-2</v>
      </c>
      <c r="U123" s="3988"/>
      <c r="V123" s="556"/>
      <c r="W123" s="139"/>
      <c r="X123" s="145"/>
      <c r="Y123" s="145"/>
      <c r="Z123" s="396"/>
      <c r="AA123" s="557"/>
      <c r="AB123" s="558"/>
      <c r="AC123" s="435"/>
      <c r="AD123" s="435"/>
      <c r="AE123" s="435"/>
      <c r="AF123" s="434"/>
      <c r="AG123" s="434"/>
      <c r="AH123" s="434"/>
      <c r="AI123" s="434"/>
      <c r="AJ123" s="434"/>
      <c r="AK123" s="436"/>
      <c r="AL123" s="437"/>
      <c r="AM123" s="437"/>
      <c r="AN123" s="438"/>
      <c r="AO123" s="438"/>
      <c r="AP123" s="438"/>
      <c r="AQ123" s="438"/>
      <c r="AR123" s="438"/>
      <c r="AS123" s="438"/>
      <c r="AT123" s="438"/>
      <c r="AU123" s="438"/>
      <c r="AV123" s="439"/>
      <c r="AW123" s="439"/>
      <c r="AX123" s="440"/>
      <c r="AY123" s="440"/>
      <c r="AZ123" s="440"/>
      <c r="BA123" s="440"/>
      <c r="BB123" s="440"/>
      <c r="BC123" s="440"/>
      <c r="BD123" s="440"/>
      <c r="BE123" s="440"/>
      <c r="BF123" s="441"/>
      <c r="BG123" s="441"/>
      <c r="BH123" s="441"/>
      <c r="BI123" s="441"/>
      <c r="BJ123" s="441"/>
      <c r="BK123" s="441"/>
      <c r="BL123" s="441"/>
      <c r="BM123" s="441"/>
      <c r="BN123" s="441"/>
      <c r="BO123" s="441"/>
      <c r="BP123" s="441"/>
      <c r="BQ123" s="442"/>
      <c r="BR123" s="442"/>
      <c r="BS123" s="442"/>
      <c r="BT123" s="442"/>
      <c r="BU123" s="442"/>
      <c r="BV123" s="442"/>
      <c r="BW123" s="442"/>
      <c r="BX123" s="442"/>
      <c r="BY123" s="442"/>
      <c r="BZ123" s="442"/>
      <c r="CA123" s="443"/>
      <c r="CB123" s="443"/>
      <c r="CC123" s="443"/>
      <c r="CD123" s="443"/>
      <c r="CE123" s="443"/>
      <c r="CF123" s="443"/>
      <c r="CG123" s="443"/>
      <c r="CH123" s="443"/>
      <c r="CI123" s="443"/>
      <c r="CJ123" s="443"/>
      <c r="CK123" s="443"/>
      <c r="CL123" s="443"/>
      <c r="CM123" s="443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5"/>
      <c r="DA123" s="445"/>
      <c r="DB123" s="445"/>
      <c r="DC123" s="445"/>
      <c r="DD123" s="445"/>
      <c r="DE123" s="445"/>
      <c r="DF123" s="445"/>
      <c r="DG123" s="445"/>
      <c r="DH123" s="445"/>
      <c r="DI123" s="445"/>
      <c r="DJ123" s="445"/>
      <c r="DK123" s="445"/>
      <c r="DL123" s="445"/>
      <c r="DM123" s="446"/>
      <c r="DN123" s="446"/>
      <c r="DO123" s="446"/>
      <c r="DP123" s="446"/>
      <c r="DQ123" s="446"/>
      <c r="DR123" s="446"/>
      <c r="DS123" s="446"/>
      <c r="DT123" s="446"/>
      <c r="DU123" s="446"/>
      <c r="DV123" s="446"/>
      <c r="DW123" s="446"/>
      <c r="DX123" s="446"/>
      <c r="DY123" s="446"/>
      <c r="DZ123" s="446"/>
      <c r="EA123" s="440"/>
      <c r="EB123" s="440"/>
      <c r="EC123" s="440"/>
      <c r="ED123" s="440"/>
      <c r="EE123" s="440"/>
      <c r="EF123" s="440"/>
      <c r="EG123" s="440"/>
      <c r="EH123" s="440"/>
      <c r="EI123" s="440"/>
      <c r="EJ123" s="440"/>
      <c r="EK123" s="440"/>
      <c r="EL123" s="440"/>
      <c r="EM123" s="440"/>
      <c r="EN123" s="440"/>
      <c r="EO123" s="441"/>
      <c r="EP123" s="441"/>
      <c r="EQ123" s="441"/>
      <c r="ER123" s="441"/>
      <c r="ES123" s="441"/>
      <c r="ET123" s="441"/>
      <c r="EU123" s="441"/>
      <c r="EV123" s="441"/>
      <c r="EW123" s="441"/>
      <c r="EX123" s="441"/>
      <c r="EY123" s="441"/>
      <c r="EZ123" s="441"/>
      <c r="FA123" s="441"/>
      <c r="FB123" s="441"/>
      <c r="FC123" s="442"/>
      <c r="FD123" s="442"/>
      <c r="FE123" s="442"/>
      <c r="FF123" s="442"/>
      <c r="FG123" s="442"/>
      <c r="FH123" s="442"/>
      <c r="FI123" s="442"/>
      <c r="FJ123" s="442"/>
      <c r="FK123" s="442"/>
      <c r="FL123" s="442"/>
      <c r="FM123" s="442"/>
      <c r="FN123" s="442"/>
      <c r="FO123" s="442"/>
      <c r="FP123" s="442"/>
      <c r="FQ123" s="442"/>
      <c r="FR123" s="443"/>
      <c r="FS123" s="443"/>
      <c r="FT123" s="443"/>
      <c r="FU123" s="443"/>
      <c r="FV123" s="443"/>
      <c r="FW123" s="443"/>
      <c r="FX123" s="443"/>
      <c r="FY123" s="3674"/>
      <c r="FZ123" s="443"/>
      <c r="GA123" s="443"/>
      <c r="GB123" s="443"/>
      <c r="GC123" s="444"/>
      <c r="GD123" s="444"/>
    </row>
    <row r="124" spans="1:186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4023"/>
      <c r="P124" s="3982">
        <v>17</v>
      </c>
      <c r="Q124" s="3983"/>
      <c r="R124" s="4020">
        <v>10</v>
      </c>
      <c r="S124" s="4021"/>
      <c r="T124" s="3987">
        <v>6.3694267515923567E-2</v>
      </c>
      <c r="U124" s="3988"/>
      <c r="V124" s="556"/>
      <c r="W124" s="139"/>
      <c r="X124" s="145"/>
      <c r="Y124" s="145"/>
      <c r="Z124" s="396"/>
      <c r="AA124" s="557"/>
      <c r="AB124" s="558"/>
      <c r="AC124" s="435"/>
      <c r="AD124" s="435"/>
      <c r="AE124" s="435"/>
      <c r="AF124" s="434"/>
      <c r="AG124" s="434"/>
      <c r="AH124" s="434"/>
      <c r="AI124" s="434"/>
      <c r="AJ124" s="434"/>
      <c r="AK124" s="436"/>
      <c r="AL124" s="437"/>
      <c r="AM124" s="437"/>
      <c r="AN124" s="438"/>
      <c r="AO124" s="438"/>
      <c r="AP124" s="438"/>
      <c r="AQ124" s="438"/>
      <c r="AR124" s="438"/>
      <c r="AS124" s="438"/>
      <c r="AT124" s="438"/>
      <c r="AU124" s="438"/>
      <c r="AV124" s="439"/>
      <c r="AW124" s="439"/>
      <c r="AX124" s="440"/>
      <c r="AY124" s="440"/>
      <c r="AZ124" s="440"/>
      <c r="BA124" s="440"/>
      <c r="BB124" s="440"/>
      <c r="BC124" s="440"/>
      <c r="BD124" s="440"/>
      <c r="BE124" s="440"/>
      <c r="BF124" s="441"/>
      <c r="BG124" s="441"/>
      <c r="BH124" s="441"/>
      <c r="BI124" s="441"/>
      <c r="BJ124" s="441"/>
      <c r="BK124" s="441"/>
      <c r="BL124" s="441"/>
      <c r="BM124" s="441"/>
      <c r="BN124" s="441"/>
      <c r="BO124" s="441"/>
      <c r="BP124" s="441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2"/>
      <c r="CA124" s="443"/>
      <c r="CB124" s="443"/>
      <c r="CC124" s="443"/>
      <c r="CD124" s="443"/>
      <c r="CE124" s="443"/>
      <c r="CF124" s="443"/>
      <c r="CG124" s="443"/>
      <c r="CH124" s="443"/>
      <c r="CI124" s="443"/>
      <c r="CJ124" s="443"/>
      <c r="CK124" s="443"/>
      <c r="CL124" s="443"/>
      <c r="CM124" s="443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5"/>
      <c r="DA124" s="445"/>
      <c r="DB124" s="445"/>
      <c r="DC124" s="445"/>
      <c r="DD124" s="445"/>
      <c r="DE124" s="445"/>
      <c r="DF124" s="445"/>
      <c r="DG124" s="445"/>
      <c r="DH124" s="445"/>
      <c r="DI124" s="445"/>
      <c r="DJ124" s="445"/>
      <c r="DK124" s="445"/>
      <c r="DL124" s="445"/>
      <c r="DM124" s="446"/>
      <c r="DN124" s="446"/>
      <c r="DO124" s="446"/>
      <c r="DP124" s="446"/>
      <c r="DQ124" s="446"/>
      <c r="DR124" s="446"/>
      <c r="DS124" s="446"/>
      <c r="DT124" s="446"/>
      <c r="DU124" s="446"/>
      <c r="DV124" s="446"/>
      <c r="DW124" s="446"/>
      <c r="DX124" s="446"/>
      <c r="DY124" s="446"/>
      <c r="DZ124" s="446"/>
      <c r="EA124" s="440"/>
      <c r="EB124" s="440"/>
      <c r="EC124" s="440"/>
      <c r="ED124" s="440"/>
      <c r="EE124" s="440"/>
      <c r="EF124" s="440"/>
      <c r="EG124" s="440"/>
      <c r="EH124" s="440"/>
      <c r="EI124" s="440"/>
      <c r="EJ124" s="440"/>
      <c r="EK124" s="440"/>
      <c r="EL124" s="440"/>
      <c r="EM124" s="440"/>
      <c r="EN124" s="440"/>
      <c r="EO124" s="441"/>
      <c r="EP124" s="441"/>
      <c r="EQ124" s="441"/>
      <c r="ER124" s="441"/>
      <c r="ES124" s="441"/>
      <c r="ET124" s="441"/>
      <c r="EU124" s="441"/>
      <c r="EV124" s="441"/>
      <c r="EW124" s="441"/>
      <c r="EX124" s="441"/>
      <c r="EY124" s="441"/>
      <c r="EZ124" s="441"/>
      <c r="FA124" s="441"/>
      <c r="FB124" s="441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2"/>
      <c r="FR124" s="443"/>
      <c r="FS124" s="443"/>
      <c r="FT124" s="443"/>
      <c r="FU124" s="443"/>
      <c r="FV124" s="443"/>
      <c r="FW124" s="443"/>
      <c r="FX124" s="443"/>
      <c r="FY124" s="3674"/>
      <c r="FZ124" s="443"/>
      <c r="GA124" s="443"/>
      <c r="GB124" s="443"/>
      <c r="GC124" s="444"/>
      <c r="GD124" s="444"/>
    </row>
    <row r="125" spans="1:186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4023"/>
      <c r="P125" s="3982">
        <v>18</v>
      </c>
      <c r="Q125" s="3983"/>
      <c r="R125" s="4020">
        <v>16</v>
      </c>
      <c r="S125" s="4021"/>
      <c r="T125" s="3987">
        <v>0.10191082802547771</v>
      </c>
      <c r="U125" s="3988"/>
      <c r="V125" s="556"/>
      <c r="W125" s="139"/>
      <c r="X125" s="145"/>
      <c r="Y125" s="145"/>
      <c r="Z125" s="396"/>
      <c r="AA125" s="557"/>
      <c r="AB125" s="558"/>
      <c r="AC125" s="435"/>
      <c r="AD125" s="435"/>
      <c r="AE125" s="435"/>
      <c r="AF125" s="434"/>
      <c r="AG125" s="434"/>
      <c r="AH125" s="434"/>
      <c r="AI125" s="434"/>
      <c r="AJ125" s="434"/>
      <c r="AK125" s="436"/>
      <c r="AL125" s="437"/>
      <c r="AM125" s="437"/>
      <c r="AN125" s="438"/>
      <c r="AO125" s="438"/>
      <c r="AP125" s="438"/>
      <c r="AQ125" s="438"/>
      <c r="AR125" s="438"/>
      <c r="AS125" s="438"/>
      <c r="AT125" s="438"/>
      <c r="AU125" s="438"/>
      <c r="AV125" s="439"/>
      <c r="AW125" s="439"/>
      <c r="AX125" s="440"/>
      <c r="AY125" s="440"/>
      <c r="AZ125" s="440"/>
      <c r="BA125" s="440"/>
      <c r="BB125" s="440"/>
      <c r="BC125" s="440"/>
      <c r="BD125" s="440"/>
      <c r="BE125" s="440"/>
      <c r="BF125" s="441"/>
      <c r="BG125" s="441"/>
      <c r="BH125" s="441"/>
      <c r="BI125" s="441"/>
      <c r="BJ125" s="441"/>
      <c r="BK125" s="441"/>
      <c r="BL125" s="441"/>
      <c r="BM125" s="441"/>
      <c r="BN125" s="441"/>
      <c r="BO125" s="441"/>
      <c r="BP125" s="441"/>
      <c r="BQ125" s="442"/>
      <c r="BR125" s="442"/>
      <c r="BS125" s="442"/>
      <c r="BT125" s="442"/>
      <c r="BU125" s="442"/>
      <c r="BV125" s="442"/>
      <c r="BW125" s="442"/>
      <c r="BX125" s="442"/>
      <c r="BY125" s="442"/>
      <c r="BZ125" s="442"/>
      <c r="CA125" s="443"/>
      <c r="CB125" s="443"/>
      <c r="CC125" s="443"/>
      <c r="CD125" s="443"/>
      <c r="CE125" s="443"/>
      <c r="CF125" s="443"/>
      <c r="CG125" s="443"/>
      <c r="CH125" s="443"/>
      <c r="CI125" s="443"/>
      <c r="CJ125" s="443"/>
      <c r="CK125" s="443"/>
      <c r="CL125" s="443"/>
      <c r="CM125" s="443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5"/>
      <c r="DA125" s="445"/>
      <c r="DB125" s="445"/>
      <c r="DC125" s="445"/>
      <c r="DD125" s="445"/>
      <c r="DE125" s="445"/>
      <c r="DF125" s="445"/>
      <c r="DG125" s="445"/>
      <c r="DH125" s="445"/>
      <c r="DI125" s="445"/>
      <c r="DJ125" s="445"/>
      <c r="DK125" s="445"/>
      <c r="DL125" s="445"/>
      <c r="DM125" s="446"/>
      <c r="DN125" s="446"/>
      <c r="DO125" s="446"/>
      <c r="DP125" s="446"/>
      <c r="DQ125" s="446"/>
      <c r="DR125" s="446"/>
      <c r="DS125" s="446"/>
      <c r="DT125" s="446"/>
      <c r="DU125" s="446"/>
      <c r="DV125" s="446"/>
      <c r="DW125" s="446"/>
      <c r="DX125" s="446"/>
      <c r="DY125" s="446"/>
      <c r="DZ125" s="446"/>
      <c r="EA125" s="440"/>
      <c r="EB125" s="440"/>
      <c r="EC125" s="440"/>
      <c r="ED125" s="440"/>
      <c r="EE125" s="440"/>
      <c r="EF125" s="440"/>
      <c r="EG125" s="440"/>
      <c r="EH125" s="440"/>
      <c r="EI125" s="440"/>
      <c r="EJ125" s="440"/>
      <c r="EK125" s="440"/>
      <c r="EL125" s="440"/>
      <c r="EM125" s="440"/>
      <c r="EN125" s="440"/>
      <c r="EO125" s="441"/>
      <c r="EP125" s="441"/>
      <c r="EQ125" s="441"/>
      <c r="ER125" s="441"/>
      <c r="ES125" s="441"/>
      <c r="ET125" s="441"/>
      <c r="EU125" s="441"/>
      <c r="EV125" s="441"/>
      <c r="EW125" s="441"/>
      <c r="EX125" s="441"/>
      <c r="EY125" s="441"/>
      <c r="EZ125" s="441"/>
      <c r="FA125" s="441"/>
      <c r="FB125" s="441"/>
      <c r="FC125" s="442"/>
      <c r="FD125" s="442"/>
      <c r="FE125" s="442"/>
      <c r="FF125" s="442"/>
      <c r="FG125" s="442"/>
      <c r="FH125" s="442"/>
      <c r="FI125" s="442"/>
      <c r="FJ125" s="442"/>
      <c r="FK125" s="442"/>
      <c r="FL125" s="442"/>
      <c r="FM125" s="442"/>
      <c r="FN125" s="442"/>
      <c r="FO125" s="442"/>
      <c r="FP125" s="442"/>
      <c r="FQ125" s="442"/>
      <c r="FR125" s="443"/>
      <c r="FS125" s="443"/>
      <c r="FT125" s="443"/>
      <c r="FU125" s="443"/>
      <c r="FV125" s="443"/>
      <c r="FW125" s="443"/>
      <c r="FX125" s="443"/>
      <c r="FY125" s="3674"/>
      <c r="FZ125" s="443"/>
      <c r="GA125" s="443"/>
      <c r="GB125" s="443"/>
      <c r="GC125" s="444"/>
      <c r="GD125" s="444"/>
    </row>
    <row r="126" spans="1:186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4018"/>
      <c r="Q126" s="4018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435"/>
      <c r="AD126" s="435"/>
      <c r="AE126" s="435"/>
      <c r="AF126" s="434"/>
      <c r="AG126" s="434"/>
      <c r="AH126" s="434"/>
      <c r="AI126" s="434"/>
      <c r="AJ126" s="434"/>
      <c r="AK126" s="436"/>
      <c r="AL126" s="437"/>
      <c r="AM126" s="437"/>
      <c r="AN126" s="438"/>
      <c r="AO126" s="438"/>
      <c r="AP126" s="438"/>
      <c r="AQ126" s="438"/>
      <c r="AR126" s="438"/>
      <c r="AS126" s="438"/>
      <c r="AT126" s="438"/>
      <c r="AU126" s="438"/>
      <c r="AV126" s="439"/>
      <c r="AW126" s="439"/>
      <c r="AX126" s="440"/>
      <c r="AY126" s="440"/>
      <c r="AZ126" s="440"/>
      <c r="BA126" s="440"/>
      <c r="BB126" s="440"/>
      <c r="BC126" s="440"/>
      <c r="BD126" s="440"/>
      <c r="BE126" s="440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2"/>
      <c r="CA126" s="443"/>
      <c r="CB126" s="443"/>
      <c r="CC126" s="443"/>
      <c r="CD126" s="443"/>
      <c r="CE126" s="443"/>
      <c r="CF126" s="443"/>
      <c r="CG126" s="443"/>
      <c r="CH126" s="443"/>
      <c r="CI126" s="443"/>
      <c r="CJ126" s="443"/>
      <c r="CK126" s="443"/>
      <c r="CL126" s="443"/>
      <c r="CM126" s="443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5"/>
      <c r="DA126" s="445"/>
      <c r="DB126" s="445"/>
      <c r="DC126" s="445"/>
      <c r="DD126" s="445"/>
      <c r="DE126" s="445"/>
      <c r="DF126" s="445"/>
      <c r="DG126" s="445"/>
      <c r="DH126" s="445"/>
      <c r="DI126" s="445"/>
      <c r="DJ126" s="445"/>
      <c r="DK126" s="445"/>
      <c r="DL126" s="445"/>
      <c r="DM126" s="446"/>
      <c r="DN126" s="446"/>
      <c r="DO126" s="446"/>
      <c r="DP126" s="446"/>
      <c r="DQ126" s="446"/>
      <c r="DR126" s="446"/>
      <c r="DS126" s="446"/>
      <c r="DT126" s="446"/>
      <c r="DU126" s="446"/>
      <c r="DV126" s="446"/>
      <c r="DW126" s="446"/>
      <c r="DX126" s="446"/>
      <c r="DY126" s="446"/>
      <c r="DZ126" s="446"/>
      <c r="EA126" s="440"/>
      <c r="EB126" s="440"/>
      <c r="EC126" s="440"/>
      <c r="ED126" s="440"/>
      <c r="EE126" s="440"/>
      <c r="EF126" s="440"/>
      <c r="EG126" s="440"/>
      <c r="EH126" s="440"/>
      <c r="EI126" s="440"/>
      <c r="EJ126" s="440"/>
      <c r="EK126" s="440"/>
      <c r="EL126" s="440"/>
      <c r="EM126" s="440"/>
      <c r="EN126" s="440"/>
      <c r="EO126" s="441"/>
      <c r="EP126" s="441"/>
      <c r="EQ126" s="441"/>
      <c r="ER126" s="441"/>
      <c r="ES126" s="441"/>
      <c r="ET126" s="441"/>
      <c r="EU126" s="441"/>
      <c r="EV126" s="441"/>
      <c r="EW126" s="441"/>
      <c r="EX126" s="441"/>
      <c r="EY126" s="441"/>
      <c r="EZ126" s="441"/>
      <c r="FA126" s="441"/>
      <c r="FB126" s="441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2"/>
      <c r="FR126" s="443"/>
      <c r="FS126" s="443"/>
      <c r="FT126" s="443"/>
      <c r="FU126" s="443"/>
      <c r="FV126" s="443"/>
      <c r="FW126" s="443"/>
      <c r="FX126" s="443"/>
      <c r="FY126" s="3674"/>
      <c r="FZ126" s="443"/>
      <c r="GA126" s="443"/>
      <c r="GB126" s="443"/>
      <c r="GC126" s="444"/>
      <c r="GD126" s="444"/>
    </row>
    <row r="127" spans="1:186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3747"/>
      <c r="Q127" s="3747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435"/>
      <c r="AD127" s="435"/>
      <c r="AE127" s="435"/>
      <c r="AF127" s="434"/>
      <c r="AG127" s="434"/>
      <c r="AH127" s="434"/>
      <c r="AI127" s="434"/>
      <c r="AJ127" s="434"/>
      <c r="AK127" s="436"/>
      <c r="AL127" s="437"/>
      <c r="AM127" s="437"/>
      <c r="AN127" s="438"/>
      <c r="AO127" s="438"/>
      <c r="AP127" s="438"/>
      <c r="AQ127" s="438"/>
      <c r="AR127" s="438"/>
      <c r="AS127" s="438"/>
      <c r="AT127" s="438"/>
      <c r="AU127" s="438"/>
      <c r="AV127" s="439"/>
      <c r="AW127" s="439"/>
      <c r="AX127" s="440"/>
      <c r="AY127" s="440"/>
      <c r="AZ127" s="440"/>
      <c r="BA127" s="440"/>
      <c r="BB127" s="440"/>
      <c r="BC127" s="440"/>
      <c r="BD127" s="440"/>
      <c r="BE127" s="440"/>
      <c r="BF127" s="441"/>
      <c r="BG127" s="441"/>
      <c r="BH127" s="441"/>
      <c r="BI127" s="441"/>
      <c r="BJ127" s="441"/>
      <c r="BK127" s="441"/>
      <c r="BL127" s="441"/>
      <c r="BM127" s="441"/>
      <c r="BN127" s="441"/>
      <c r="BO127" s="441"/>
      <c r="BP127" s="441"/>
      <c r="BQ127" s="442"/>
      <c r="BR127" s="442"/>
      <c r="BS127" s="442"/>
      <c r="BT127" s="442"/>
      <c r="BU127" s="442"/>
      <c r="BV127" s="442"/>
      <c r="BW127" s="442"/>
      <c r="BX127" s="442"/>
      <c r="BY127" s="442"/>
      <c r="BZ127" s="442"/>
      <c r="CA127" s="443"/>
      <c r="CB127" s="443"/>
      <c r="CC127" s="443"/>
      <c r="CD127" s="443"/>
      <c r="CE127" s="443"/>
      <c r="CF127" s="443"/>
      <c r="CG127" s="443"/>
      <c r="CH127" s="443"/>
      <c r="CI127" s="443"/>
      <c r="CJ127" s="443"/>
      <c r="CK127" s="443"/>
      <c r="CL127" s="443"/>
      <c r="CM127" s="443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5"/>
      <c r="DA127" s="445"/>
      <c r="DB127" s="445"/>
      <c r="DC127" s="445"/>
      <c r="DD127" s="445"/>
      <c r="DE127" s="445"/>
      <c r="DF127" s="445"/>
      <c r="DG127" s="445"/>
      <c r="DH127" s="445"/>
      <c r="DI127" s="445"/>
      <c r="DJ127" s="445"/>
      <c r="DK127" s="445"/>
      <c r="DL127" s="445"/>
      <c r="DM127" s="446"/>
      <c r="DN127" s="446"/>
      <c r="DO127" s="446"/>
      <c r="DP127" s="446"/>
      <c r="DQ127" s="446"/>
      <c r="DR127" s="446"/>
      <c r="DS127" s="446"/>
      <c r="DT127" s="446"/>
      <c r="DU127" s="446"/>
      <c r="DV127" s="446"/>
      <c r="DW127" s="446"/>
      <c r="DX127" s="446"/>
      <c r="DY127" s="446"/>
      <c r="DZ127" s="446"/>
      <c r="EA127" s="440"/>
      <c r="EB127" s="440"/>
      <c r="EC127" s="440"/>
      <c r="ED127" s="440"/>
      <c r="EE127" s="440"/>
      <c r="EF127" s="440"/>
      <c r="EG127" s="440"/>
      <c r="EH127" s="440"/>
      <c r="EI127" s="440"/>
      <c r="EJ127" s="440"/>
      <c r="EK127" s="440"/>
      <c r="EL127" s="440"/>
      <c r="EM127" s="440"/>
      <c r="EN127" s="440"/>
      <c r="EO127" s="441"/>
      <c r="EP127" s="441"/>
      <c r="EQ127" s="441"/>
      <c r="ER127" s="441"/>
      <c r="ES127" s="441"/>
      <c r="ET127" s="441"/>
      <c r="EU127" s="441"/>
      <c r="EV127" s="441"/>
      <c r="EW127" s="441"/>
      <c r="EX127" s="441"/>
      <c r="EY127" s="441"/>
      <c r="EZ127" s="441"/>
      <c r="FA127" s="441"/>
      <c r="FB127" s="441"/>
      <c r="FC127" s="442"/>
      <c r="FD127" s="442"/>
      <c r="FE127" s="442"/>
      <c r="FF127" s="442"/>
      <c r="FG127" s="442"/>
      <c r="FH127" s="442"/>
      <c r="FI127" s="442"/>
      <c r="FJ127" s="442"/>
      <c r="FK127" s="442"/>
      <c r="FL127" s="442"/>
      <c r="FM127" s="442"/>
      <c r="FN127" s="442"/>
      <c r="FO127" s="442"/>
      <c r="FP127" s="442"/>
      <c r="FQ127" s="442"/>
      <c r="FR127" s="443"/>
      <c r="FS127" s="443"/>
      <c r="FT127" s="443"/>
      <c r="FU127" s="443"/>
      <c r="FV127" s="443"/>
      <c r="FW127" s="443"/>
      <c r="FX127" s="443"/>
      <c r="FY127" s="3674"/>
      <c r="FZ127" s="443"/>
      <c r="GA127" s="443"/>
      <c r="GB127" s="443"/>
      <c r="GC127" s="444"/>
      <c r="GD127" s="444"/>
    </row>
    <row r="128" spans="1:186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3747"/>
      <c r="Q128" s="3747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435"/>
      <c r="AD128" s="435"/>
      <c r="AE128" s="435"/>
      <c r="AF128" s="434"/>
      <c r="AG128" s="434"/>
      <c r="AH128" s="434"/>
      <c r="AI128" s="434"/>
      <c r="AJ128" s="434"/>
      <c r="AK128" s="436"/>
      <c r="AL128" s="437"/>
      <c r="AM128" s="437"/>
      <c r="AN128" s="438"/>
      <c r="AO128" s="438"/>
      <c r="AP128" s="438"/>
      <c r="AQ128" s="438"/>
      <c r="AR128" s="438"/>
      <c r="AS128" s="438"/>
      <c r="AT128" s="438"/>
      <c r="AU128" s="438"/>
      <c r="AV128" s="439"/>
      <c r="AW128" s="439"/>
      <c r="AX128" s="440"/>
      <c r="AY128" s="440"/>
      <c r="AZ128" s="440"/>
      <c r="BA128" s="440"/>
      <c r="BB128" s="440"/>
      <c r="BC128" s="440"/>
      <c r="BD128" s="440"/>
      <c r="BE128" s="440"/>
      <c r="BF128" s="441"/>
      <c r="BG128" s="441"/>
      <c r="BH128" s="441"/>
      <c r="BI128" s="441"/>
      <c r="BJ128" s="441"/>
      <c r="BK128" s="441"/>
      <c r="BL128" s="441"/>
      <c r="BM128" s="441"/>
      <c r="BN128" s="441"/>
      <c r="BO128" s="441"/>
      <c r="BP128" s="441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2"/>
      <c r="CA128" s="443"/>
      <c r="CB128" s="443"/>
      <c r="CC128" s="443"/>
      <c r="CD128" s="443"/>
      <c r="CE128" s="443"/>
      <c r="CF128" s="443"/>
      <c r="CG128" s="443"/>
      <c r="CH128" s="443"/>
      <c r="CI128" s="443"/>
      <c r="CJ128" s="443"/>
      <c r="CK128" s="443"/>
      <c r="CL128" s="443"/>
      <c r="CM128" s="443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5"/>
      <c r="DA128" s="445"/>
      <c r="DB128" s="445"/>
      <c r="DC128" s="445"/>
      <c r="DD128" s="445"/>
      <c r="DE128" s="445"/>
      <c r="DF128" s="445"/>
      <c r="DG128" s="445"/>
      <c r="DH128" s="445"/>
      <c r="DI128" s="445"/>
      <c r="DJ128" s="445"/>
      <c r="DK128" s="445"/>
      <c r="DL128" s="445"/>
      <c r="DM128" s="446"/>
      <c r="DN128" s="446"/>
      <c r="DO128" s="446"/>
      <c r="DP128" s="446"/>
      <c r="DQ128" s="446"/>
      <c r="DR128" s="446"/>
      <c r="DS128" s="446"/>
      <c r="DT128" s="446"/>
      <c r="DU128" s="446"/>
      <c r="DV128" s="446"/>
      <c r="DW128" s="446"/>
      <c r="DX128" s="446"/>
      <c r="DY128" s="446"/>
      <c r="DZ128" s="446"/>
      <c r="EA128" s="440"/>
      <c r="EB128" s="440"/>
      <c r="EC128" s="440"/>
      <c r="ED128" s="440"/>
      <c r="EE128" s="440"/>
      <c r="EF128" s="440"/>
      <c r="EG128" s="440"/>
      <c r="EH128" s="440"/>
      <c r="EI128" s="440"/>
      <c r="EJ128" s="440"/>
      <c r="EK128" s="440"/>
      <c r="EL128" s="440"/>
      <c r="EM128" s="440"/>
      <c r="EN128" s="440"/>
      <c r="EO128" s="441"/>
      <c r="EP128" s="441"/>
      <c r="EQ128" s="441"/>
      <c r="ER128" s="441"/>
      <c r="ES128" s="441"/>
      <c r="ET128" s="441"/>
      <c r="EU128" s="441"/>
      <c r="EV128" s="441"/>
      <c r="EW128" s="441"/>
      <c r="EX128" s="441"/>
      <c r="EY128" s="441"/>
      <c r="EZ128" s="441"/>
      <c r="FA128" s="441"/>
      <c r="FB128" s="441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2"/>
      <c r="FR128" s="443"/>
      <c r="FS128" s="443"/>
      <c r="FT128" s="443"/>
      <c r="FU128" s="443"/>
      <c r="FV128" s="443"/>
      <c r="FW128" s="443"/>
      <c r="FX128" s="443"/>
      <c r="FY128" s="3674"/>
      <c r="FZ128" s="443"/>
      <c r="GA128" s="443"/>
      <c r="GB128" s="443"/>
      <c r="GC128" s="444"/>
      <c r="GD128" s="444"/>
    </row>
    <row r="129" spans="1:186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">
        <v>133</v>
      </c>
      <c r="I129" s="570"/>
      <c r="J129" s="571"/>
      <c r="K129" s="572">
        <v>156</v>
      </c>
      <c r="L129" s="573">
        <v>0.99363057324840764</v>
      </c>
      <c r="M129" s="573"/>
      <c r="N129" s="549"/>
      <c r="O129" s="549"/>
      <c r="P129" s="3747"/>
      <c r="Q129" s="3747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435"/>
      <c r="AD129" s="435"/>
      <c r="AE129" s="435"/>
      <c r="AF129" s="434"/>
      <c r="AG129" s="434"/>
      <c r="AH129" s="434"/>
      <c r="AI129" s="434"/>
      <c r="AJ129" s="434"/>
      <c r="AK129" s="436"/>
      <c r="AL129" s="437"/>
      <c r="AM129" s="437"/>
      <c r="AN129" s="438"/>
      <c r="AO129" s="438"/>
      <c r="AP129" s="438"/>
      <c r="AQ129" s="438"/>
      <c r="AR129" s="438"/>
      <c r="AS129" s="438"/>
      <c r="AT129" s="438"/>
      <c r="AU129" s="438"/>
      <c r="AV129" s="439"/>
      <c r="AW129" s="439"/>
      <c r="AX129" s="440"/>
      <c r="AY129" s="440"/>
      <c r="AZ129" s="440"/>
      <c r="BA129" s="440"/>
      <c r="BB129" s="440"/>
      <c r="BC129" s="440"/>
      <c r="BD129" s="440"/>
      <c r="BE129" s="440"/>
      <c r="BF129" s="441"/>
      <c r="BG129" s="441"/>
      <c r="BH129" s="441"/>
      <c r="BI129" s="441"/>
      <c r="BJ129" s="441"/>
      <c r="BK129" s="441"/>
      <c r="BL129" s="441"/>
      <c r="BM129" s="441"/>
      <c r="BN129" s="441"/>
      <c r="BO129" s="441"/>
      <c r="BP129" s="441"/>
      <c r="BQ129" s="442"/>
      <c r="BR129" s="442"/>
      <c r="BS129" s="442"/>
      <c r="BT129" s="442"/>
      <c r="BU129" s="442"/>
      <c r="BV129" s="442"/>
      <c r="BW129" s="442"/>
      <c r="BX129" s="442"/>
      <c r="BY129" s="442"/>
      <c r="BZ129" s="442"/>
      <c r="CA129" s="443"/>
      <c r="CB129" s="443"/>
      <c r="CC129" s="443"/>
      <c r="CD129" s="443"/>
      <c r="CE129" s="443"/>
      <c r="CF129" s="443"/>
      <c r="CG129" s="443"/>
      <c r="CH129" s="443"/>
      <c r="CI129" s="443"/>
      <c r="CJ129" s="443"/>
      <c r="CK129" s="443"/>
      <c r="CL129" s="443"/>
      <c r="CM129" s="443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5"/>
      <c r="DA129" s="445"/>
      <c r="DB129" s="445"/>
      <c r="DC129" s="445"/>
      <c r="DD129" s="445"/>
      <c r="DE129" s="445"/>
      <c r="DF129" s="445"/>
      <c r="DG129" s="445"/>
      <c r="DH129" s="445"/>
      <c r="DI129" s="445"/>
      <c r="DJ129" s="445"/>
      <c r="DK129" s="445"/>
      <c r="DL129" s="445"/>
      <c r="DM129" s="446"/>
      <c r="DN129" s="446"/>
      <c r="DO129" s="446"/>
      <c r="DP129" s="446"/>
      <c r="DQ129" s="446"/>
      <c r="DR129" s="446"/>
      <c r="DS129" s="446"/>
      <c r="DT129" s="446"/>
      <c r="DU129" s="446"/>
      <c r="DV129" s="446"/>
      <c r="DW129" s="446"/>
      <c r="DX129" s="446"/>
      <c r="DY129" s="446"/>
      <c r="DZ129" s="446"/>
      <c r="EA129" s="440"/>
      <c r="EB129" s="440"/>
      <c r="EC129" s="440"/>
      <c r="ED129" s="440"/>
      <c r="EE129" s="440"/>
      <c r="EF129" s="440"/>
      <c r="EG129" s="440"/>
      <c r="EH129" s="440"/>
      <c r="EI129" s="440"/>
      <c r="EJ129" s="440"/>
      <c r="EK129" s="440"/>
      <c r="EL129" s="440"/>
      <c r="EM129" s="440"/>
      <c r="EN129" s="440"/>
      <c r="EO129" s="441"/>
      <c r="EP129" s="441"/>
      <c r="EQ129" s="441"/>
      <c r="ER129" s="441"/>
      <c r="ES129" s="441"/>
      <c r="ET129" s="441"/>
      <c r="EU129" s="441"/>
      <c r="EV129" s="441"/>
      <c r="EW129" s="441"/>
      <c r="EX129" s="441"/>
      <c r="EY129" s="441"/>
      <c r="EZ129" s="441"/>
      <c r="FA129" s="441"/>
      <c r="FB129" s="441"/>
      <c r="FC129" s="442"/>
      <c r="FD129" s="442"/>
      <c r="FE129" s="442"/>
      <c r="FF129" s="442"/>
      <c r="FG129" s="442"/>
      <c r="FH129" s="442"/>
      <c r="FI129" s="442"/>
      <c r="FJ129" s="442"/>
      <c r="FK129" s="442"/>
      <c r="FL129" s="442"/>
      <c r="FM129" s="442"/>
      <c r="FN129" s="442"/>
      <c r="FO129" s="442"/>
      <c r="FP129" s="442"/>
      <c r="FQ129" s="442"/>
      <c r="FR129" s="443"/>
      <c r="FS129" s="443"/>
      <c r="FT129" s="443"/>
      <c r="FU129" s="443"/>
      <c r="FV129" s="443"/>
      <c r="FW129" s="443"/>
      <c r="FX129" s="443"/>
      <c r="FY129" s="3674"/>
      <c r="FZ129" s="443"/>
      <c r="GA129" s="443"/>
      <c r="GB129" s="443"/>
      <c r="GC129" s="444"/>
      <c r="GD129" s="444"/>
    </row>
    <row r="130" spans="1:186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">
        <v>140</v>
      </c>
      <c r="I130" s="570"/>
      <c r="J130" s="571"/>
      <c r="K130" s="572">
        <v>134</v>
      </c>
      <c r="L130" s="573">
        <v>0.85350318471337583</v>
      </c>
      <c r="M130" s="573"/>
      <c r="N130" s="549"/>
      <c r="O130" s="549"/>
      <c r="P130" s="3747"/>
      <c r="Q130" s="3747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435"/>
      <c r="AD130" s="435"/>
      <c r="AE130" s="435"/>
      <c r="AF130" s="434"/>
      <c r="AG130" s="434"/>
      <c r="AH130" s="434"/>
      <c r="AI130" s="434"/>
      <c r="AJ130" s="434"/>
      <c r="AK130" s="436"/>
      <c r="AL130" s="437"/>
      <c r="AM130" s="437"/>
      <c r="AN130" s="438"/>
      <c r="AO130" s="438"/>
      <c r="AP130" s="438"/>
      <c r="AQ130" s="438"/>
      <c r="AR130" s="438"/>
      <c r="AS130" s="438"/>
      <c r="AT130" s="438"/>
      <c r="AU130" s="438"/>
      <c r="AV130" s="439"/>
      <c r="AW130" s="439"/>
      <c r="AX130" s="440"/>
      <c r="AY130" s="440"/>
      <c r="AZ130" s="440"/>
      <c r="BA130" s="440"/>
      <c r="BB130" s="440"/>
      <c r="BC130" s="440"/>
      <c r="BD130" s="440"/>
      <c r="BE130" s="440"/>
      <c r="BF130" s="441"/>
      <c r="BG130" s="441"/>
      <c r="BH130" s="441"/>
      <c r="BI130" s="441"/>
      <c r="BJ130" s="441"/>
      <c r="BK130" s="441"/>
      <c r="BL130" s="441"/>
      <c r="BM130" s="441"/>
      <c r="BN130" s="441"/>
      <c r="BO130" s="441"/>
      <c r="BP130" s="441"/>
      <c r="BQ130" s="442"/>
      <c r="BR130" s="442"/>
      <c r="BS130" s="442"/>
      <c r="BT130" s="442"/>
      <c r="BU130" s="442"/>
      <c r="BV130" s="442"/>
      <c r="BW130" s="442"/>
      <c r="BX130" s="442"/>
      <c r="BY130" s="442"/>
      <c r="BZ130" s="442"/>
      <c r="CA130" s="443"/>
      <c r="CB130" s="443"/>
      <c r="CC130" s="443"/>
      <c r="CD130" s="443"/>
      <c r="CE130" s="443"/>
      <c r="CF130" s="443"/>
      <c r="CG130" s="443"/>
      <c r="CH130" s="443"/>
      <c r="CI130" s="443"/>
      <c r="CJ130" s="443"/>
      <c r="CK130" s="443"/>
      <c r="CL130" s="443"/>
      <c r="CM130" s="443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5"/>
      <c r="DM130" s="446"/>
      <c r="DN130" s="446"/>
      <c r="DO130" s="446"/>
      <c r="DP130" s="446"/>
      <c r="DQ130" s="446"/>
      <c r="DR130" s="446"/>
      <c r="DS130" s="446"/>
      <c r="DT130" s="446"/>
      <c r="DU130" s="446"/>
      <c r="DV130" s="446"/>
      <c r="DW130" s="446"/>
      <c r="DX130" s="446"/>
      <c r="DY130" s="446"/>
      <c r="DZ130" s="446"/>
      <c r="EA130" s="440"/>
      <c r="EB130" s="440"/>
      <c r="EC130" s="440"/>
      <c r="ED130" s="440"/>
      <c r="EE130" s="440"/>
      <c r="EF130" s="440"/>
      <c r="EG130" s="440"/>
      <c r="EH130" s="440"/>
      <c r="EI130" s="440"/>
      <c r="EJ130" s="440"/>
      <c r="EK130" s="440"/>
      <c r="EL130" s="440"/>
      <c r="EM130" s="440"/>
      <c r="EN130" s="440"/>
      <c r="EO130" s="441"/>
      <c r="EP130" s="441"/>
      <c r="EQ130" s="441"/>
      <c r="ER130" s="441"/>
      <c r="ES130" s="441"/>
      <c r="ET130" s="441"/>
      <c r="EU130" s="441"/>
      <c r="EV130" s="441"/>
      <c r="EW130" s="441"/>
      <c r="EX130" s="441"/>
      <c r="EY130" s="441"/>
      <c r="EZ130" s="441"/>
      <c r="FA130" s="441"/>
      <c r="FB130" s="441"/>
      <c r="FC130" s="442"/>
      <c r="FD130" s="442"/>
      <c r="FE130" s="442"/>
      <c r="FF130" s="442"/>
      <c r="FG130" s="442"/>
      <c r="FH130" s="442"/>
      <c r="FI130" s="442"/>
      <c r="FJ130" s="442"/>
      <c r="FK130" s="442"/>
      <c r="FL130" s="442"/>
      <c r="FM130" s="442"/>
      <c r="FN130" s="442"/>
      <c r="FO130" s="442"/>
      <c r="FP130" s="442"/>
      <c r="FQ130" s="442"/>
      <c r="FR130" s="443"/>
      <c r="FS130" s="443"/>
      <c r="FT130" s="443"/>
      <c r="FU130" s="443"/>
      <c r="FV130" s="443"/>
      <c r="FW130" s="443"/>
      <c r="FX130" s="443"/>
      <c r="FY130" s="3674"/>
      <c r="FZ130" s="443"/>
      <c r="GA130" s="443"/>
      <c r="GB130" s="443"/>
      <c r="GC130" s="444"/>
      <c r="GD130" s="444"/>
    </row>
    <row r="131" spans="1:186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">
        <v>192</v>
      </c>
      <c r="I131" s="570"/>
      <c r="J131" s="571"/>
      <c r="K131" s="572">
        <v>122</v>
      </c>
      <c r="L131" s="573">
        <v>0.77707006369426757</v>
      </c>
      <c r="M131" s="573"/>
      <c r="N131" s="549"/>
      <c r="O131" s="549"/>
      <c r="P131" s="3747"/>
      <c r="Q131" s="3747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435"/>
      <c r="AD131" s="435"/>
      <c r="AE131" s="435"/>
      <c r="AF131" s="434"/>
      <c r="AG131" s="434"/>
      <c r="AH131" s="434"/>
      <c r="AI131" s="434"/>
      <c r="AJ131" s="434"/>
      <c r="AK131" s="436"/>
      <c r="AL131" s="437"/>
      <c r="AM131" s="437"/>
      <c r="AN131" s="438"/>
      <c r="AO131" s="438"/>
      <c r="AP131" s="438"/>
      <c r="AQ131" s="438"/>
      <c r="AR131" s="438"/>
      <c r="AS131" s="438"/>
      <c r="AT131" s="438"/>
      <c r="AU131" s="438"/>
      <c r="AV131" s="439"/>
      <c r="AW131" s="439"/>
      <c r="AX131" s="440"/>
      <c r="AY131" s="440"/>
      <c r="AZ131" s="440"/>
      <c r="BA131" s="440"/>
      <c r="BB131" s="440"/>
      <c r="BC131" s="440"/>
      <c r="BD131" s="440"/>
      <c r="BE131" s="440"/>
      <c r="BF131" s="441"/>
      <c r="BG131" s="441"/>
      <c r="BH131" s="441"/>
      <c r="BI131" s="441"/>
      <c r="BJ131" s="441"/>
      <c r="BK131" s="441"/>
      <c r="BL131" s="441"/>
      <c r="BM131" s="441"/>
      <c r="BN131" s="441"/>
      <c r="BO131" s="441"/>
      <c r="BP131" s="441"/>
      <c r="BQ131" s="442"/>
      <c r="BR131" s="442"/>
      <c r="BS131" s="442"/>
      <c r="BT131" s="442"/>
      <c r="BU131" s="442"/>
      <c r="BV131" s="442"/>
      <c r="BW131" s="442"/>
      <c r="BX131" s="442"/>
      <c r="BY131" s="442"/>
      <c r="BZ131" s="442"/>
      <c r="CA131" s="443"/>
      <c r="CB131" s="443"/>
      <c r="CC131" s="443"/>
      <c r="CD131" s="443"/>
      <c r="CE131" s="443"/>
      <c r="CF131" s="443"/>
      <c r="CG131" s="443"/>
      <c r="CH131" s="443"/>
      <c r="CI131" s="443"/>
      <c r="CJ131" s="443"/>
      <c r="CK131" s="443"/>
      <c r="CL131" s="443"/>
      <c r="CM131" s="443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5"/>
      <c r="DA131" s="445"/>
      <c r="DB131" s="445"/>
      <c r="DC131" s="445"/>
      <c r="DD131" s="445"/>
      <c r="DE131" s="445"/>
      <c r="DF131" s="445"/>
      <c r="DG131" s="445"/>
      <c r="DH131" s="445"/>
      <c r="DI131" s="445"/>
      <c r="DJ131" s="445"/>
      <c r="DK131" s="445"/>
      <c r="DL131" s="445"/>
      <c r="DM131" s="446"/>
      <c r="DN131" s="446"/>
      <c r="DO131" s="446"/>
      <c r="DP131" s="446"/>
      <c r="DQ131" s="446"/>
      <c r="DR131" s="446"/>
      <c r="DS131" s="446"/>
      <c r="DT131" s="446"/>
      <c r="DU131" s="446"/>
      <c r="DV131" s="446"/>
      <c r="DW131" s="446"/>
      <c r="DX131" s="446"/>
      <c r="DY131" s="446"/>
      <c r="DZ131" s="446"/>
      <c r="EA131" s="440"/>
      <c r="EB131" s="440"/>
      <c r="EC131" s="440"/>
      <c r="ED131" s="440"/>
      <c r="EE131" s="440"/>
      <c r="EF131" s="440"/>
      <c r="EG131" s="440"/>
      <c r="EH131" s="440"/>
      <c r="EI131" s="440"/>
      <c r="EJ131" s="440"/>
      <c r="EK131" s="440"/>
      <c r="EL131" s="440"/>
      <c r="EM131" s="440"/>
      <c r="EN131" s="440"/>
      <c r="EO131" s="441"/>
      <c r="EP131" s="441"/>
      <c r="EQ131" s="441"/>
      <c r="ER131" s="441"/>
      <c r="ES131" s="441"/>
      <c r="ET131" s="441"/>
      <c r="EU131" s="441"/>
      <c r="EV131" s="441"/>
      <c r="EW131" s="441"/>
      <c r="EX131" s="441"/>
      <c r="EY131" s="441"/>
      <c r="EZ131" s="441"/>
      <c r="FA131" s="441"/>
      <c r="FB131" s="441"/>
      <c r="FC131" s="442"/>
      <c r="FD131" s="442"/>
      <c r="FE131" s="442"/>
      <c r="FF131" s="442"/>
      <c r="FG131" s="442"/>
      <c r="FH131" s="442"/>
      <c r="FI131" s="442"/>
      <c r="FJ131" s="442"/>
      <c r="FK131" s="442"/>
      <c r="FL131" s="442"/>
      <c r="FM131" s="442"/>
      <c r="FN131" s="442"/>
      <c r="FO131" s="442"/>
      <c r="FP131" s="442"/>
      <c r="FQ131" s="442"/>
      <c r="FR131" s="443"/>
      <c r="FS131" s="443"/>
      <c r="FT131" s="443"/>
      <c r="FU131" s="443"/>
      <c r="FV131" s="443"/>
      <c r="FW131" s="443"/>
      <c r="FX131" s="443"/>
      <c r="FY131" s="3674"/>
      <c r="FZ131" s="443"/>
      <c r="GA131" s="443"/>
      <c r="GB131" s="443"/>
      <c r="GC131" s="444"/>
      <c r="GD131" s="444"/>
    </row>
    <row r="132" spans="1:186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">
        <v>131</v>
      </c>
      <c r="I132" s="570"/>
      <c r="J132" s="571"/>
      <c r="K132" s="572">
        <v>109</v>
      </c>
      <c r="L132" s="573">
        <v>0.69426751592356684</v>
      </c>
      <c r="M132" s="573"/>
      <c r="N132" s="549"/>
      <c r="O132" s="549"/>
      <c r="P132" s="3747"/>
      <c r="Q132" s="3747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435"/>
      <c r="AD132" s="435"/>
      <c r="AE132" s="435"/>
      <c r="AF132" s="434"/>
      <c r="AG132" s="434"/>
      <c r="AH132" s="434"/>
      <c r="AI132" s="434"/>
      <c r="AJ132" s="434"/>
      <c r="AK132" s="436"/>
      <c r="AL132" s="437"/>
      <c r="AM132" s="437"/>
      <c r="AN132" s="438"/>
      <c r="AO132" s="438"/>
      <c r="AP132" s="438"/>
      <c r="AQ132" s="438"/>
      <c r="AR132" s="438"/>
      <c r="AS132" s="438"/>
      <c r="AT132" s="438"/>
      <c r="AU132" s="438"/>
      <c r="AV132" s="439"/>
      <c r="AW132" s="439"/>
      <c r="AX132" s="440"/>
      <c r="AY132" s="440"/>
      <c r="AZ132" s="440"/>
      <c r="BA132" s="440"/>
      <c r="BB132" s="440"/>
      <c r="BC132" s="440"/>
      <c r="BD132" s="440"/>
      <c r="BE132" s="440"/>
      <c r="BF132" s="441"/>
      <c r="BG132" s="441"/>
      <c r="BH132" s="441"/>
      <c r="BI132" s="441"/>
      <c r="BJ132" s="441"/>
      <c r="BK132" s="441"/>
      <c r="BL132" s="441"/>
      <c r="BM132" s="441"/>
      <c r="BN132" s="441"/>
      <c r="BO132" s="441"/>
      <c r="BP132" s="441"/>
      <c r="BQ132" s="442"/>
      <c r="BR132" s="442"/>
      <c r="BS132" s="442"/>
      <c r="BT132" s="442"/>
      <c r="BU132" s="442"/>
      <c r="BV132" s="442"/>
      <c r="BW132" s="442"/>
      <c r="BX132" s="442"/>
      <c r="BY132" s="442"/>
      <c r="BZ132" s="442"/>
      <c r="CA132" s="443"/>
      <c r="CB132" s="443"/>
      <c r="CC132" s="443"/>
      <c r="CD132" s="443"/>
      <c r="CE132" s="443"/>
      <c r="CF132" s="443"/>
      <c r="CG132" s="443"/>
      <c r="CH132" s="443"/>
      <c r="CI132" s="443"/>
      <c r="CJ132" s="443"/>
      <c r="CK132" s="443"/>
      <c r="CL132" s="443"/>
      <c r="CM132" s="443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5"/>
      <c r="DA132" s="445"/>
      <c r="DB132" s="445"/>
      <c r="DC132" s="445"/>
      <c r="DD132" s="445"/>
      <c r="DE132" s="445"/>
      <c r="DF132" s="445"/>
      <c r="DG132" s="445"/>
      <c r="DH132" s="445"/>
      <c r="DI132" s="445"/>
      <c r="DJ132" s="445"/>
      <c r="DK132" s="445"/>
      <c r="DL132" s="445"/>
      <c r="DM132" s="446"/>
      <c r="DN132" s="446"/>
      <c r="DO132" s="446"/>
      <c r="DP132" s="446"/>
      <c r="DQ132" s="446"/>
      <c r="DR132" s="446"/>
      <c r="DS132" s="446"/>
      <c r="DT132" s="446"/>
      <c r="DU132" s="446"/>
      <c r="DV132" s="446"/>
      <c r="DW132" s="446"/>
      <c r="DX132" s="446"/>
      <c r="DY132" s="446"/>
      <c r="DZ132" s="446"/>
      <c r="EA132" s="440"/>
      <c r="EB132" s="440"/>
      <c r="EC132" s="440"/>
      <c r="ED132" s="440"/>
      <c r="EE132" s="440"/>
      <c r="EF132" s="440"/>
      <c r="EG132" s="440"/>
      <c r="EH132" s="440"/>
      <c r="EI132" s="440"/>
      <c r="EJ132" s="440"/>
      <c r="EK132" s="440"/>
      <c r="EL132" s="440"/>
      <c r="EM132" s="440"/>
      <c r="EN132" s="440"/>
      <c r="EO132" s="441"/>
      <c r="EP132" s="441"/>
      <c r="EQ132" s="441"/>
      <c r="ER132" s="441"/>
      <c r="ES132" s="441"/>
      <c r="ET132" s="441"/>
      <c r="EU132" s="441"/>
      <c r="EV132" s="441"/>
      <c r="EW132" s="441"/>
      <c r="EX132" s="441"/>
      <c r="EY132" s="441"/>
      <c r="EZ132" s="441"/>
      <c r="FA132" s="441"/>
      <c r="FB132" s="441"/>
      <c r="FC132" s="442"/>
      <c r="FD132" s="442"/>
      <c r="FE132" s="442"/>
      <c r="FF132" s="442"/>
      <c r="FG132" s="442"/>
      <c r="FH132" s="442"/>
      <c r="FI132" s="442"/>
      <c r="FJ132" s="442"/>
      <c r="FK132" s="442"/>
      <c r="FL132" s="442"/>
      <c r="FM132" s="442"/>
      <c r="FN132" s="442"/>
      <c r="FO132" s="442"/>
      <c r="FP132" s="442"/>
      <c r="FQ132" s="442"/>
      <c r="FR132" s="443"/>
      <c r="FS132" s="443"/>
      <c r="FT132" s="443"/>
      <c r="FU132" s="443"/>
      <c r="FV132" s="443"/>
      <c r="FW132" s="443"/>
      <c r="FX132" s="443"/>
      <c r="FY132" s="3674"/>
      <c r="FZ132" s="443"/>
      <c r="GA132" s="443"/>
      <c r="GB132" s="443"/>
      <c r="GC132" s="444"/>
      <c r="GD132" s="444"/>
    </row>
    <row r="133" spans="1:186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">
        <v>132</v>
      </c>
      <c r="I133" s="570"/>
      <c r="J133" s="571"/>
      <c r="K133" s="572">
        <v>108</v>
      </c>
      <c r="L133" s="573">
        <v>0.68789808917197448</v>
      </c>
      <c r="M133" s="573"/>
      <c r="N133" s="549"/>
      <c r="O133" s="549"/>
      <c r="P133" s="3747"/>
      <c r="Q133" s="3747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435"/>
      <c r="AD133" s="435"/>
      <c r="AE133" s="435"/>
      <c r="AF133" s="434"/>
      <c r="AG133" s="434"/>
      <c r="AH133" s="434"/>
      <c r="AI133" s="434"/>
      <c r="AJ133" s="434"/>
      <c r="AK133" s="436"/>
      <c r="AL133" s="437"/>
      <c r="AM133" s="437"/>
      <c r="AN133" s="438"/>
      <c r="AO133" s="438"/>
      <c r="AP133" s="438"/>
      <c r="AQ133" s="438"/>
      <c r="AR133" s="438"/>
      <c r="AS133" s="438"/>
      <c r="AT133" s="438"/>
      <c r="AU133" s="438"/>
      <c r="AV133" s="439"/>
      <c r="AW133" s="439"/>
      <c r="AX133" s="440"/>
      <c r="AY133" s="440"/>
      <c r="AZ133" s="440"/>
      <c r="BA133" s="440"/>
      <c r="BB133" s="440"/>
      <c r="BC133" s="440"/>
      <c r="BD133" s="440"/>
      <c r="BE133" s="440"/>
      <c r="BF133" s="441"/>
      <c r="BG133" s="441"/>
      <c r="BH133" s="441"/>
      <c r="BI133" s="441"/>
      <c r="BJ133" s="441"/>
      <c r="BK133" s="441"/>
      <c r="BL133" s="441"/>
      <c r="BM133" s="441"/>
      <c r="BN133" s="441"/>
      <c r="BO133" s="441"/>
      <c r="BP133" s="441"/>
      <c r="BQ133" s="442"/>
      <c r="BR133" s="442"/>
      <c r="BS133" s="442"/>
      <c r="BT133" s="442"/>
      <c r="BU133" s="442"/>
      <c r="BV133" s="442"/>
      <c r="BW133" s="442"/>
      <c r="BX133" s="442"/>
      <c r="BY133" s="442"/>
      <c r="BZ133" s="442"/>
      <c r="CA133" s="443"/>
      <c r="CB133" s="443"/>
      <c r="CC133" s="443"/>
      <c r="CD133" s="443"/>
      <c r="CE133" s="443"/>
      <c r="CF133" s="443"/>
      <c r="CG133" s="443"/>
      <c r="CH133" s="443"/>
      <c r="CI133" s="443"/>
      <c r="CJ133" s="443"/>
      <c r="CK133" s="443"/>
      <c r="CL133" s="443"/>
      <c r="CM133" s="443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5"/>
      <c r="DA133" s="445"/>
      <c r="DB133" s="445"/>
      <c r="DC133" s="445"/>
      <c r="DD133" s="445"/>
      <c r="DE133" s="445"/>
      <c r="DF133" s="445"/>
      <c r="DG133" s="445"/>
      <c r="DH133" s="445"/>
      <c r="DI133" s="445"/>
      <c r="DJ133" s="445"/>
      <c r="DK133" s="445"/>
      <c r="DL133" s="445"/>
      <c r="DM133" s="446"/>
      <c r="DN133" s="446"/>
      <c r="DO133" s="446"/>
      <c r="DP133" s="446"/>
      <c r="DQ133" s="446"/>
      <c r="DR133" s="446"/>
      <c r="DS133" s="446"/>
      <c r="DT133" s="446"/>
      <c r="DU133" s="446"/>
      <c r="DV133" s="446"/>
      <c r="DW133" s="446"/>
      <c r="DX133" s="446"/>
      <c r="DY133" s="446"/>
      <c r="DZ133" s="446"/>
      <c r="EA133" s="440"/>
      <c r="EB133" s="440"/>
      <c r="EC133" s="440"/>
      <c r="ED133" s="440"/>
      <c r="EE133" s="440"/>
      <c r="EF133" s="440"/>
      <c r="EG133" s="440"/>
      <c r="EH133" s="440"/>
      <c r="EI133" s="440"/>
      <c r="EJ133" s="440"/>
      <c r="EK133" s="440"/>
      <c r="EL133" s="440"/>
      <c r="EM133" s="440"/>
      <c r="EN133" s="440"/>
      <c r="EO133" s="441"/>
      <c r="EP133" s="441"/>
      <c r="EQ133" s="441"/>
      <c r="ER133" s="441"/>
      <c r="ES133" s="441"/>
      <c r="ET133" s="441"/>
      <c r="EU133" s="441"/>
      <c r="EV133" s="441"/>
      <c r="EW133" s="441"/>
      <c r="EX133" s="441"/>
      <c r="EY133" s="441"/>
      <c r="EZ133" s="441"/>
      <c r="FA133" s="441"/>
      <c r="FB133" s="441"/>
      <c r="FC133" s="442"/>
      <c r="FD133" s="442"/>
      <c r="FE133" s="442"/>
      <c r="FF133" s="442"/>
      <c r="FG133" s="442"/>
      <c r="FH133" s="442"/>
      <c r="FI133" s="442"/>
      <c r="FJ133" s="442"/>
      <c r="FK133" s="442"/>
      <c r="FL133" s="442"/>
      <c r="FM133" s="442"/>
      <c r="FN133" s="442"/>
      <c r="FO133" s="442"/>
      <c r="FP133" s="442"/>
      <c r="FQ133" s="442"/>
      <c r="FR133" s="443"/>
      <c r="FS133" s="443"/>
      <c r="FT133" s="443"/>
      <c r="FU133" s="443"/>
      <c r="FV133" s="443"/>
      <c r="FW133" s="443"/>
      <c r="FX133" s="443"/>
      <c r="FY133" s="3674"/>
      <c r="FZ133" s="443"/>
      <c r="GA133" s="443"/>
      <c r="GB133" s="443"/>
      <c r="GC133" s="444"/>
      <c r="GD133" s="444"/>
    </row>
    <row r="134" spans="1:186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">
        <v>138</v>
      </c>
      <c r="I134" s="570"/>
      <c r="J134" s="571"/>
      <c r="K134" s="572">
        <v>92</v>
      </c>
      <c r="L134" s="573">
        <v>0.5859872611464968</v>
      </c>
      <c r="M134" s="573"/>
      <c r="N134" s="549"/>
      <c r="O134" s="549"/>
      <c r="P134" s="3747"/>
      <c r="Q134" s="3747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435"/>
      <c r="AD134" s="435"/>
      <c r="AE134" s="435"/>
      <c r="AF134" s="434"/>
      <c r="AG134" s="434"/>
      <c r="AH134" s="434"/>
      <c r="AI134" s="434"/>
      <c r="AJ134" s="434"/>
      <c r="AK134" s="436"/>
      <c r="AL134" s="437"/>
      <c r="AM134" s="437"/>
      <c r="AN134" s="438"/>
      <c r="AO134" s="438"/>
      <c r="AP134" s="438"/>
      <c r="AQ134" s="438"/>
      <c r="AR134" s="438"/>
      <c r="AS134" s="438"/>
      <c r="AT134" s="438"/>
      <c r="AU134" s="438"/>
      <c r="AV134" s="439"/>
      <c r="AW134" s="439"/>
      <c r="AX134" s="440"/>
      <c r="AY134" s="440"/>
      <c r="AZ134" s="440"/>
      <c r="BA134" s="440"/>
      <c r="BB134" s="440"/>
      <c r="BC134" s="440"/>
      <c r="BD134" s="440"/>
      <c r="BE134" s="440"/>
      <c r="BF134" s="441"/>
      <c r="BG134" s="441"/>
      <c r="BH134" s="441"/>
      <c r="BI134" s="441"/>
      <c r="BJ134" s="441"/>
      <c r="BK134" s="441"/>
      <c r="BL134" s="441"/>
      <c r="BM134" s="441"/>
      <c r="BN134" s="441"/>
      <c r="BO134" s="441"/>
      <c r="BP134" s="441"/>
      <c r="BQ134" s="442"/>
      <c r="BR134" s="442"/>
      <c r="BS134" s="442"/>
      <c r="BT134" s="442"/>
      <c r="BU134" s="442"/>
      <c r="BV134" s="442"/>
      <c r="BW134" s="442"/>
      <c r="BX134" s="442"/>
      <c r="BY134" s="442"/>
      <c r="BZ134" s="442"/>
      <c r="CA134" s="443"/>
      <c r="CB134" s="443"/>
      <c r="CC134" s="443"/>
      <c r="CD134" s="443"/>
      <c r="CE134" s="443"/>
      <c r="CF134" s="443"/>
      <c r="CG134" s="443"/>
      <c r="CH134" s="443"/>
      <c r="CI134" s="443"/>
      <c r="CJ134" s="443"/>
      <c r="CK134" s="443"/>
      <c r="CL134" s="443"/>
      <c r="CM134" s="443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5"/>
      <c r="DA134" s="445"/>
      <c r="DB134" s="445"/>
      <c r="DC134" s="445"/>
      <c r="DD134" s="445"/>
      <c r="DE134" s="445"/>
      <c r="DF134" s="445"/>
      <c r="DG134" s="445"/>
      <c r="DH134" s="445"/>
      <c r="DI134" s="445"/>
      <c r="DJ134" s="445"/>
      <c r="DK134" s="445"/>
      <c r="DL134" s="445"/>
      <c r="DM134" s="446"/>
      <c r="DN134" s="446"/>
      <c r="DO134" s="446"/>
      <c r="DP134" s="446"/>
      <c r="DQ134" s="446"/>
      <c r="DR134" s="446"/>
      <c r="DS134" s="446"/>
      <c r="DT134" s="446"/>
      <c r="DU134" s="446"/>
      <c r="DV134" s="446"/>
      <c r="DW134" s="446"/>
      <c r="DX134" s="446"/>
      <c r="DY134" s="446"/>
      <c r="DZ134" s="446"/>
      <c r="EA134" s="440"/>
      <c r="EB134" s="440"/>
      <c r="EC134" s="440"/>
      <c r="ED134" s="440"/>
      <c r="EE134" s="440"/>
      <c r="EF134" s="440"/>
      <c r="EG134" s="440"/>
      <c r="EH134" s="440"/>
      <c r="EI134" s="440"/>
      <c r="EJ134" s="440"/>
      <c r="EK134" s="440"/>
      <c r="EL134" s="440"/>
      <c r="EM134" s="440"/>
      <c r="EN134" s="440"/>
      <c r="EO134" s="441"/>
      <c r="EP134" s="441"/>
      <c r="EQ134" s="441"/>
      <c r="ER134" s="441"/>
      <c r="ES134" s="441"/>
      <c r="ET134" s="441"/>
      <c r="EU134" s="441"/>
      <c r="EV134" s="441"/>
      <c r="EW134" s="441"/>
      <c r="EX134" s="441"/>
      <c r="EY134" s="441"/>
      <c r="EZ134" s="441"/>
      <c r="FA134" s="441"/>
      <c r="FB134" s="441"/>
      <c r="FC134" s="442"/>
      <c r="FD134" s="442"/>
      <c r="FE134" s="442"/>
      <c r="FF134" s="442"/>
      <c r="FG134" s="442"/>
      <c r="FH134" s="442"/>
      <c r="FI134" s="442"/>
      <c r="FJ134" s="442"/>
      <c r="FK134" s="442"/>
      <c r="FL134" s="442"/>
      <c r="FM134" s="442"/>
      <c r="FN134" s="442"/>
      <c r="FO134" s="442"/>
      <c r="FP134" s="442"/>
      <c r="FQ134" s="442"/>
      <c r="FR134" s="443"/>
      <c r="FS134" s="443"/>
      <c r="FT134" s="443"/>
      <c r="FU134" s="443"/>
      <c r="FV134" s="443"/>
      <c r="FW134" s="443"/>
      <c r="FX134" s="443"/>
      <c r="FY134" s="3674"/>
      <c r="FZ134" s="443"/>
      <c r="GA134" s="443"/>
      <c r="GB134" s="443"/>
      <c r="GC134" s="444"/>
      <c r="GD134" s="444"/>
    </row>
    <row r="135" spans="1:186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">
        <v>226</v>
      </c>
      <c r="I135" s="570"/>
      <c r="J135" s="571"/>
      <c r="K135" s="572">
        <v>91</v>
      </c>
      <c r="L135" s="573">
        <v>0.57961783439490444</v>
      </c>
      <c r="M135" s="573"/>
      <c r="N135" s="549"/>
      <c r="O135" s="549"/>
      <c r="P135" s="3747"/>
      <c r="Q135" s="3747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435"/>
      <c r="AD135" s="435"/>
      <c r="AE135" s="435"/>
      <c r="AF135" s="434"/>
      <c r="AG135" s="434"/>
      <c r="AH135" s="434"/>
      <c r="AI135" s="434"/>
      <c r="AJ135" s="434"/>
      <c r="AK135" s="436"/>
      <c r="AL135" s="437"/>
      <c r="AM135" s="437"/>
      <c r="AN135" s="438"/>
      <c r="AO135" s="438"/>
      <c r="AP135" s="438"/>
      <c r="AQ135" s="438"/>
      <c r="AR135" s="438"/>
      <c r="AS135" s="438"/>
      <c r="AT135" s="438"/>
      <c r="AU135" s="438"/>
      <c r="AV135" s="439"/>
      <c r="AW135" s="439"/>
      <c r="AX135" s="440"/>
      <c r="AY135" s="440"/>
      <c r="AZ135" s="440"/>
      <c r="BA135" s="440"/>
      <c r="BB135" s="440"/>
      <c r="BC135" s="440"/>
      <c r="BD135" s="440"/>
      <c r="BE135" s="440"/>
      <c r="BF135" s="441"/>
      <c r="BG135" s="441"/>
      <c r="BH135" s="441"/>
      <c r="BI135" s="441"/>
      <c r="BJ135" s="441"/>
      <c r="BK135" s="441"/>
      <c r="BL135" s="441"/>
      <c r="BM135" s="441"/>
      <c r="BN135" s="441"/>
      <c r="BO135" s="441"/>
      <c r="BP135" s="441"/>
      <c r="BQ135" s="442"/>
      <c r="BR135" s="442"/>
      <c r="BS135" s="442"/>
      <c r="BT135" s="442"/>
      <c r="BU135" s="442"/>
      <c r="BV135" s="442"/>
      <c r="BW135" s="442"/>
      <c r="BX135" s="442"/>
      <c r="BY135" s="442"/>
      <c r="BZ135" s="442"/>
      <c r="CA135" s="443"/>
      <c r="CB135" s="443"/>
      <c r="CC135" s="443"/>
      <c r="CD135" s="443"/>
      <c r="CE135" s="443"/>
      <c r="CF135" s="443"/>
      <c r="CG135" s="443"/>
      <c r="CH135" s="443"/>
      <c r="CI135" s="443"/>
      <c r="CJ135" s="443"/>
      <c r="CK135" s="443"/>
      <c r="CL135" s="443"/>
      <c r="CM135" s="443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5"/>
      <c r="DA135" s="445"/>
      <c r="DB135" s="445"/>
      <c r="DC135" s="445"/>
      <c r="DD135" s="445"/>
      <c r="DE135" s="445"/>
      <c r="DF135" s="445"/>
      <c r="DG135" s="445"/>
      <c r="DH135" s="445"/>
      <c r="DI135" s="445"/>
      <c r="DJ135" s="445"/>
      <c r="DK135" s="445"/>
      <c r="DL135" s="445"/>
      <c r="DM135" s="446"/>
      <c r="DN135" s="446"/>
      <c r="DO135" s="446"/>
      <c r="DP135" s="446"/>
      <c r="DQ135" s="446"/>
      <c r="DR135" s="446"/>
      <c r="DS135" s="446"/>
      <c r="DT135" s="446"/>
      <c r="DU135" s="446"/>
      <c r="DV135" s="446"/>
      <c r="DW135" s="446"/>
      <c r="DX135" s="446"/>
      <c r="DY135" s="446"/>
      <c r="DZ135" s="446"/>
      <c r="EA135" s="440"/>
      <c r="EB135" s="440"/>
      <c r="EC135" s="440"/>
      <c r="ED135" s="440"/>
      <c r="EE135" s="440"/>
      <c r="EF135" s="440"/>
      <c r="EG135" s="440"/>
      <c r="EH135" s="440"/>
      <c r="EI135" s="440"/>
      <c r="EJ135" s="440"/>
      <c r="EK135" s="440"/>
      <c r="EL135" s="440"/>
      <c r="EM135" s="440"/>
      <c r="EN135" s="440"/>
      <c r="EO135" s="441"/>
      <c r="EP135" s="441"/>
      <c r="EQ135" s="441"/>
      <c r="ER135" s="441"/>
      <c r="ES135" s="441"/>
      <c r="ET135" s="441"/>
      <c r="EU135" s="441"/>
      <c r="EV135" s="441"/>
      <c r="EW135" s="441"/>
      <c r="EX135" s="441"/>
      <c r="EY135" s="441"/>
      <c r="EZ135" s="441"/>
      <c r="FA135" s="441"/>
      <c r="FB135" s="441"/>
      <c r="FC135" s="442"/>
      <c r="FD135" s="442"/>
      <c r="FE135" s="442"/>
      <c r="FF135" s="442"/>
      <c r="FG135" s="442"/>
      <c r="FH135" s="442"/>
      <c r="FI135" s="442"/>
      <c r="FJ135" s="442"/>
      <c r="FK135" s="442"/>
      <c r="FL135" s="442"/>
      <c r="FM135" s="442"/>
      <c r="FN135" s="442"/>
      <c r="FO135" s="442"/>
      <c r="FP135" s="442"/>
      <c r="FQ135" s="442"/>
      <c r="FR135" s="443"/>
      <c r="FS135" s="443"/>
      <c r="FT135" s="443"/>
      <c r="FU135" s="443"/>
      <c r="FV135" s="443"/>
      <c r="FW135" s="443"/>
      <c r="FX135" s="443"/>
      <c r="FY135" s="3674"/>
      <c r="FZ135" s="443"/>
      <c r="GA135" s="443"/>
      <c r="GB135" s="443"/>
      <c r="GC135" s="444"/>
      <c r="GD135" s="444"/>
    </row>
    <row r="136" spans="1:186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">
        <v>45</v>
      </c>
      <c r="I136" s="570"/>
      <c r="J136" s="571"/>
      <c r="K136" s="572">
        <v>87</v>
      </c>
      <c r="L136" s="573">
        <v>0.55414012738853502</v>
      </c>
      <c r="M136" s="573"/>
      <c r="N136" s="549"/>
      <c r="O136" s="549"/>
      <c r="P136" s="3747"/>
      <c r="Q136" s="3747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435"/>
      <c r="AD136" s="435"/>
      <c r="AE136" s="435"/>
      <c r="AF136" s="434"/>
      <c r="AG136" s="434"/>
      <c r="AH136" s="434"/>
      <c r="AI136" s="434"/>
      <c r="AJ136" s="434"/>
      <c r="AK136" s="436"/>
      <c r="AL136" s="437"/>
      <c r="AM136" s="437"/>
      <c r="AN136" s="438"/>
      <c r="AO136" s="438"/>
      <c r="AP136" s="438"/>
      <c r="AQ136" s="438"/>
      <c r="AR136" s="438"/>
      <c r="AS136" s="438"/>
      <c r="AT136" s="438"/>
      <c r="AU136" s="438"/>
      <c r="AV136" s="439"/>
      <c r="AW136" s="439"/>
      <c r="AX136" s="440"/>
      <c r="AY136" s="440"/>
      <c r="AZ136" s="440"/>
      <c r="BA136" s="440"/>
      <c r="BB136" s="440"/>
      <c r="BC136" s="440"/>
      <c r="BD136" s="440"/>
      <c r="BE136" s="440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2"/>
      <c r="BR136" s="442"/>
      <c r="BS136" s="442"/>
      <c r="BT136" s="442"/>
      <c r="BU136" s="442"/>
      <c r="BV136" s="442"/>
      <c r="BW136" s="442"/>
      <c r="BX136" s="442"/>
      <c r="BY136" s="442"/>
      <c r="BZ136" s="442"/>
      <c r="CA136" s="443"/>
      <c r="CB136" s="443"/>
      <c r="CC136" s="443"/>
      <c r="CD136" s="443"/>
      <c r="CE136" s="443"/>
      <c r="CF136" s="443"/>
      <c r="CG136" s="443"/>
      <c r="CH136" s="443"/>
      <c r="CI136" s="443"/>
      <c r="CJ136" s="443"/>
      <c r="CK136" s="443"/>
      <c r="CL136" s="443"/>
      <c r="CM136" s="443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5"/>
      <c r="DA136" s="445"/>
      <c r="DB136" s="445"/>
      <c r="DC136" s="445"/>
      <c r="DD136" s="445"/>
      <c r="DE136" s="445"/>
      <c r="DF136" s="445"/>
      <c r="DG136" s="445"/>
      <c r="DH136" s="445"/>
      <c r="DI136" s="445"/>
      <c r="DJ136" s="445"/>
      <c r="DK136" s="445"/>
      <c r="DL136" s="445"/>
      <c r="DM136" s="446"/>
      <c r="DN136" s="446"/>
      <c r="DO136" s="446"/>
      <c r="DP136" s="446"/>
      <c r="DQ136" s="446"/>
      <c r="DR136" s="446"/>
      <c r="DS136" s="446"/>
      <c r="DT136" s="446"/>
      <c r="DU136" s="446"/>
      <c r="DV136" s="446"/>
      <c r="DW136" s="446"/>
      <c r="DX136" s="446"/>
      <c r="DY136" s="446"/>
      <c r="DZ136" s="446"/>
      <c r="EA136" s="440"/>
      <c r="EB136" s="440"/>
      <c r="EC136" s="440"/>
      <c r="ED136" s="440"/>
      <c r="EE136" s="440"/>
      <c r="EF136" s="440"/>
      <c r="EG136" s="440"/>
      <c r="EH136" s="440"/>
      <c r="EI136" s="440"/>
      <c r="EJ136" s="440"/>
      <c r="EK136" s="440"/>
      <c r="EL136" s="440"/>
      <c r="EM136" s="440"/>
      <c r="EN136" s="440"/>
      <c r="EO136" s="441"/>
      <c r="EP136" s="441"/>
      <c r="EQ136" s="441"/>
      <c r="ER136" s="441"/>
      <c r="ES136" s="441"/>
      <c r="ET136" s="441"/>
      <c r="EU136" s="441"/>
      <c r="EV136" s="441"/>
      <c r="EW136" s="441"/>
      <c r="EX136" s="441"/>
      <c r="EY136" s="441"/>
      <c r="EZ136" s="441"/>
      <c r="FA136" s="441"/>
      <c r="FB136" s="441"/>
      <c r="FC136" s="442"/>
      <c r="FD136" s="442"/>
      <c r="FE136" s="442"/>
      <c r="FF136" s="442"/>
      <c r="FG136" s="442"/>
      <c r="FH136" s="442"/>
      <c r="FI136" s="442"/>
      <c r="FJ136" s="442"/>
      <c r="FK136" s="442"/>
      <c r="FL136" s="442"/>
      <c r="FM136" s="442"/>
      <c r="FN136" s="442"/>
      <c r="FO136" s="442"/>
      <c r="FP136" s="442"/>
      <c r="FQ136" s="442"/>
      <c r="FR136" s="443"/>
      <c r="FS136" s="443"/>
      <c r="FT136" s="443"/>
      <c r="FU136" s="443"/>
      <c r="FV136" s="443"/>
      <c r="FW136" s="443"/>
      <c r="FX136" s="443"/>
      <c r="FY136" s="3674"/>
      <c r="FZ136" s="443"/>
      <c r="GA136" s="443"/>
      <c r="GB136" s="443"/>
      <c r="GC136" s="444"/>
      <c r="GD136" s="444"/>
    </row>
    <row r="137" spans="1:186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">
        <v>141</v>
      </c>
      <c r="I137" s="570"/>
      <c r="J137" s="571"/>
      <c r="K137" s="572">
        <v>86</v>
      </c>
      <c r="L137" s="573">
        <v>0.54777070063694266</v>
      </c>
      <c r="M137" s="573"/>
      <c r="N137" s="549"/>
      <c r="O137" s="549"/>
      <c r="P137" s="3747"/>
      <c r="Q137" s="3747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435"/>
      <c r="AD137" s="435"/>
      <c r="AE137" s="435"/>
      <c r="AF137" s="434"/>
      <c r="AG137" s="434"/>
      <c r="AH137" s="434"/>
      <c r="AI137" s="434"/>
      <c r="AJ137" s="434"/>
      <c r="AK137" s="436"/>
      <c r="AL137" s="437"/>
      <c r="AM137" s="437"/>
      <c r="AN137" s="438"/>
      <c r="AO137" s="438"/>
      <c r="AP137" s="438"/>
      <c r="AQ137" s="438"/>
      <c r="AR137" s="438"/>
      <c r="AS137" s="438"/>
      <c r="AT137" s="438"/>
      <c r="AU137" s="438"/>
      <c r="AV137" s="439"/>
      <c r="AW137" s="439"/>
      <c r="AX137" s="440"/>
      <c r="AY137" s="440"/>
      <c r="AZ137" s="440"/>
      <c r="BA137" s="440"/>
      <c r="BB137" s="440"/>
      <c r="BC137" s="440"/>
      <c r="BD137" s="440"/>
      <c r="BE137" s="440"/>
      <c r="BF137" s="441"/>
      <c r="BG137" s="441"/>
      <c r="BH137" s="441"/>
      <c r="BI137" s="441"/>
      <c r="BJ137" s="441"/>
      <c r="BK137" s="441"/>
      <c r="BL137" s="441"/>
      <c r="BM137" s="441"/>
      <c r="BN137" s="441"/>
      <c r="BO137" s="441"/>
      <c r="BP137" s="441"/>
      <c r="BQ137" s="442"/>
      <c r="BR137" s="442"/>
      <c r="BS137" s="442"/>
      <c r="BT137" s="442"/>
      <c r="BU137" s="442"/>
      <c r="BV137" s="442"/>
      <c r="BW137" s="442"/>
      <c r="BX137" s="442"/>
      <c r="BY137" s="442"/>
      <c r="BZ137" s="442"/>
      <c r="CA137" s="443"/>
      <c r="CB137" s="443"/>
      <c r="CC137" s="443"/>
      <c r="CD137" s="443"/>
      <c r="CE137" s="443"/>
      <c r="CF137" s="443"/>
      <c r="CG137" s="443"/>
      <c r="CH137" s="443"/>
      <c r="CI137" s="443"/>
      <c r="CJ137" s="443"/>
      <c r="CK137" s="443"/>
      <c r="CL137" s="443"/>
      <c r="CM137" s="443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5"/>
      <c r="DA137" s="445"/>
      <c r="DB137" s="445"/>
      <c r="DC137" s="445"/>
      <c r="DD137" s="445"/>
      <c r="DE137" s="445"/>
      <c r="DF137" s="445"/>
      <c r="DG137" s="445"/>
      <c r="DH137" s="445"/>
      <c r="DI137" s="445"/>
      <c r="DJ137" s="445"/>
      <c r="DK137" s="445"/>
      <c r="DL137" s="445"/>
      <c r="DM137" s="446"/>
      <c r="DN137" s="446"/>
      <c r="DO137" s="446"/>
      <c r="DP137" s="446"/>
      <c r="DQ137" s="446"/>
      <c r="DR137" s="446"/>
      <c r="DS137" s="446"/>
      <c r="DT137" s="446"/>
      <c r="DU137" s="446"/>
      <c r="DV137" s="446"/>
      <c r="DW137" s="446"/>
      <c r="DX137" s="446"/>
      <c r="DY137" s="446"/>
      <c r="DZ137" s="446"/>
      <c r="EA137" s="440"/>
      <c r="EB137" s="440"/>
      <c r="EC137" s="440"/>
      <c r="ED137" s="440"/>
      <c r="EE137" s="440"/>
      <c r="EF137" s="440"/>
      <c r="EG137" s="440"/>
      <c r="EH137" s="440"/>
      <c r="EI137" s="440"/>
      <c r="EJ137" s="440"/>
      <c r="EK137" s="440"/>
      <c r="EL137" s="440"/>
      <c r="EM137" s="440"/>
      <c r="EN137" s="440"/>
      <c r="EO137" s="441"/>
      <c r="EP137" s="441"/>
      <c r="EQ137" s="441"/>
      <c r="ER137" s="441"/>
      <c r="ES137" s="441"/>
      <c r="ET137" s="441"/>
      <c r="EU137" s="441"/>
      <c r="EV137" s="441"/>
      <c r="EW137" s="441"/>
      <c r="EX137" s="441"/>
      <c r="EY137" s="441"/>
      <c r="EZ137" s="441"/>
      <c r="FA137" s="441"/>
      <c r="FB137" s="441"/>
      <c r="FC137" s="442"/>
      <c r="FD137" s="442"/>
      <c r="FE137" s="442"/>
      <c r="FF137" s="442"/>
      <c r="FG137" s="442"/>
      <c r="FH137" s="442"/>
      <c r="FI137" s="442"/>
      <c r="FJ137" s="442"/>
      <c r="FK137" s="442"/>
      <c r="FL137" s="442"/>
      <c r="FM137" s="442"/>
      <c r="FN137" s="442"/>
      <c r="FO137" s="442"/>
      <c r="FP137" s="442"/>
      <c r="FQ137" s="442"/>
      <c r="FR137" s="443"/>
      <c r="FS137" s="443"/>
      <c r="FT137" s="443"/>
      <c r="FU137" s="443"/>
      <c r="FV137" s="443"/>
      <c r="FW137" s="443"/>
      <c r="FX137" s="443"/>
      <c r="FY137" s="3674"/>
      <c r="FZ137" s="443"/>
      <c r="GA137" s="443"/>
      <c r="GB137" s="443"/>
      <c r="GC137" s="444"/>
      <c r="GD137" s="444"/>
    </row>
    <row r="138" spans="1:186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">
        <v>194</v>
      </c>
      <c r="I138" s="570"/>
      <c r="J138" s="571"/>
      <c r="K138" s="572">
        <v>83</v>
      </c>
      <c r="L138" s="573">
        <v>0.5286624203821656</v>
      </c>
      <c r="M138" s="573"/>
      <c r="N138" s="549"/>
      <c r="O138" s="549"/>
      <c r="P138" s="3747"/>
      <c r="Q138" s="3747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435"/>
      <c r="AD138" s="435"/>
      <c r="AE138" s="435"/>
      <c r="AF138" s="434"/>
      <c r="AG138" s="434"/>
      <c r="AH138" s="434"/>
      <c r="AI138" s="434"/>
      <c r="AJ138" s="434"/>
      <c r="AK138" s="436"/>
      <c r="AL138" s="437"/>
      <c r="AM138" s="437"/>
      <c r="AN138" s="438"/>
      <c r="AO138" s="438"/>
      <c r="AP138" s="438"/>
      <c r="AQ138" s="438"/>
      <c r="AR138" s="438"/>
      <c r="AS138" s="438"/>
      <c r="AT138" s="438"/>
      <c r="AU138" s="438"/>
      <c r="AV138" s="439"/>
      <c r="AW138" s="439"/>
      <c r="AX138" s="440"/>
      <c r="AY138" s="440"/>
      <c r="AZ138" s="440"/>
      <c r="BA138" s="440"/>
      <c r="BB138" s="440"/>
      <c r="BC138" s="440"/>
      <c r="BD138" s="440"/>
      <c r="BE138" s="440"/>
      <c r="BF138" s="441"/>
      <c r="BG138" s="441"/>
      <c r="BH138" s="441"/>
      <c r="BI138" s="441"/>
      <c r="BJ138" s="441"/>
      <c r="BK138" s="441"/>
      <c r="BL138" s="441"/>
      <c r="BM138" s="441"/>
      <c r="BN138" s="441"/>
      <c r="BO138" s="441"/>
      <c r="BP138" s="441"/>
      <c r="BQ138" s="442"/>
      <c r="BR138" s="442"/>
      <c r="BS138" s="442"/>
      <c r="BT138" s="442"/>
      <c r="BU138" s="442"/>
      <c r="BV138" s="442"/>
      <c r="BW138" s="442"/>
      <c r="BX138" s="442"/>
      <c r="BY138" s="442"/>
      <c r="BZ138" s="442"/>
      <c r="CA138" s="443"/>
      <c r="CB138" s="443"/>
      <c r="CC138" s="443"/>
      <c r="CD138" s="443"/>
      <c r="CE138" s="443"/>
      <c r="CF138" s="443"/>
      <c r="CG138" s="443"/>
      <c r="CH138" s="443"/>
      <c r="CI138" s="443"/>
      <c r="CJ138" s="443"/>
      <c r="CK138" s="443"/>
      <c r="CL138" s="443"/>
      <c r="CM138" s="443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5"/>
      <c r="DA138" s="445"/>
      <c r="DB138" s="445"/>
      <c r="DC138" s="445"/>
      <c r="DD138" s="445"/>
      <c r="DE138" s="445"/>
      <c r="DF138" s="445"/>
      <c r="DG138" s="445"/>
      <c r="DH138" s="445"/>
      <c r="DI138" s="445"/>
      <c r="DJ138" s="445"/>
      <c r="DK138" s="445"/>
      <c r="DL138" s="445"/>
      <c r="DM138" s="446"/>
      <c r="DN138" s="446"/>
      <c r="DO138" s="446"/>
      <c r="DP138" s="446"/>
      <c r="DQ138" s="446"/>
      <c r="DR138" s="446"/>
      <c r="DS138" s="446"/>
      <c r="DT138" s="446"/>
      <c r="DU138" s="446"/>
      <c r="DV138" s="446"/>
      <c r="DW138" s="446"/>
      <c r="DX138" s="446"/>
      <c r="DY138" s="446"/>
      <c r="DZ138" s="446"/>
      <c r="EA138" s="440"/>
      <c r="EB138" s="440"/>
      <c r="EC138" s="440"/>
      <c r="ED138" s="440"/>
      <c r="EE138" s="440"/>
      <c r="EF138" s="440"/>
      <c r="EG138" s="440"/>
      <c r="EH138" s="440"/>
      <c r="EI138" s="440"/>
      <c r="EJ138" s="440"/>
      <c r="EK138" s="440"/>
      <c r="EL138" s="440"/>
      <c r="EM138" s="440"/>
      <c r="EN138" s="440"/>
      <c r="EO138" s="441"/>
      <c r="EP138" s="441"/>
      <c r="EQ138" s="441"/>
      <c r="ER138" s="441"/>
      <c r="ES138" s="441"/>
      <c r="ET138" s="441"/>
      <c r="EU138" s="441"/>
      <c r="EV138" s="441"/>
      <c r="EW138" s="441"/>
      <c r="EX138" s="441"/>
      <c r="EY138" s="441"/>
      <c r="EZ138" s="441"/>
      <c r="FA138" s="441"/>
      <c r="FB138" s="441"/>
      <c r="FC138" s="442"/>
      <c r="FD138" s="442"/>
      <c r="FE138" s="442"/>
      <c r="FF138" s="442"/>
      <c r="FG138" s="442"/>
      <c r="FH138" s="442"/>
      <c r="FI138" s="442"/>
      <c r="FJ138" s="442"/>
      <c r="FK138" s="442"/>
      <c r="FL138" s="442"/>
      <c r="FM138" s="442"/>
      <c r="FN138" s="442"/>
      <c r="FO138" s="442"/>
      <c r="FP138" s="442"/>
      <c r="FQ138" s="442"/>
      <c r="FR138" s="443"/>
      <c r="FS138" s="443"/>
      <c r="FT138" s="443"/>
      <c r="FU138" s="443"/>
      <c r="FV138" s="443"/>
      <c r="FW138" s="443"/>
      <c r="FX138" s="443"/>
      <c r="FY138" s="3674"/>
      <c r="FZ138" s="443"/>
      <c r="GA138" s="443"/>
      <c r="GB138" s="443"/>
      <c r="GC138" s="444"/>
      <c r="GD138" s="444"/>
    </row>
    <row r="139" spans="1:186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3747"/>
      <c r="Q139" s="3747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435"/>
      <c r="AD139" s="435"/>
      <c r="AE139" s="435"/>
      <c r="AF139" s="434"/>
      <c r="AG139" s="434"/>
      <c r="AH139" s="434"/>
      <c r="AI139" s="434"/>
      <c r="AJ139" s="434"/>
      <c r="AK139" s="436"/>
      <c r="AL139" s="437"/>
      <c r="AM139" s="437"/>
      <c r="AN139" s="438"/>
      <c r="AO139" s="438"/>
      <c r="AP139" s="438"/>
      <c r="AQ139" s="438"/>
      <c r="AR139" s="438"/>
      <c r="AS139" s="438"/>
      <c r="AT139" s="438"/>
      <c r="AU139" s="438"/>
      <c r="AV139" s="439"/>
      <c r="AW139" s="439"/>
      <c r="AX139" s="440"/>
      <c r="AY139" s="440"/>
      <c r="AZ139" s="440"/>
      <c r="BA139" s="440"/>
      <c r="BB139" s="440"/>
      <c r="BC139" s="440"/>
      <c r="BD139" s="440"/>
      <c r="BE139" s="440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2"/>
      <c r="BR139" s="442"/>
      <c r="BS139" s="442"/>
      <c r="BT139" s="442"/>
      <c r="BU139" s="442"/>
      <c r="BV139" s="442"/>
      <c r="BW139" s="442"/>
      <c r="BX139" s="442"/>
      <c r="BY139" s="442"/>
      <c r="BZ139" s="442"/>
      <c r="CA139" s="443"/>
      <c r="CB139" s="443"/>
      <c r="CC139" s="443"/>
      <c r="CD139" s="443"/>
      <c r="CE139" s="443"/>
      <c r="CF139" s="443"/>
      <c r="CG139" s="443"/>
      <c r="CH139" s="443"/>
      <c r="CI139" s="443"/>
      <c r="CJ139" s="443"/>
      <c r="CK139" s="443"/>
      <c r="CL139" s="443"/>
      <c r="CM139" s="443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5"/>
      <c r="DA139" s="445"/>
      <c r="DB139" s="445"/>
      <c r="DC139" s="445"/>
      <c r="DD139" s="445"/>
      <c r="DE139" s="445"/>
      <c r="DF139" s="445"/>
      <c r="DG139" s="445"/>
      <c r="DH139" s="445"/>
      <c r="DI139" s="445"/>
      <c r="DJ139" s="445"/>
      <c r="DK139" s="445"/>
      <c r="DL139" s="445"/>
      <c r="DM139" s="446"/>
      <c r="DN139" s="446"/>
      <c r="DO139" s="446"/>
      <c r="DP139" s="446"/>
      <c r="DQ139" s="446"/>
      <c r="DR139" s="446"/>
      <c r="DS139" s="446"/>
      <c r="DT139" s="446"/>
      <c r="DU139" s="446"/>
      <c r="DV139" s="446"/>
      <c r="DW139" s="446"/>
      <c r="DX139" s="446"/>
      <c r="DY139" s="446"/>
      <c r="DZ139" s="446"/>
      <c r="EA139" s="440"/>
      <c r="EB139" s="440"/>
      <c r="EC139" s="440"/>
      <c r="ED139" s="440"/>
      <c r="EE139" s="440"/>
      <c r="EF139" s="440"/>
      <c r="EG139" s="440"/>
      <c r="EH139" s="440"/>
      <c r="EI139" s="440"/>
      <c r="EJ139" s="440"/>
      <c r="EK139" s="440"/>
      <c r="EL139" s="440"/>
      <c r="EM139" s="440"/>
      <c r="EN139" s="440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1"/>
      <c r="FC139" s="442"/>
      <c r="FD139" s="442"/>
      <c r="FE139" s="442"/>
      <c r="FF139" s="442"/>
      <c r="FG139" s="442"/>
      <c r="FH139" s="442"/>
      <c r="FI139" s="442"/>
      <c r="FJ139" s="442"/>
      <c r="FK139" s="442"/>
      <c r="FL139" s="442"/>
      <c r="FM139" s="442"/>
      <c r="FN139" s="442"/>
      <c r="FO139" s="442"/>
      <c r="FP139" s="442"/>
      <c r="FQ139" s="442"/>
      <c r="FR139" s="443"/>
      <c r="FS139" s="443"/>
      <c r="FT139" s="443"/>
      <c r="FU139" s="443"/>
      <c r="FV139" s="443"/>
      <c r="FW139" s="443"/>
      <c r="FX139" s="443"/>
      <c r="FY139" s="3674"/>
      <c r="FZ139" s="443"/>
      <c r="GA139" s="443"/>
      <c r="GB139" s="443"/>
      <c r="GC139" s="444"/>
      <c r="GD139" s="444"/>
    </row>
    <row r="140" spans="1:186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3747"/>
      <c r="Q140" s="3747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435"/>
      <c r="AD140" s="435"/>
      <c r="AE140" s="435"/>
      <c r="AF140" s="434"/>
      <c r="AG140" s="434"/>
      <c r="AH140" s="434"/>
      <c r="AI140" s="434"/>
      <c r="AJ140" s="434"/>
      <c r="AK140" s="436"/>
      <c r="AL140" s="437"/>
      <c r="AM140" s="437"/>
      <c r="AN140" s="438"/>
      <c r="AO140" s="438"/>
      <c r="AP140" s="438"/>
      <c r="AQ140" s="438"/>
      <c r="AR140" s="438"/>
      <c r="AS140" s="438"/>
      <c r="AT140" s="438"/>
      <c r="AU140" s="438"/>
      <c r="AV140" s="439"/>
      <c r="AW140" s="439"/>
      <c r="AX140" s="440"/>
      <c r="AY140" s="440"/>
      <c r="AZ140" s="440"/>
      <c r="BA140" s="440"/>
      <c r="BB140" s="440"/>
      <c r="BC140" s="440"/>
      <c r="BD140" s="440"/>
      <c r="BE140" s="440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2"/>
      <c r="BR140" s="442"/>
      <c r="BS140" s="442"/>
      <c r="BT140" s="442"/>
      <c r="BU140" s="442"/>
      <c r="BV140" s="442"/>
      <c r="BW140" s="442"/>
      <c r="BX140" s="442"/>
      <c r="BY140" s="442"/>
      <c r="BZ140" s="442"/>
      <c r="CA140" s="443"/>
      <c r="CB140" s="443"/>
      <c r="CC140" s="443"/>
      <c r="CD140" s="443"/>
      <c r="CE140" s="443"/>
      <c r="CF140" s="443"/>
      <c r="CG140" s="443"/>
      <c r="CH140" s="443"/>
      <c r="CI140" s="443"/>
      <c r="CJ140" s="443"/>
      <c r="CK140" s="443"/>
      <c r="CL140" s="443"/>
      <c r="CM140" s="443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5"/>
      <c r="DA140" s="445"/>
      <c r="DB140" s="445"/>
      <c r="DC140" s="445"/>
      <c r="DD140" s="445"/>
      <c r="DE140" s="445"/>
      <c r="DF140" s="445"/>
      <c r="DG140" s="445"/>
      <c r="DH140" s="445"/>
      <c r="DI140" s="445"/>
      <c r="DJ140" s="445"/>
      <c r="DK140" s="445"/>
      <c r="DL140" s="445"/>
      <c r="DM140" s="446"/>
      <c r="DN140" s="446"/>
      <c r="DO140" s="446"/>
      <c r="DP140" s="446"/>
      <c r="DQ140" s="446"/>
      <c r="DR140" s="446"/>
      <c r="DS140" s="446"/>
      <c r="DT140" s="446"/>
      <c r="DU140" s="446"/>
      <c r="DV140" s="446"/>
      <c r="DW140" s="446"/>
      <c r="DX140" s="446"/>
      <c r="DY140" s="446"/>
      <c r="DZ140" s="446"/>
      <c r="EA140" s="440"/>
      <c r="EB140" s="440"/>
      <c r="EC140" s="440"/>
      <c r="ED140" s="440"/>
      <c r="EE140" s="440"/>
      <c r="EF140" s="440"/>
      <c r="EG140" s="440"/>
      <c r="EH140" s="440"/>
      <c r="EI140" s="440"/>
      <c r="EJ140" s="440"/>
      <c r="EK140" s="440"/>
      <c r="EL140" s="440"/>
      <c r="EM140" s="440"/>
      <c r="EN140" s="440"/>
      <c r="EO140" s="441"/>
      <c r="EP140" s="441"/>
      <c r="EQ140" s="441"/>
      <c r="ER140" s="441"/>
      <c r="ES140" s="441"/>
      <c r="ET140" s="441"/>
      <c r="EU140" s="441"/>
      <c r="EV140" s="441"/>
      <c r="EW140" s="441"/>
      <c r="EX140" s="441"/>
      <c r="EY140" s="441"/>
      <c r="EZ140" s="441"/>
      <c r="FA140" s="441"/>
      <c r="FB140" s="441"/>
      <c r="FC140" s="442"/>
      <c r="FD140" s="442"/>
      <c r="FE140" s="442"/>
      <c r="FF140" s="442"/>
      <c r="FG140" s="442"/>
      <c r="FH140" s="442"/>
      <c r="FI140" s="442"/>
      <c r="FJ140" s="442"/>
      <c r="FK140" s="442"/>
      <c r="FL140" s="442"/>
      <c r="FM140" s="442"/>
      <c r="FN140" s="442"/>
      <c r="FO140" s="442"/>
      <c r="FP140" s="442"/>
      <c r="FQ140" s="442"/>
      <c r="FR140" s="443"/>
      <c r="FS140" s="443"/>
      <c r="FT140" s="443"/>
      <c r="FU140" s="443"/>
      <c r="FV140" s="443"/>
      <c r="FW140" s="443"/>
      <c r="FX140" s="443"/>
      <c r="FY140" s="3674"/>
      <c r="FZ140" s="443"/>
      <c r="GA140" s="443"/>
      <c r="GB140" s="443"/>
      <c r="GC140" s="444"/>
      <c r="GD140" s="444"/>
    </row>
    <row r="141" spans="1:186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">
        <v>131</v>
      </c>
      <c r="I141" s="586"/>
      <c r="J141" s="587"/>
      <c r="K141" s="588">
        <v>22</v>
      </c>
      <c r="L141" s="589">
        <v>0.20183486238532111</v>
      </c>
      <c r="M141" s="590"/>
      <c r="N141" s="549"/>
      <c r="O141" s="549"/>
      <c r="P141" s="3747"/>
      <c r="Q141" s="3747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435"/>
      <c r="AD141" s="435"/>
      <c r="AE141" s="435"/>
      <c r="AF141" s="434"/>
      <c r="AG141" s="434"/>
      <c r="AH141" s="434"/>
      <c r="AI141" s="434"/>
      <c r="AJ141" s="434"/>
      <c r="AK141" s="436"/>
      <c r="AL141" s="437"/>
      <c r="AM141" s="437"/>
      <c r="AN141" s="438"/>
      <c r="AO141" s="438"/>
      <c r="AP141" s="438"/>
      <c r="AQ141" s="438"/>
      <c r="AR141" s="438"/>
      <c r="AS141" s="438"/>
      <c r="AT141" s="438"/>
      <c r="AU141" s="438"/>
      <c r="AV141" s="439"/>
      <c r="AW141" s="439"/>
      <c r="AX141" s="440"/>
      <c r="AY141" s="440"/>
      <c r="AZ141" s="440"/>
      <c r="BA141" s="440"/>
      <c r="BB141" s="440"/>
      <c r="BC141" s="440"/>
      <c r="BD141" s="440"/>
      <c r="BE141" s="440"/>
      <c r="BF141" s="441"/>
      <c r="BG141" s="441"/>
      <c r="BH141" s="441"/>
      <c r="BI141" s="441"/>
      <c r="BJ141" s="441"/>
      <c r="BK141" s="441"/>
      <c r="BL141" s="441"/>
      <c r="BM141" s="441"/>
      <c r="BN141" s="441"/>
      <c r="BO141" s="441"/>
      <c r="BP141" s="441"/>
      <c r="BQ141" s="442"/>
      <c r="BR141" s="442"/>
      <c r="BS141" s="442"/>
      <c r="BT141" s="442"/>
      <c r="BU141" s="442"/>
      <c r="BV141" s="442"/>
      <c r="BW141" s="442"/>
      <c r="BX141" s="442"/>
      <c r="BY141" s="442"/>
      <c r="BZ141" s="442"/>
      <c r="CA141" s="443"/>
      <c r="CB141" s="443"/>
      <c r="CC141" s="443"/>
      <c r="CD141" s="443"/>
      <c r="CE141" s="443"/>
      <c r="CF141" s="443"/>
      <c r="CG141" s="443"/>
      <c r="CH141" s="443"/>
      <c r="CI141" s="443"/>
      <c r="CJ141" s="443"/>
      <c r="CK141" s="443"/>
      <c r="CL141" s="443"/>
      <c r="CM141" s="443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5"/>
      <c r="DA141" s="445"/>
      <c r="DB141" s="445"/>
      <c r="DC141" s="445"/>
      <c r="DD141" s="445"/>
      <c r="DE141" s="445"/>
      <c r="DF141" s="445"/>
      <c r="DG141" s="445"/>
      <c r="DH141" s="445"/>
      <c r="DI141" s="445"/>
      <c r="DJ141" s="445"/>
      <c r="DK141" s="445"/>
      <c r="DL141" s="445"/>
      <c r="DM141" s="446"/>
      <c r="DN141" s="446"/>
      <c r="DO141" s="446"/>
      <c r="DP141" s="446"/>
      <c r="DQ141" s="446"/>
      <c r="DR141" s="446"/>
      <c r="DS141" s="446"/>
      <c r="DT141" s="446"/>
      <c r="DU141" s="446"/>
      <c r="DV141" s="446"/>
      <c r="DW141" s="446"/>
      <c r="DX141" s="446"/>
      <c r="DY141" s="446"/>
      <c r="DZ141" s="446"/>
      <c r="EA141" s="440"/>
      <c r="EB141" s="440"/>
      <c r="EC141" s="440"/>
      <c r="ED141" s="440"/>
      <c r="EE141" s="440"/>
      <c r="EF141" s="440"/>
      <c r="EG141" s="440"/>
      <c r="EH141" s="440"/>
      <c r="EI141" s="440"/>
      <c r="EJ141" s="440"/>
      <c r="EK141" s="440"/>
      <c r="EL141" s="440"/>
      <c r="EM141" s="440"/>
      <c r="EN141" s="440"/>
      <c r="EO141" s="441"/>
      <c r="EP141" s="441"/>
      <c r="EQ141" s="441"/>
      <c r="ER141" s="441"/>
      <c r="ES141" s="441"/>
      <c r="ET141" s="441"/>
      <c r="EU141" s="441"/>
      <c r="EV141" s="441"/>
      <c r="EW141" s="441"/>
      <c r="EX141" s="441"/>
      <c r="EY141" s="441"/>
      <c r="EZ141" s="441"/>
      <c r="FA141" s="441"/>
      <c r="FB141" s="441"/>
      <c r="FC141" s="442"/>
      <c r="FD141" s="442"/>
      <c r="FE141" s="442"/>
      <c r="FF141" s="442"/>
      <c r="FG141" s="442"/>
      <c r="FH141" s="442"/>
      <c r="FI141" s="442"/>
      <c r="FJ141" s="442"/>
      <c r="FK141" s="442"/>
      <c r="FL141" s="442"/>
      <c r="FM141" s="442"/>
      <c r="FN141" s="442"/>
      <c r="FO141" s="442"/>
      <c r="FP141" s="442"/>
      <c r="FQ141" s="442"/>
      <c r="FR141" s="443"/>
      <c r="FS141" s="443"/>
      <c r="FT141" s="443"/>
      <c r="FU141" s="443"/>
      <c r="FV141" s="443"/>
      <c r="FW141" s="443"/>
      <c r="FX141" s="443"/>
      <c r="FY141" s="3674"/>
      <c r="FZ141" s="443"/>
      <c r="GA141" s="443"/>
      <c r="GB141" s="443"/>
      <c r="GC141" s="444"/>
      <c r="GD141" s="444"/>
    </row>
    <row r="142" spans="1:186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">
        <v>133</v>
      </c>
      <c r="I142" s="586"/>
      <c r="J142" s="587"/>
      <c r="K142" s="588">
        <v>16</v>
      </c>
      <c r="L142" s="589">
        <v>0.10256410256410256</v>
      </c>
      <c r="M142" s="590"/>
      <c r="N142" s="549"/>
      <c r="O142" s="549"/>
      <c r="P142" s="3747"/>
      <c r="Q142" s="3747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435"/>
      <c r="AD142" s="435"/>
      <c r="AE142" s="435"/>
      <c r="AF142" s="434"/>
      <c r="AG142" s="434"/>
      <c r="AH142" s="434"/>
      <c r="AI142" s="434"/>
      <c r="AJ142" s="434"/>
      <c r="AK142" s="436"/>
      <c r="AL142" s="437"/>
      <c r="AM142" s="437"/>
      <c r="AN142" s="438"/>
      <c r="AO142" s="438"/>
      <c r="AP142" s="438"/>
      <c r="AQ142" s="438"/>
      <c r="AR142" s="438"/>
      <c r="AS142" s="438"/>
      <c r="AT142" s="438"/>
      <c r="AU142" s="438"/>
      <c r="AV142" s="439"/>
      <c r="AW142" s="439"/>
      <c r="AX142" s="440"/>
      <c r="AY142" s="440"/>
      <c r="AZ142" s="440"/>
      <c r="BA142" s="440"/>
      <c r="BB142" s="440"/>
      <c r="BC142" s="440"/>
      <c r="BD142" s="440"/>
      <c r="BE142" s="440"/>
      <c r="BF142" s="441"/>
      <c r="BG142" s="441"/>
      <c r="BH142" s="441"/>
      <c r="BI142" s="441"/>
      <c r="BJ142" s="441"/>
      <c r="BK142" s="441"/>
      <c r="BL142" s="441"/>
      <c r="BM142" s="441"/>
      <c r="BN142" s="441"/>
      <c r="BO142" s="441"/>
      <c r="BP142" s="441"/>
      <c r="BQ142" s="442"/>
      <c r="BR142" s="442"/>
      <c r="BS142" s="442"/>
      <c r="BT142" s="442"/>
      <c r="BU142" s="442"/>
      <c r="BV142" s="442"/>
      <c r="BW142" s="442"/>
      <c r="BX142" s="442"/>
      <c r="BY142" s="442"/>
      <c r="BZ142" s="442"/>
      <c r="CA142" s="443"/>
      <c r="CB142" s="443"/>
      <c r="CC142" s="443"/>
      <c r="CD142" s="443"/>
      <c r="CE142" s="443"/>
      <c r="CF142" s="443"/>
      <c r="CG142" s="443"/>
      <c r="CH142" s="443"/>
      <c r="CI142" s="443"/>
      <c r="CJ142" s="443"/>
      <c r="CK142" s="443"/>
      <c r="CL142" s="443"/>
      <c r="CM142" s="443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5"/>
      <c r="DA142" s="445"/>
      <c r="DB142" s="445"/>
      <c r="DC142" s="445"/>
      <c r="DD142" s="445"/>
      <c r="DE142" s="445"/>
      <c r="DF142" s="445"/>
      <c r="DG142" s="445"/>
      <c r="DH142" s="445"/>
      <c r="DI142" s="445"/>
      <c r="DJ142" s="445"/>
      <c r="DK142" s="445"/>
      <c r="DL142" s="445"/>
      <c r="DM142" s="446"/>
      <c r="DN142" s="446"/>
      <c r="DO142" s="446"/>
      <c r="DP142" s="446"/>
      <c r="DQ142" s="446"/>
      <c r="DR142" s="446"/>
      <c r="DS142" s="446"/>
      <c r="DT142" s="446"/>
      <c r="DU142" s="446"/>
      <c r="DV142" s="446"/>
      <c r="DW142" s="446"/>
      <c r="DX142" s="446"/>
      <c r="DY142" s="446"/>
      <c r="DZ142" s="446"/>
      <c r="EA142" s="440"/>
      <c r="EB142" s="440"/>
      <c r="EC142" s="440"/>
      <c r="ED142" s="440"/>
      <c r="EE142" s="440"/>
      <c r="EF142" s="440"/>
      <c r="EG142" s="440"/>
      <c r="EH142" s="440"/>
      <c r="EI142" s="440"/>
      <c r="EJ142" s="440"/>
      <c r="EK142" s="440"/>
      <c r="EL142" s="440"/>
      <c r="EM142" s="440"/>
      <c r="EN142" s="440"/>
      <c r="EO142" s="441"/>
      <c r="EP142" s="441"/>
      <c r="EQ142" s="441"/>
      <c r="ER142" s="441"/>
      <c r="ES142" s="441"/>
      <c r="ET142" s="441"/>
      <c r="EU142" s="441"/>
      <c r="EV142" s="441"/>
      <c r="EW142" s="441"/>
      <c r="EX142" s="441"/>
      <c r="EY142" s="441"/>
      <c r="EZ142" s="441"/>
      <c r="FA142" s="441"/>
      <c r="FB142" s="441"/>
      <c r="FC142" s="442"/>
      <c r="FD142" s="442"/>
      <c r="FE142" s="442"/>
      <c r="FF142" s="442"/>
      <c r="FG142" s="442"/>
      <c r="FH142" s="442"/>
      <c r="FI142" s="442"/>
      <c r="FJ142" s="442"/>
      <c r="FK142" s="442"/>
      <c r="FL142" s="442"/>
      <c r="FM142" s="442"/>
      <c r="FN142" s="442"/>
      <c r="FO142" s="442"/>
      <c r="FP142" s="442"/>
      <c r="FQ142" s="442"/>
      <c r="FR142" s="443"/>
      <c r="FS142" s="443"/>
      <c r="FT142" s="443"/>
      <c r="FU142" s="443"/>
      <c r="FV142" s="443"/>
      <c r="FW142" s="443"/>
      <c r="FX142" s="443"/>
      <c r="FY142" s="3674"/>
      <c r="FZ142" s="443"/>
      <c r="GA142" s="443"/>
      <c r="GB142" s="443"/>
      <c r="GC142" s="444"/>
      <c r="GD142" s="444"/>
    </row>
    <row r="143" spans="1:186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">
        <v>192</v>
      </c>
      <c r="I143" s="586"/>
      <c r="J143" s="587"/>
      <c r="K143" s="588">
        <v>14</v>
      </c>
      <c r="L143" s="589">
        <v>0.11475409836065574</v>
      </c>
      <c r="M143" s="590"/>
      <c r="N143" s="549"/>
      <c r="O143" s="549"/>
      <c r="P143" s="3747"/>
      <c r="Q143" s="3747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435"/>
      <c r="AD143" s="435"/>
      <c r="AE143" s="435"/>
      <c r="AF143" s="434"/>
      <c r="AG143" s="434"/>
      <c r="AH143" s="434"/>
      <c r="AI143" s="434"/>
      <c r="AJ143" s="434"/>
      <c r="AK143" s="436"/>
      <c r="AL143" s="437"/>
      <c r="AM143" s="437"/>
      <c r="AN143" s="438"/>
      <c r="AO143" s="438"/>
      <c r="AP143" s="438"/>
      <c r="AQ143" s="438"/>
      <c r="AR143" s="438"/>
      <c r="AS143" s="438"/>
      <c r="AT143" s="438"/>
      <c r="AU143" s="438"/>
      <c r="AV143" s="439"/>
      <c r="AW143" s="439"/>
      <c r="AX143" s="440"/>
      <c r="AY143" s="440"/>
      <c r="AZ143" s="440"/>
      <c r="BA143" s="440"/>
      <c r="BB143" s="440"/>
      <c r="BC143" s="440"/>
      <c r="BD143" s="440"/>
      <c r="BE143" s="440"/>
      <c r="BF143" s="441"/>
      <c r="BG143" s="441"/>
      <c r="BH143" s="441"/>
      <c r="BI143" s="441"/>
      <c r="BJ143" s="441"/>
      <c r="BK143" s="441"/>
      <c r="BL143" s="441"/>
      <c r="BM143" s="441"/>
      <c r="BN143" s="441"/>
      <c r="BO143" s="441"/>
      <c r="BP143" s="441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2"/>
      <c r="CA143" s="443"/>
      <c r="CB143" s="443"/>
      <c r="CC143" s="443"/>
      <c r="CD143" s="443"/>
      <c r="CE143" s="443"/>
      <c r="CF143" s="443"/>
      <c r="CG143" s="443"/>
      <c r="CH143" s="443"/>
      <c r="CI143" s="443"/>
      <c r="CJ143" s="443"/>
      <c r="CK143" s="443"/>
      <c r="CL143" s="443"/>
      <c r="CM143" s="443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5"/>
      <c r="DA143" s="445"/>
      <c r="DB143" s="445"/>
      <c r="DC143" s="445"/>
      <c r="DD143" s="445"/>
      <c r="DE143" s="445"/>
      <c r="DF143" s="445"/>
      <c r="DG143" s="445"/>
      <c r="DH143" s="445"/>
      <c r="DI143" s="445"/>
      <c r="DJ143" s="445"/>
      <c r="DK143" s="445"/>
      <c r="DL143" s="445"/>
      <c r="DM143" s="446"/>
      <c r="DN143" s="446"/>
      <c r="DO143" s="446"/>
      <c r="DP143" s="446"/>
      <c r="DQ143" s="446"/>
      <c r="DR143" s="446"/>
      <c r="DS143" s="446"/>
      <c r="DT143" s="446"/>
      <c r="DU143" s="446"/>
      <c r="DV143" s="446"/>
      <c r="DW143" s="446"/>
      <c r="DX143" s="446"/>
      <c r="DY143" s="446"/>
      <c r="DZ143" s="446"/>
      <c r="EA143" s="440"/>
      <c r="EB143" s="440"/>
      <c r="EC143" s="440"/>
      <c r="ED143" s="440"/>
      <c r="EE143" s="440"/>
      <c r="EF143" s="440"/>
      <c r="EG143" s="440"/>
      <c r="EH143" s="440"/>
      <c r="EI143" s="440"/>
      <c r="EJ143" s="440"/>
      <c r="EK143" s="440"/>
      <c r="EL143" s="440"/>
      <c r="EM143" s="440"/>
      <c r="EN143" s="440"/>
      <c r="EO143" s="441"/>
      <c r="EP143" s="441"/>
      <c r="EQ143" s="441"/>
      <c r="ER143" s="441"/>
      <c r="ES143" s="441"/>
      <c r="ET143" s="441"/>
      <c r="EU143" s="441"/>
      <c r="EV143" s="441"/>
      <c r="EW143" s="441"/>
      <c r="EX143" s="441"/>
      <c r="EY143" s="441"/>
      <c r="EZ143" s="441"/>
      <c r="FA143" s="441"/>
      <c r="FB143" s="441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2"/>
      <c r="FR143" s="443"/>
      <c r="FS143" s="443"/>
      <c r="FT143" s="443"/>
      <c r="FU143" s="443"/>
      <c r="FV143" s="443"/>
      <c r="FW143" s="443"/>
      <c r="FX143" s="443"/>
      <c r="FY143" s="3674"/>
      <c r="FZ143" s="443"/>
      <c r="GA143" s="443"/>
      <c r="GB143" s="443"/>
      <c r="GC143" s="444"/>
      <c r="GD143" s="444"/>
    </row>
    <row r="144" spans="1:186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">
        <v>132</v>
      </c>
      <c r="I144" s="586"/>
      <c r="J144" s="587"/>
      <c r="K144" s="588">
        <v>10</v>
      </c>
      <c r="L144" s="589">
        <v>9.2592592592592587E-2</v>
      </c>
      <c r="M144" s="590"/>
      <c r="N144" s="549"/>
      <c r="O144" s="549"/>
      <c r="P144" s="3747"/>
      <c r="Q144" s="3747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435"/>
      <c r="AD144" s="435"/>
      <c r="AE144" s="435"/>
      <c r="AF144" s="434"/>
      <c r="AG144" s="434"/>
      <c r="AH144" s="434"/>
      <c r="AI144" s="434"/>
      <c r="AJ144" s="434"/>
      <c r="AK144" s="436"/>
      <c r="AL144" s="437"/>
      <c r="AM144" s="437"/>
      <c r="AN144" s="438"/>
      <c r="AO144" s="438"/>
      <c r="AP144" s="438"/>
      <c r="AQ144" s="438"/>
      <c r="AR144" s="438"/>
      <c r="AS144" s="438"/>
      <c r="AT144" s="438"/>
      <c r="AU144" s="438"/>
      <c r="AV144" s="439"/>
      <c r="AW144" s="439"/>
      <c r="AX144" s="440"/>
      <c r="AY144" s="440"/>
      <c r="AZ144" s="440"/>
      <c r="BA144" s="440"/>
      <c r="BB144" s="440"/>
      <c r="BC144" s="440"/>
      <c r="BD144" s="440"/>
      <c r="BE144" s="440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2"/>
      <c r="BR144" s="442"/>
      <c r="BS144" s="442"/>
      <c r="BT144" s="442"/>
      <c r="BU144" s="442"/>
      <c r="BV144" s="442"/>
      <c r="BW144" s="442"/>
      <c r="BX144" s="442"/>
      <c r="BY144" s="442"/>
      <c r="BZ144" s="442"/>
      <c r="CA144" s="443"/>
      <c r="CB144" s="443"/>
      <c r="CC144" s="443"/>
      <c r="CD144" s="443"/>
      <c r="CE144" s="443"/>
      <c r="CF144" s="443"/>
      <c r="CG144" s="443"/>
      <c r="CH144" s="443"/>
      <c r="CI144" s="443"/>
      <c r="CJ144" s="443"/>
      <c r="CK144" s="443"/>
      <c r="CL144" s="443"/>
      <c r="CM144" s="443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5"/>
      <c r="DA144" s="445"/>
      <c r="DB144" s="445"/>
      <c r="DC144" s="445"/>
      <c r="DD144" s="445"/>
      <c r="DE144" s="445"/>
      <c r="DF144" s="445"/>
      <c r="DG144" s="445"/>
      <c r="DH144" s="445"/>
      <c r="DI144" s="445"/>
      <c r="DJ144" s="445"/>
      <c r="DK144" s="445"/>
      <c r="DL144" s="445"/>
      <c r="DM144" s="446"/>
      <c r="DN144" s="446"/>
      <c r="DO144" s="446"/>
      <c r="DP144" s="446"/>
      <c r="DQ144" s="446"/>
      <c r="DR144" s="446"/>
      <c r="DS144" s="446"/>
      <c r="DT144" s="446"/>
      <c r="DU144" s="446"/>
      <c r="DV144" s="446"/>
      <c r="DW144" s="446"/>
      <c r="DX144" s="446"/>
      <c r="DY144" s="446"/>
      <c r="DZ144" s="446"/>
      <c r="EA144" s="440"/>
      <c r="EB144" s="440"/>
      <c r="EC144" s="440"/>
      <c r="ED144" s="440"/>
      <c r="EE144" s="440"/>
      <c r="EF144" s="440"/>
      <c r="EG144" s="440"/>
      <c r="EH144" s="440"/>
      <c r="EI144" s="440"/>
      <c r="EJ144" s="440"/>
      <c r="EK144" s="440"/>
      <c r="EL144" s="440"/>
      <c r="EM144" s="440"/>
      <c r="EN144" s="440"/>
      <c r="EO144" s="441"/>
      <c r="EP144" s="441"/>
      <c r="EQ144" s="441"/>
      <c r="ER144" s="441"/>
      <c r="ES144" s="441"/>
      <c r="ET144" s="441"/>
      <c r="EU144" s="441"/>
      <c r="EV144" s="441"/>
      <c r="EW144" s="441"/>
      <c r="EX144" s="441"/>
      <c r="EY144" s="441"/>
      <c r="EZ144" s="441"/>
      <c r="FA144" s="441"/>
      <c r="FB144" s="441"/>
      <c r="FC144" s="442"/>
      <c r="FD144" s="442"/>
      <c r="FE144" s="442"/>
      <c r="FF144" s="442"/>
      <c r="FG144" s="442"/>
      <c r="FH144" s="442"/>
      <c r="FI144" s="442"/>
      <c r="FJ144" s="442"/>
      <c r="FK144" s="442"/>
      <c r="FL144" s="442"/>
      <c r="FM144" s="442"/>
      <c r="FN144" s="442"/>
      <c r="FO144" s="442"/>
      <c r="FP144" s="442"/>
      <c r="FQ144" s="442"/>
      <c r="FR144" s="443"/>
      <c r="FS144" s="443"/>
      <c r="FT144" s="443"/>
      <c r="FU144" s="443"/>
      <c r="FV144" s="443"/>
      <c r="FW144" s="443"/>
      <c r="FX144" s="443"/>
      <c r="FY144" s="3674"/>
      <c r="FZ144" s="443"/>
      <c r="GA144" s="443"/>
      <c r="GB144" s="443"/>
      <c r="GC144" s="444"/>
      <c r="GD144" s="444"/>
    </row>
    <row r="145" spans="1:186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">
        <v>140</v>
      </c>
      <c r="I145" s="586"/>
      <c r="J145" s="587"/>
      <c r="K145" s="588">
        <v>9</v>
      </c>
      <c r="L145" s="589">
        <v>6.7164179104477612E-2</v>
      </c>
      <c r="M145" s="590"/>
      <c r="N145" s="549"/>
      <c r="O145" s="549"/>
      <c r="P145" s="3747"/>
      <c r="Q145" s="3747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435"/>
      <c r="AD145" s="435"/>
      <c r="AE145" s="435"/>
      <c r="AF145" s="434"/>
      <c r="AG145" s="434"/>
      <c r="AH145" s="434"/>
      <c r="AI145" s="434"/>
      <c r="AJ145" s="434"/>
      <c r="AK145" s="436"/>
      <c r="AL145" s="437"/>
      <c r="AM145" s="437"/>
      <c r="AN145" s="438"/>
      <c r="AO145" s="438"/>
      <c r="AP145" s="438"/>
      <c r="AQ145" s="438"/>
      <c r="AR145" s="438"/>
      <c r="AS145" s="438"/>
      <c r="AT145" s="438"/>
      <c r="AU145" s="438"/>
      <c r="AV145" s="439"/>
      <c r="AW145" s="439"/>
      <c r="AX145" s="440"/>
      <c r="AY145" s="440"/>
      <c r="AZ145" s="440"/>
      <c r="BA145" s="440"/>
      <c r="BB145" s="440"/>
      <c r="BC145" s="440"/>
      <c r="BD145" s="440"/>
      <c r="BE145" s="440"/>
      <c r="BF145" s="441"/>
      <c r="BG145" s="441"/>
      <c r="BH145" s="441"/>
      <c r="BI145" s="441"/>
      <c r="BJ145" s="441"/>
      <c r="BK145" s="441"/>
      <c r="BL145" s="441"/>
      <c r="BM145" s="441"/>
      <c r="BN145" s="441"/>
      <c r="BO145" s="441"/>
      <c r="BP145" s="441"/>
      <c r="BQ145" s="442"/>
      <c r="BR145" s="442"/>
      <c r="BS145" s="442"/>
      <c r="BT145" s="442"/>
      <c r="BU145" s="442"/>
      <c r="BV145" s="442"/>
      <c r="BW145" s="442"/>
      <c r="BX145" s="442"/>
      <c r="BY145" s="442"/>
      <c r="BZ145" s="442"/>
      <c r="CA145" s="443"/>
      <c r="CB145" s="443"/>
      <c r="CC145" s="443"/>
      <c r="CD145" s="443"/>
      <c r="CE145" s="443"/>
      <c r="CF145" s="443"/>
      <c r="CG145" s="443"/>
      <c r="CH145" s="443"/>
      <c r="CI145" s="443"/>
      <c r="CJ145" s="443"/>
      <c r="CK145" s="443"/>
      <c r="CL145" s="443"/>
      <c r="CM145" s="443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5"/>
      <c r="DA145" s="445"/>
      <c r="DB145" s="445"/>
      <c r="DC145" s="445"/>
      <c r="DD145" s="445"/>
      <c r="DE145" s="445"/>
      <c r="DF145" s="445"/>
      <c r="DG145" s="445"/>
      <c r="DH145" s="445"/>
      <c r="DI145" s="445"/>
      <c r="DJ145" s="445"/>
      <c r="DK145" s="445"/>
      <c r="DL145" s="445"/>
      <c r="DM145" s="446"/>
      <c r="DN145" s="446"/>
      <c r="DO145" s="446"/>
      <c r="DP145" s="446"/>
      <c r="DQ145" s="446"/>
      <c r="DR145" s="446"/>
      <c r="DS145" s="446"/>
      <c r="DT145" s="446"/>
      <c r="DU145" s="446"/>
      <c r="DV145" s="446"/>
      <c r="DW145" s="446"/>
      <c r="DX145" s="446"/>
      <c r="DY145" s="446"/>
      <c r="DZ145" s="446"/>
      <c r="EA145" s="440"/>
      <c r="EB145" s="440"/>
      <c r="EC145" s="440"/>
      <c r="ED145" s="440"/>
      <c r="EE145" s="440"/>
      <c r="EF145" s="440"/>
      <c r="EG145" s="440"/>
      <c r="EH145" s="440"/>
      <c r="EI145" s="440"/>
      <c r="EJ145" s="440"/>
      <c r="EK145" s="440"/>
      <c r="EL145" s="440"/>
      <c r="EM145" s="440"/>
      <c r="EN145" s="440"/>
      <c r="EO145" s="441"/>
      <c r="EP145" s="441"/>
      <c r="EQ145" s="441"/>
      <c r="ER145" s="441"/>
      <c r="ES145" s="441"/>
      <c r="ET145" s="441"/>
      <c r="EU145" s="441"/>
      <c r="EV145" s="441"/>
      <c r="EW145" s="441"/>
      <c r="EX145" s="441"/>
      <c r="EY145" s="441"/>
      <c r="EZ145" s="441"/>
      <c r="FA145" s="441"/>
      <c r="FB145" s="441"/>
      <c r="FC145" s="442"/>
      <c r="FD145" s="442"/>
      <c r="FE145" s="442"/>
      <c r="FF145" s="442"/>
      <c r="FG145" s="442"/>
      <c r="FH145" s="442"/>
      <c r="FI145" s="442"/>
      <c r="FJ145" s="442"/>
      <c r="FK145" s="442"/>
      <c r="FL145" s="442"/>
      <c r="FM145" s="442"/>
      <c r="FN145" s="442"/>
      <c r="FO145" s="442"/>
      <c r="FP145" s="442"/>
      <c r="FQ145" s="442"/>
      <c r="FR145" s="443"/>
      <c r="FS145" s="443"/>
      <c r="FT145" s="443"/>
      <c r="FU145" s="443"/>
      <c r="FV145" s="443"/>
      <c r="FW145" s="443"/>
      <c r="FX145" s="443"/>
      <c r="FY145" s="3674"/>
      <c r="FZ145" s="443"/>
      <c r="GA145" s="443"/>
      <c r="GB145" s="443"/>
      <c r="GC145" s="444"/>
      <c r="GD145" s="444"/>
    </row>
    <row r="146" spans="1:186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">
        <v>141</v>
      </c>
      <c r="I146" s="586"/>
      <c r="J146" s="587"/>
      <c r="K146" s="588">
        <v>9</v>
      </c>
      <c r="L146" s="589">
        <v>0.10465116279069768</v>
      </c>
      <c r="M146" s="590"/>
      <c r="N146" s="549"/>
      <c r="O146" s="549"/>
      <c r="P146" s="3747"/>
      <c r="Q146" s="3747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435"/>
      <c r="AD146" s="435"/>
      <c r="AE146" s="435"/>
      <c r="AF146" s="434"/>
      <c r="AG146" s="434"/>
      <c r="AH146" s="434"/>
      <c r="AI146" s="434"/>
      <c r="AJ146" s="434"/>
      <c r="AK146" s="436"/>
      <c r="AL146" s="437"/>
      <c r="AM146" s="437"/>
      <c r="AN146" s="438"/>
      <c r="AO146" s="438"/>
      <c r="AP146" s="438"/>
      <c r="AQ146" s="438"/>
      <c r="AR146" s="438"/>
      <c r="AS146" s="438"/>
      <c r="AT146" s="438"/>
      <c r="AU146" s="438"/>
      <c r="AV146" s="439"/>
      <c r="AW146" s="439"/>
      <c r="AX146" s="440"/>
      <c r="AY146" s="440"/>
      <c r="AZ146" s="440"/>
      <c r="BA146" s="440"/>
      <c r="BB146" s="440"/>
      <c r="BC146" s="440"/>
      <c r="BD146" s="440"/>
      <c r="BE146" s="440"/>
      <c r="BF146" s="441"/>
      <c r="BG146" s="441"/>
      <c r="BH146" s="441"/>
      <c r="BI146" s="441"/>
      <c r="BJ146" s="441"/>
      <c r="BK146" s="441"/>
      <c r="BL146" s="441"/>
      <c r="BM146" s="441"/>
      <c r="BN146" s="441"/>
      <c r="BO146" s="441"/>
      <c r="BP146" s="441"/>
      <c r="BQ146" s="442"/>
      <c r="BR146" s="442"/>
      <c r="BS146" s="442"/>
      <c r="BT146" s="442"/>
      <c r="BU146" s="442"/>
      <c r="BV146" s="442"/>
      <c r="BW146" s="442"/>
      <c r="BX146" s="442"/>
      <c r="BY146" s="442"/>
      <c r="BZ146" s="442"/>
      <c r="CA146" s="443"/>
      <c r="CB146" s="443"/>
      <c r="CC146" s="443"/>
      <c r="CD146" s="443"/>
      <c r="CE146" s="443"/>
      <c r="CF146" s="443"/>
      <c r="CG146" s="443"/>
      <c r="CH146" s="443"/>
      <c r="CI146" s="443"/>
      <c r="CJ146" s="443"/>
      <c r="CK146" s="443"/>
      <c r="CL146" s="443"/>
      <c r="CM146" s="443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5"/>
      <c r="DA146" s="445"/>
      <c r="DB146" s="445"/>
      <c r="DC146" s="445"/>
      <c r="DD146" s="445"/>
      <c r="DE146" s="445"/>
      <c r="DF146" s="445"/>
      <c r="DG146" s="445"/>
      <c r="DH146" s="445"/>
      <c r="DI146" s="445"/>
      <c r="DJ146" s="445"/>
      <c r="DK146" s="445"/>
      <c r="DL146" s="445"/>
      <c r="DM146" s="446"/>
      <c r="DN146" s="446"/>
      <c r="DO146" s="446"/>
      <c r="DP146" s="446"/>
      <c r="DQ146" s="446"/>
      <c r="DR146" s="446"/>
      <c r="DS146" s="446"/>
      <c r="DT146" s="446"/>
      <c r="DU146" s="446"/>
      <c r="DV146" s="446"/>
      <c r="DW146" s="446"/>
      <c r="DX146" s="446"/>
      <c r="DY146" s="446"/>
      <c r="DZ146" s="446"/>
      <c r="EA146" s="440"/>
      <c r="EB146" s="440"/>
      <c r="EC146" s="440"/>
      <c r="ED146" s="440"/>
      <c r="EE146" s="440"/>
      <c r="EF146" s="440"/>
      <c r="EG146" s="440"/>
      <c r="EH146" s="440"/>
      <c r="EI146" s="440"/>
      <c r="EJ146" s="440"/>
      <c r="EK146" s="440"/>
      <c r="EL146" s="440"/>
      <c r="EM146" s="440"/>
      <c r="EN146" s="440"/>
      <c r="EO146" s="441"/>
      <c r="EP146" s="441"/>
      <c r="EQ146" s="441"/>
      <c r="ER146" s="441"/>
      <c r="ES146" s="441"/>
      <c r="ET146" s="441"/>
      <c r="EU146" s="441"/>
      <c r="EV146" s="441"/>
      <c r="EW146" s="441"/>
      <c r="EX146" s="441"/>
      <c r="EY146" s="441"/>
      <c r="EZ146" s="441"/>
      <c r="FA146" s="441"/>
      <c r="FB146" s="441"/>
      <c r="FC146" s="442"/>
      <c r="FD146" s="442"/>
      <c r="FE146" s="442"/>
      <c r="FF146" s="442"/>
      <c r="FG146" s="442"/>
      <c r="FH146" s="442"/>
      <c r="FI146" s="442"/>
      <c r="FJ146" s="442"/>
      <c r="FK146" s="442"/>
      <c r="FL146" s="442"/>
      <c r="FM146" s="442"/>
      <c r="FN146" s="442"/>
      <c r="FO146" s="442"/>
      <c r="FP146" s="442"/>
      <c r="FQ146" s="442"/>
      <c r="FR146" s="443"/>
      <c r="FS146" s="443"/>
      <c r="FT146" s="443"/>
      <c r="FU146" s="443"/>
      <c r="FV146" s="443"/>
      <c r="FW146" s="443"/>
      <c r="FX146" s="443"/>
      <c r="FY146" s="3674"/>
      <c r="FZ146" s="443"/>
      <c r="GA146" s="443"/>
      <c r="GB146" s="443"/>
      <c r="GC146" s="444"/>
      <c r="GD146" s="444"/>
    </row>
    <row r="147" spans="1:186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">
        <v>221</v>
      </c>
      <c r="I147" s="586"/>
      <c r="J147" s="587"/>
      <c r="K147" s="588">
        <v>7</v>
      </c>
      <c r="L147" s="589">
        <v>0.13461538461538461</v>
      </c>
      <c r="M147" s="590"/>
      <c r="N147" s="549"/>
      <c r="O147" s="549"/>
      <c r="P147" s="3747"/>
      <c r="Q147" s="3747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435"/>
      <c r="AD147" s="435"/>
      <c r="AE147" s="435"/>
      <c r="AF147" s="434"/>
      <c r="AG147" s="434"/>
      <c r="AH147" s="434"/>
      <c r="AI147" s="434"/>
      <c r="AJ147" s="434"/>
      <c r="AK147" s="436"/>
      <c r="AL147" s="437"/>
      <c r="AM147" s="437"/>
      <c r="AN147" s="438"/>
      <c r="AO147" s="438"/>
      <c r="AP147" s="438"/>
      <c r="AQ147" s="438"/>
      <c r="AR147" s="438"/>
      <c r="AS147" s="438"/>
      <c r="AT147" s="438"/>
      <c r="AU147" s="438"/>
      <c r="AV147" s="439"/>
      <c r="AW147" s="439"/>
      <c r="AX147" s="440"/>
      <c r="AY147" s="440"/>
      <c r="AZ147" s="440"/>
      <c r="BA147" s="440"/>
      <c r="BB147" s="440"/>
      <c r="BC147" s="440"/>
      <c r="BD147" s="440"/>
      <c r="BE147" s="440"/>
      <c r="BF147" s="441"/>
      <c r="BG147" s="441"/>
      <c r="BH147" s="441"/>
      <c r="BI147" s="441"/>
      <c r="BJ147" s="441"/>
      <c r="BK147" s="441"/>
      <c r="BL147" s="441"/>
      <c r="BM147" s="441"/>
      <c r="BN147" s="441"/>
      <c r="BO147" s="441"/>
      <c r="BP147" s="441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2"/>
      <c r="CA147" s="443"/>
      <c r="CB147" s="443"/>
      <c r="CC147" s="443"/>
      <c r="CD147" s="443"/>
      <c r="CE147" s="443"/>
      <c r="CF147" s="443"/>
      <c r="CG147" s="443"/>
      <c r="CH147" s="443"/>
      <c r="CI147" s="443"/>
      <c r="CJ147" s="443"/>
      <c r="CK147" s="443"/>
      <c r="CL147" s="443"/>
      <c r="CM147" s="443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5"/>
      <c r="DA147" s="445"/>
      <c r="DB147" s="445"/>
      <c r="DC147" s="445"/>
      <c r="DD147" s="445"/>
      <c r="DE147" s="445"/>
      <c r="DF147" s="445"/>
      <c r="DG147" s="445"/>
      <c r="DH147" s="445"/>
      <c r="DI147" s="445"/>
      <c r="DJ147" s="445"/>
      <c r="DK147" s="445"/>
      <c r="DL147" s="445"/>
      <c r="DM147" s="446"/>
      <c r="DN147" s="446"/>
      <c r="DO147" s="446"/>
      <c r="DP147" s="446"/>
      <c r="DQ147" s="446"/>
      <c r="DR147" s="446"/>
      <c r="DS147" s="446"/>
      <c r="DT147" s="446"/>
      <c r="DU147" s="446"/>
      <c r="DV147" s="446"/>
      <c r="DW147" s="446"/>
      <c r="DX147" s="446"/>
      <c r="DY147" s="446"/>
      <c r="DZ147" s="446"/>
      <c r="EA147" s="440"/>
      <c r="EB147" s="440"/>
      <c r="EC147" s="440"/>
      <c r="ED147" s="440"/>
      <c r="EE147" s="440"/>
      <c r="EF147" s="440"/>
      <c r="EG147" s="440"/>
      <c r="EH147" s="440"/>
      <c r="EI147" s="440"/>
      <c r="EJ147" s="440"/>
      <c r="EK147" s="440"/>
      <c r="EL147" s="440"/>
      <c r="EM147" s="440"/>
      <c r="EN147" s="440"/>
      <c r="EO147" s="441"/>
      <c r="EP147" s="441"/>
      <c r="EQ147" s="441"/>
      <c r="ER147" s="441"/>
      <c r="ES147" s="441"/>
      <c r="ET147" s="441"/>
      <c r="EU147" s="441"/>
      <c r="EV147" s="441"/>
      <c r="EW147" s="441"/>
      <c r="EX147" s="441"/>
      <c r="EY147" s="441"/>
      <c r="EZ147" s="441"/>
      <c r="FA147" s="441"/>
      <c r="FB147" s="441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2"/>
      <c r="FR147" s="443"/>
      <c r="FS147" s="443"/>
      <c r="FT147" s="443"/>
      <c r="FU147" s="443"/>
      <c r="FV147" s="443"/>
      <c r="FW147" s="443"/>
      <c r="FX147" s="443"/>
      <c r="FY147" s="3674"/>
      <c r="FZ147" s="443"/>
      <c r="GA147" s="443"/>
      <c r="GB147" s="443"/>
      <c r="GC147" s="444"/>
      <c r="GD147" s="444"/>
    </row>
    <row r="148" spans="1:186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">
        <v>193</v>
      </c>
      <c r="I148" s="586"/>
      <c r="J148" s="587"/>
      <c r="K148" s="588">
        <v>6</v>
      </c>
      <c r="L148" s="589">
        <v>8.9552238805970144E-2</v>
      </c>
      <c r="M148" s="590"/>
      <c r="N148" s="549"/>
      <c r="O148" s="549"/>
      <c r="P148" s="3747"/>
      <c r="Q148" s="3747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435"/>
      <c r="AD148" s="435"/>
      <c r="AE148" s="435"/>
      <c r="AF148" s="434"/>
      <c r="AG148" s="434"/>
      <c r="AH148" s="434"/>
      <c r="AI148" s="434"/>
      <c r="AJ148" s="434"/>
      <c r="AK148" s="436"/>
      <c r="AL148" s="437"/>
      <c r="AM148" s="437"/>
      <c r="AN148" s="438"/>
      <c r="AO148" s="438"/>
      <c r="AP148" s="438"/>
      <c r="AQ148" s="438"/>
      <c r="AR148" s="438"/>
      <c r="AS148" s="438"/>
      <c r="AT148" s="438"/>
      <c r="AU148" s="438"/>
      <c r="AV148" s="439"/>
      <c r="AW148" s="439"/>
      <c r="AX148" s="440"/>
      <c r="AY148" s="440"/>
      <c r="AZ148" s="440"/>
      <c r="BA148" s="440"/>
      <c r="BB148" s="440"/>
      <c r="BC148" s="440"/>
      <c r="BD148" s="440"/>
      <c r="BE148" s="440"/>
      <c r="BF148" s="441"/>
      <c r="BG148" s="441"/>
      <c r="BH148" s="441"/>
      <c r="BI148" s="441"/>
      <c r="BJ148" s="441"/>
      <c r="BK148" s="441"/>
      <c r="BL148" s="441"/>
      <c r="BM148" s="441"/>
      <c r="BN148" s="441"/>
      <c r="BO148" s="441"/>
      <c r="BP148" s="441"/>
      <c r="BQ148" s="442"/>
      <c r="BR148" s="442"/>
      <c r="BS148" s="442"/>
      <c r="BT148" s="442"/>
      <c r="BU148" s="442"/>
      <c r="BV148" s="442"/>
      <c r="BW148" s="442"/>
      <c r="BX148" s="442"/>
      <c r="BY148" s="442"/>
      <c r="BZ148" s="442"/>
      <c r="CA148" s="443"/>
      <c r="CB148" s="443"/>
      <c r="CC148" s="443"/>
      <c r="CD148" s="443"/>
      <c r="CE148" s="443"/>
      <c r="CF148" s="443"/>
      <c r="CG148" s="443"/>
      <c r="CH148" s="443"/>
      <c r="CI148" s="443"/>
      <c r="CJ148" s="443"/>
      <c r="CK148" s="443"/>
      <c r="CL148" s="443"/>
      <c r="CM148" s="443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5"/>
      <c r="DA148" s="445"/>
      <c r="DB148" s="445"/>
      <c r="DC148" s="445"/>
      <c r="DD148" s="445"/>
      <c r="DE148" s="445"/>
      <c r="DF148" s="445"/>
      <c r="DG148" s="445"/>
      <c r="DH148" s="445"/>
      <c r="DI148" s="445"/>
      <c r="DJ148" s="445"/>
      <c r="DK148" s="445"/>
      <c r="DL148" s="445"/>
      <c r="DM148" s="446"/>
      <c r="DN148" s="446"/>
      <c r="DO148" s="446"/>
      <c r="DP148" s="446"/>
      <c r="DQ148" s="446"/>
      <c r="DR148" s="446"/>
      <c r="DS148" s="446"/>
      <c r="DT148" s="446"/>
      <c r="DU148" s="446"/>
      <c r="DV148" s="446"/>
      <c r="DW148" s="446"/>
      <c r="DX148" s="446"/>
      <c r="DY148" s="446"/>
      <c r="DZ148" s="446"/>
      <c r="EA148" s="440"/>
      <c r="EB148" s="440"/>
      <c r="EC148" s="440"/>
      <c r="ED148" s="440"/>
      <c r="EE148" s="440"/>
      <c r="EF148" s="440"/>
      <c r="EG148" s="440"/>
      <c r="EH148" s="440"/>
      <c r="EI148" s="440"/>
      <c r="EJ148" s="440"/>
      <c r="EK148" s="440"/>
      <c r="EL148" s="440"/>
      <c r="EM148" s="440"/>
      <c r="EN148" s="440"/>
      <c r="EO148" s="441"/>
      <c r="EP148" s="441"/>
      <c r="EQ148" s="441"/>
      <c r="ER148" s="441"/>
      <c r="ES148" s="441"/>
      <c r="ET148" s="441"/>
      <c r="EU148" s="441"/>
      <c r="EV148" s="441"/>
      <c r="EW148" s="441"/>
      <c r="EX148" s="441"/>
      <c r="EY148" s="441"/>
      <c r="EZ148" s="441"/>
      <c r="FA148" s="441"/>
      <c r="FB148" s="441"/>
      <c r="FC148" s="442"/>
      <c r="FD148" s="442"/>
      <c r="FE148" s="442"/>
      <c r="FF148" s="442"/>
      <c r="FG148" s="442"/>
      <c r="FH148" s="442"/>
      <c r="FI148" s="442"/>
      <c r="FJ148" s="442"/>
      <c r="FK148" s="442"/>
      <c r="FL148" s="442"/>
      <c r="FM148" s="442"/>
      <c r="FN148" s="442"/>
      <c r="FO148" s="442"/>
      <c r="FP148" s="442"/>
      <c r="FQ148" s="442"/>
      <c r="FR148" s="443"/>
      <c r="FS148" s="443"/>
      <c r="FT148" s="443"/>
      <c r="FU148" s="443"/>
      <c r="FV148" s="443"/>
      <c r="FW148" s="443"/>
      <c r="FX148" s="443"/>
      <c r="FY148" s="3674"/>
      <c r="FZ148" s="443"/>
      <c r="GA148" s="443"/>
      <c r="GB148" s="443"/>
      <c r="GC148" s="444"/>
      <c r="GD148" s="444"/>
    </row>
    <row r="149" spans="1:186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">
        <v>135</v>
      </c>
      <c r="I149" s="586"/>
      <c r="J149" s="587"/>
      <c r="K149" s="588">
        <v>5</v>
      </c>
      <c r="L149" s="589">
        <v>0.16129032258064516</v>
      </c>
      <c r="M149" s="590"/>
      <c r="N149" s="549"/>
      <c r="O149" s="549"/>
      <c r="P149" s="3747"/>
      <c r="Q149" s="3747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435"/>
      <c r="AD149" s="435"/>
      <c r="AE149" s="435"/>
      <c r="AF149" s="434"/>
      <c r="AG149" s="434"/>
      <c r="AH149" s="434"/>
      <c r="AI149" s="434"/>
      <c r="AJ149" s="434"/>
      <c r="AK149" s="436"/>
      <c r="AL149" s="437"/>
      <c r="AM149" s="437"/>
      <c r="AN149" s="438"/>
      <c r="AO149" s="438"/>
      <c r="AP149" s="438"/>
      <c r="AQ149" s="438"/>
      <c r="AR149" s="438"/>
      <c r="AS149" s="438"/>
      <c r="AT149" s="438"/>
      <c r="AU149" s="438"/>
      <c r="AV149" s="439"/>
      <c r="AW149" s="439"/>
      <c r="AX149" s="440"/>
      <c r="AY149" s="440"/>
      <c r="AZ149" s="440"/>
      <c r="BA149" s="440"/>
      <c r="BB149" s="440"/>
      <c r="BC149" s="440"/>
      <c r="BD149" s="440"/>
      <c r="BE149" s="440"/>
      <c r="BF149" s="441"/>
      <c r="BG149" s="441"/>
      <c r="BH149" s="441"/>
      <c r="BI149" s="441"/>
      <c r="BJ149" s="441"/>
      <c r="BK149" s="441"/>
      <c r="BL149" s="441"/>
      <c r="BM149" s="441"/>
      <c r="BN149" s="441"/>
      <c r="BO149" s="441"/>
      <c r="BP149" s="441"/>
      <c r="BQ149" s="442"/>
      <c r="BR149" s="442"/>
      <c r="BS149" s="442"/>
      <c r="BT149" s="442"/>
      <c r="BU149" s="442"/>
      <c r="BV149" s="442"/>
      <c r="BW149" s="442"/>
      <c r="BX149" s="442"/>
      <c r="BY149" s="442"/>
      <c r="BZ149" s="442"/>
      <c r="CA149" s="443"/>
      <c r="CB149" s="443"/>
      <c r="CC149" s="443"/>
      <c r="CD149" s="443"/>
      <c r="CE149" s="443"/>
      <c r="CF149" s="443"/>
      <c r="CG149" s="443"/>
      <c r="CH149" s="443"/>
      <c r="CI149" s="443"/>
      <c r="CJ149" s="443"/>
      <c r="CK149" s="443"/>
      <c r="CL149" s="443"/>
      <c r="CM149" s="443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5"/>
      <c r="DA149" s="445"/>
      <c r="DB149" s="445"/>
      <c r="DC149" s="445"/>
      <c r="DD149" s="445"/>
      <c r="DE149" s="445"/>
      <c r="DF149" s="445"/>
      <c r="DG149" s="445"/>
      <c r="DH149" s="445"/>
      <c r="DI149" s="445"/>
      <c r="DJ149" s="445"/>
      <c r="DK149" s="445"/>
      <c r="DL149" s="445"/>
      <c r="DM149" s="446"/>
      <c r="DN149" s="446"/>
      <c r="DO149" s="446"/>
      <c r="DP149" s="446"/>
      <c r="DQ149" s="446"/>
      <c r="DR149" s="446"/>
      <c r="DS149" s="446"/>
      <c r="DT149" s="446"/>
      <c r="DU149" s="446"/>
      <c r="DV149" s="446"/>
      <c r="DW149" s="446"/>
      <c r="DX149" s="446"/>
      <c r="DY149" s="446"/>
      <c r="DZ149" s="446"/>
      <c r="EA149" s="440"/>
      <c r="EB149" s="440"/>
      <c r="EC149" s="440"/>
      <c r="ED149" s="440"/>
      <c r="EE149" s="440"/>
      <c r="EF149" s="440"/>
      <c r="EG149" s="440"/>
      <c r="EH149" s="440"/>
      <c r="EI149" s="440"/>
      <c r="EJ149" s="440"/>
      <c r="EK149" s="440"/>
      <c r="EL149" s="440"/>
      <c r="EM149" s="440"/>
      <c r="EN149" s="440"/>
      <c r="EO149" s="441"/>
      <c r="EP149" s="441"/>
      <c r="EQ149" s="441"/>
      <c r="ER149" s="441"/>
      <c r="ES149" s="441"/>
      <c r="ET149" s="441"/>
      <c r="EU149" s="441"/>
      <c r="EV149" s="441"/>
      <c r="EW149" s="441"/>
      <c r="EX149" s="441"/>
      <c r="EY149" s="441"/>
      <c r="EZ149" s="441"/>
      <c r="FA149" s="441"/>
      <c r="FB149" s="441"/>
      <c r="FC149" s="442"/>
      <c r="FD149" s="442"/>
      <c r="FE149" s="442"/>
      <c r="FF149" s="442"/>
      <c r="FG149" s="442"/>
      <c r="FH149" s="442"/>
      <c r="FI149" s="442"/>
      <c r="FJ149" s="442"/>
      <c r="FK149" s="442"/>
      <c r="FL149" s="442"/>
      <c r="FM149" s="442"/>
      <c r="FN149" s="442"/>
      <c r="FO149" s="442"/>
      <c r="FP149" s="442"/>
      <c r="FQ149" s="442"/>
      <c r="FR149" s="443"/>
      <c r="FS149" s="443"/>
      <c r="FT149" s="443"/>
      <c r="FU149" s="443"/>
      <c r="FV149" s="443"/>
      <c r="FW149" s="443"/>
      <c r="FX149" s="443"/>
      <c r="FY149" s="3674"/>
      <c r="FZ149" s="443"/>
      <c r="GA149" s="443"/>
      <c r="GB149" s="443"/>
      <c r="GC149" s="444"/>
      <c r="GD149" s="444"/>
    </row>
    <row r="150" spans="1:186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">
        <v>194</v>
      </c>
      <c r="I150" s="586"/>
      <c r="J150" s="587"/>
      <c r="K150" s="588">
        <v>5</v>
      </c>
      <c r="L150" s="589">
        <v>6.0240963855421686E-2</v>
      </c>
      <c r="M150" s="590"/>
      <c r="N150" s="549"/>
      <c r="O150" s="549"/>
      <c r="P150" s="3747"/>
      <c r="Q150" s="3747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435"/>
      <c r="AD150" s="435"/>
      <c r="AE150" s="435"/>
      <c r="AF150" s="434"/>
      <c r="AG150" s="434"/>
      <c r="AH150" s="434"/>
      <c r="AI150" s="434"/>
      <c r="AJ150" s="434"/>
      <c r="AK150" s="436"/>
      <c r="AL150" s="437"/>
      <c r="AM150" s="437"/>
      <c r="AN150" s="438"/>
      <c r="AO150" s="438"/>
      <c r="AP150" s="438"/>
      <c r="AQ150" s="438"/>
      <c r="AR150" s="438"/>
      <c r="AS150" s="438"/>
      <c r="AT150" s="438"/>
      <c r="AU150" s="438"/>
      <c r="AV150" s="439"/>
      <c r="AW150" s="439"/>
      <c r="AX150" s="440"/>
      <c r="AY150" s="440"/>
      <c r="AZ150" s="440"/>
      <c r="BA150" s="440"/>
      <c r="BB150" s="440"/>
      <c r="BC150" s="440"/>
      <c r="BD150" s="440"/>
      <c r="BE150" s="440"/>
      <c r="BF150" s="441"/>
      <c r="BG150" s="441"/>
      <c r="BH150" s="441"/>
      <c r="BI150" s="441"/>
      <c r="BJ150" s="441"/>
      <c r="BK150" s="441"/>
      <c r="BL150" s="441"/>
      <c r="BM150" s="441"/>
      <c r="BN150" s="441"/>
      <c r="BO150" s="441"/>
      <c r="BP150" s="441"/>
      <c r="BQ150" s="442"/>
      <c r="BR150" s="442"/>
      <c r="BS150" s="442"/>
      <c r="BT150" s="442"/>
      <c r="BU150" s="442"/>
      <c r="BV150" s="442"/>
      <c r="BW150" s="442"/>
      <c r="BX150" s="442"/>
      <c r="BY150" s="442"/>
      <c r="BZ150" s="442"/>
      <c r="CA150" s="443"/>
      <c r="CB150" s="443"/>
      <c r="CC150" s="443"/>
      <c r="CD150" s="443"/>
      <c r="CE150" s="443"/>
      <c r="CF150" s="443"/>
      <c r="CG150" s="443"/>
      <c r="CH150" s="443"/>
      <c r="CI150" s="443"/>
      <c r="CJ150" s="443"/>
      <c r="CK150" s="443"/>
      <c r="CL150" s="443"/>
      <c r="CM150" s="443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5"/>
      <c r="DA150" s="445"/>
      <c r="DB150" s="445"/>
      <c r="DC150" s="445"/>
      <c r="DD150" s="445"/>
      <c r="DE150" s="445"/>
      <c r="DF150" s="445"/>
      <c r="DG150" s="445"/>
      <c r="DH150" s="445"/>
      <c r="DI150" s="445"/>
      <c r="DJ150" s="445"/>
      <c r="DK150" s="445"/>
      <c r="DL150" s="445"/>
      <c r="DM150" s="446"/>
      <c r="DN150" s="446"/>
      <c r="DO150" s="446"/>
      <c r="DP150" s="446"/>
      <c r="DQ150" s="446"/>
      <c r="DR150" s="446"/>
      <c r="DS150" s="446"/>
      <c r="DT150" s="446"/>
      <c r="DU150" s="446"/>
      <c r="DV150" s="446"/>
      <c r="DW150" s="446"/>
      <c r="DX150" s="446"/>
      <c r="DY150" s="446"/>
      <c r="DZ150" s="446"/>
      <c r="EA150" s="440"/>
      <c r="EB150" s="440"/>
      <c r="EC150" s="440"/>
      <c r="ED150" s="440"/>
      <c r="EE150" s="440"/>
      <c r="EF150" s="440"/>
      <c r="EG150" s="440"/>
      <c r="EH150" s="440"/>
      <c r="EI150" s="440"/>
      <c r="EJ150" s="440"/>
      <c r="EK150" s="440"/>
      <c r="EL150" s="440"/>
      <c r="EM150" s="440"/>
      <c r="EN150" s="440"/>
      <c r="EO150" s="441"/>
      <c r="EP150" s="441"/>
      <c r="EQ150" s="441"/>
      <c r="ER150" s="441"/>
      <c r="ES150" s="441"/>
      <c r="ET150" s="441"/>
      <c r="EU150" s="441"/>
      <c r="EV150" s="441"/>
      <c r="EW150" s="441"/>
      <c r="EX150" s="441"/>
      <c r="EY150" s="441"/>
      <c r="EZ150" s="441"/>
      <c r="FA150" s="441"/>
      <c r="FB150" s="441"/>
      <c r="FC150" s="442"/>
      <c r="FD150" s="442"/>
      <c r="FE150" s="442"/>
      <c r="FF150" s="442"/>
      <c r="FG150" s="442"/>
      <c r="FH150" s="442"/>
      <c r="FI150" s="442"/>
      <c r="FJ150" s="442"/>
      <c r="FK150" s="442"/>
      <c r="FL150" s="442"/>
      <c r="FM150" s="442"/>
      <c r="FN150" s="442"/>
      <c r="FO150" s="442"/>
      <c r="FP150" s="442"/>
      <c r="FQ150" s="442"/>
      <c r="FR150" s="443"/>
      <c r="FS150" s="443"/>
      <c r="FT150" s="443"/>
      <c r="FU150" s="443"/>
      <c r="FV150" s="443"/>
      <c r="FW150" s="443"/>
      <c r="FX150" s="443"/>
      <c r="FY150" s="3674"/>
      <c r="FZ150" s="443"/>
      <c r="GA150" s="443"/>
      <c r="GB150" s="443"/>
      <c r="GC150" s="444"/>
      <c r="GD150" s="444"/>
    </row>
    <row r="151" spans="1:186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3747"/>
      <c r="Q151" s="3747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435"/>
      <c r="AD151" s="435"/>
      <c r="AE151" s="435"/>
      <c r="AF151" s="434"/>
      <c r="AG151" s="434"/>
      <c r="AH151" s="434"/>
      <c r="AI151" s="434"/>
      <c r="AJ151" s="434"/>
      <c r="AK151" s="436"/>
      <c r="AL151" s="437"/>
      <c r="AM151" s="437"/>
      <c r="AN151" s="438"/>
      <c r="AO151" s="438"/>
      <c r="AP151" s="438"/>
      <c r="AQ151" s="438"/>
      <c r="AR151" s="438"/>
      <c r="AS151" s="438"/>
      <c r="AT151" s="438"/>
      <c r="AU151" s="438"/>
      <c r="AV151" s="439"/>
      <c r="AW151" s="439"/>
      <c r="AX151" s="440"/>
      <c r="AY151" s="440"/>
      <c r="AZ151" s="440"/>
      <c r="BA151" s="440"/>
      <c r="BB151" s="440"/>
      <c r="BC151" s="440"/>
      <c r="BD151" s="440"/>
      <c r="BE151" s="440"/>
      <c r="BF151" s="441"/>
      <c r="BG151" s="441"/>
      <c r="BH151" s="441"/>
      <c r="BI151" s="441"/>
      <c r="BJ151" s="441"/>
      <c r="BK151" s="441"/>
      <c r="BL151" s="441"/>
      <c r="BM151" s="441"/>
      <c r="BN151" s="441"/>
      <c r="BO151" s="441"/>
      <c r="BP151" s="441"/>
      <c r="BQ151" s="442"/>
      <c r="BR151" s="442"/>
      <c r="BS151" s="442"/>
      <c r="BT151" s="442"/>
      <c r="BU151" s="442"/>
      <c r="BV151" s="442"/>
      <c r="BW151" s="442"/>
      <c r="BX151" s="442"/>
      <c r="BY151" s="442"/>
      <c r="BZ151" s="442"/>
      <c r="CA151" s="443"/>
      <c r="CB151" s="443"/>
      <c r="CC151" s="443"/>
      <c r="CD151" s="443"/>
      <c r="CE151" s="443"/>
      <c r="CF151" s="443"/>
      <c r="CG151" s="443"/>
      <c r="CH151" s="443"/>
      <c r="CI151" s="443"/>
      <c r="CJ151" s="443"/>
      <c r="CK151" s="443"/>
      <c r="CL151" s="443"/>
      <c r="CM151" s="443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5"/>
      <c r="DA151" s="445"/>
      <c r="DB151" s="445"/>
      <c r="DC151" s="445"/>
      <c r="DD151" s="445"/>
      <c r="DE151" s="445"/>
      <c r="DF151" s="445"/>
      <c r="DG151" s="445"/>
      <c r="DH151" s="445"/>
      <c r="DI151" s="445"/>
      <c r="DJ151" s="445"/>
      <c r="DK151" s="445"/>
      <c r="DL151" s="445"/>
      <c r="DM151" s="446"/>
      <c r="DN151" s="446"/>
      <c r="DO151" s="446"/>
      <c r="DP151" s="446"/>
      <c r="DQ151" s="446"/>
      <c r="DR151" s="446"/>
      <c r="DS151" s="446"/>
      <c r="DT151" s="446"/>
      <c r="DU151" s="446"/>
      <c r="DV151" s="446"/>
      <c r="DW151" s="446"/>
      <c r="DX151" s="446"/>
      <c r="DY151" s="446"/>
      <c r="DZ151" s="446"/>
      <c r="EA151" s="440"/>
      <c r="EB151" s="440"/>
      <c r="EC151" s="440"/>
      <c r="ED151" s="440"/>
      <c r="EE151" s="440"/>
      <c r="EF151" s="440"/>
      <c r="EG151" s="440"/>
      <c r="EH151" s="440"/>
      <c r="EI151" s="440"/>
      <c r="EJ151" s="440"/>
      <c r="EK151" s="440"/>
      <c r="EL151" s="440"/>
      <c r="EM151" s="440"/>
      <c r="EN151" s="440"/>
      <c r="EO151" s="441"/>
      <c r="EP151" s="441"/>
      <c r="EQ151" s="441"/>
      <c r="ER151" s="441"/>
      <c r="ES151" s="441"/>
      <c r="ET151" s="441"/>
      <c r="EU151" s="441"/>
      <c r="EV151" s="441"/>
      <c r="EW151" s="441"/>
      <c r="EX151" s="441"/>
      <c r="EY151" s="441"/>
      <c r="EZ151" s="441"/>
      <c r="FA151" s="441"/>
      <c r="FB151" s="441"/>
      <c r="FC151" s="442"/>
      <c r="FD151" s="442"/>
      <c r="FE151" s="442"/>
      <c r="FF151" s="442"/>
      <c r="FG151" s="442"/>
      <c r="FH151" s="442"/>
      <c r="FI151" s="442"/>
      <c r="FJ151" s="442"/>
      <c r="FK151" s="442"/>
      <c r="FL151" s="442"/>
      <c r="FM151" s="442"/>
      <c r="FN151" s="442"/>
      <c r="FO151" s="442"/>
      <c r="FP151" s="442"/>
      <c r="FQ151" s="442"/>
      <c r="FR151" s="443"/>
      <c r="FS151" s="443"/>
      <c r="FT151" s="443"/>
      <c r="FU151" s="443"/>
      <c r="FV151" s="443"/>
      <c r="FW151" s="443"/>
      <c r="FX151" s="443"/>
      <c r="FY151" s="3674"/>
      <c r="FZ151" s="443"/>
      <c r="GA151" s="443"/>
      <c r="GB151" s="443"/>
      <c r="GC151" s="444"/>
      <c r="GD151" s="444"/>
    </row>
    <row r="152" spans="1:186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3747"/>
      <c r="Q152" s="3747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435"/>
      <c r="AD152" s="435"/>
      <c r="AE152" s="435"/>
      <c r="AF152" s="434"/>
      <c r="AG152" s="434"/>
      <c r="AH152" s="434"/>
      <c r="AI152" s="434"/>
      <c r="AJ152" s="434"/>
      <c r="AK152" s="436"/>
      <c r="AL152" s="437"/>
      <c r="AM152" s="437"/>
      <c r="AN152" s="438"/>
      <c r="AO152" s="438"/>
      <c r="AP152" s="438"/>
      <c r="AQ152" s="438"/>
      <c r="AR152" s="438"/>
      <c r="AS152" s="438"/>
      <c r="AT152" s="438"/>
      <c r="AU152" s="438"/>
      <c r="AV152" s="439"/>
      <c r="AW152" s="439"/>
      <c r="AX152" s="440"/>
      <c r="AY152" s="440"/>
      <c r="AZ152" s="440"/>
      <c r="BA152" s="440"/>
      <c r="BB152" s="440"/>
      <c r="BC152" s="440"/>
      <c r="BD152" s="440"/>
      <c r="BE152" s="440"/>
      <c r="BF152" s="441"/>
      <c r="BG152" s="441"/>
      <c r="BH152" s="441"/>
      <c r="BI152" s="441"/>
      <c r="BJ152" s="441"/>
      <c r="BK152" s="441"/>
      <c r="BL152" s="441"/>
      <c r="BM152" s="441"/>
      <c r="BN152" s="441"/>
      <c r="BO152" s="441"/>
      <c r="BP152" s="441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2"/>
      <c r="CA152" s="443"/>
      <c r="CB152" s="443"/>
      <c r="CC152" s="443"/>
      <c r="CD152" s="443"/>
      <c r="CE152" s="443"/>
      <c r="CF152" s="443"/>
      <c r="CG152" s="443"/>
      <c r="CH152" s="443"/>
      <c r="CI152" s="443"/>
      <c r="CJ152" s="443"/>
      <c r="CK152" s="443"/>
      <c r="CL152" s="443"/>
      <c r="CM152" s="443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5"/>
      <c r="DA152" s="445"/>
      <c r="DB152" s="445"/>
      <c r="DC152" s="445"/>
      <c r="DD152" s="445"/>
      <c r="DE152" s="445"/>
      <c r="DF152" s="445"/>
      <c r="DG152" s="445"/>
      <c r="DH152" s="445"/>
      <c r="DI152" s="445"/>
      <c r="DJ152" s="445"/>
      <c r="DK152" s="445"/>
      <c r="DL152" s="445"/>
      <c r="DM152" s="446"/>
      <c r="DN152" s="446"/>
      <c r="DO152" s="446"/>
      <c r="DP152" s="446"/>
      <c r="DQ152" s="446"/>
      <c r="DR152" s="446"/>
      <c r="DS152" s="446"/>
      <c r="DT152" s="446"/>
      <c r="DU152" s="446"/>
      <c r="DV152" s="446"/>
      <c r="DW152" s="446"/>
      <c r="DX152" s="446"/>
      <c r="DY152" s="446"/>
      <c r="DZ152" s="446"/>
      <c r="EA152" s="440"/>
      <c r="EB152" s="440"/>
      <c r="EC152" s="440"/>
      <c r="ED152" s="440"/>
      <c r="EE152" s="440"/>
      <c r="EF152" s="440"/>
      <c r="EG152" s="440"/>
      <c r="EH152" s="440"/>
      <c r="EI152" s="440"/>
      <c r="EJ152" s="440"/>
      <c r="EK152" s="440"/>
      <c r="EL152" s="440"/>
      <c r="EM152" s="440"/>
      <c r="EN152" s="440"/>
      <c r="EO152" s="441"/>
      <c r="EP152" s="441"/>
      <c r="EQ152" s="441"/>
      <c r="ER152" s="441"/>
      <c r="ES152" s="441"/>
      <c r="ET152" s="441"/>
      <c r="EU152" s="441"/>
      <c r="EV152" s="441"/>
      <c r="EW152" s="441"/>
      <c r="EX152" s="441"/>
      <c r="EY152" s="441"/>
      <c r="EZ152" s="441"/>
      <c r="FA152" s="441"/>
      <c r="FB152" s="441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2"/>
      <c r="FR152" s="443"/>
      <c r="FS152" s="443"/>
      <c r="FT152" s="443"/>
      <c r="FU152" s="443"/>
      <c r="FV152" s="443"/>
      <c r="FW152" s="443"/>
      <c r="FX152" s="443"/>
      <c r="FY152" s="3674"/>
      <c r="FZ152" s="443"/>
      <c r="GA152" s="443"/>
      <c r="GB152" s="443"/>
      <c r="GC152" s="444"/>
      <c r="GD152" s="444"/>
    </row>
    <row r="153" spans="1:186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">
        <v>133</v>
      </c>
      <c r="I153" s="597"/>
      <c r="J153" s="598"/>
      <c r="K153" s="599">
        <v>46</v>
      </c>
      <c r="L153" s="600">
        <v>0.29487179487179488</v>
      </c>
      <c r="M153" s="597"/>
      <c r="N153" s="549"/>
      <c r="O153" s="549"/>
      <c r="P153" s="3747"/>
      <c r="Q153" s="3747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435"/>
      <c r="AD153" s="435"/>
      <c r="AE153" s="435"/>
      <c r="AF153" s="434"/>
      <c r="AG153" s="434"/>
      <c r="AH153" s="434"/>
      <c r="AI153" s="434"/>
      <c r="AJ153" s="434"/>
      <c r="AK153" s="436"/>
      <c r="AL153" s="437"/>
      <c r="AM153" s="437"/>
      <c r="AN153" s="438"/>
      <c r="AO153" s="438"/>
      <c r="AP153" s="438"/>
      <c r="AQ153" s="438"/>
      <c r="AR153" s="438"/>
      <c r="AS153" s="438"/>
      <c r="AT153" s="438"/>
      <c r="AU153" s="438"/>
      <c r="AV153" s="439"/>
      <c r="AW153" s="439"/>
      <c r="AX153" s="440"/>
      <c r="AY153" s="440"/>
      <c r="AZ153" s="440"/>
      <c r="BA153" s="440"/>
      <c r="BB153" s="440"/>
      <c r="BC153" s="440"/>
      <c r="BD153" s="440"/>
      <c r="BE153" s="440"/>
      <c r="BF153" s="441"/>
      <c r="BG153" s="441"/>
      <c r="BH153" s="441"/>
      <c r="BI153" s="441"/>
      <c r="BJ153" s="441"/>
      <c r="BK153" s="441"/>
      <c r="BL153" s="441"/>
      <c r="BM153" s="441"/>
      <c r="BN153" s="441"/>
      <c r="BO153" s="441"/>
      <c r="BP153" s="441"/>
      <c r="BQ153" s="442"/>
      <c r="BR153" s="442"/>
      <c r="BS153" s="442"/>
      <c r="BT153" s="442"/>
      <c r="BU153" s="442"/>
      <c r="BV153" s="442"/>
      <c r="BW153" s="442"/>
      <c r="BX153" s="442"/>
      <c r="BY153" s="442"/>
      <c r="BZ153" s="442"/>
      <c r="CA153" s="443"/>
      <c r="CB153" s="443"/>
      <c r="CC153" s="443"/>
      <c r="CD153" s="443"/>
      <c r="CE153" s="443"/>
      <c r="CF153" s="443"/>
      <c r="CG153" s="443"/>
      <c r="CH153" s="443"/>
      <c r="CI153" s="443"/>
      <c r="CJ153" s="443"/>
      <c r="CK153" s="443"/>
      <c r="CL153" s="443"/>
      <c r="CM153" s="443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5"/>
      <c r="DA153" s="445"/>
      <c r="DB153" s="445"/>
      <c r="DC153" s="445"/>
      <c r="DD153" s="445"/>
      <c r="DE153" s="445"/>
      <c r="DF153" s="445"/>
      <c r="DG153" s="445"/>
      <c r="DH153" s="445"/>
      <c r="DI153" s="445"/>
      <c r="DJ153" s="445"/>
      <c r="DK153" s="445"/>
      <c r="DL153" s="445"/>
      <c r="DM153" s="446"/>
      <c r="DN153" s="446"/>
      <c r="DO153" s="446"/>
      <c r="DP153" s="446"/>
      <c r="DQ153" s="446"/>
      <c r="DR153" s="446"/>
      <c r="DS153" s="446"/>
      <c r="DT153" s="446"/>
      <c r="DU153" s="446"/>
      <c r="DV153" s="446"/>
      <c r="DW153" s="446"/>
      <c r="DX153" s="446"/>
      <c r="DY153" s="446"/>
      <c r="DZ153" s="446"/>
      <c r="EA153" s="440"/>
      <c r="EB153" s="440"/>
      <c r="EC153" s="440"/>
      <c r="ED153" s="440"/>
      <c r="EE153" s="440"/>
      <c r="EF153" s="440"/>
      <c r="EG153" s="440"/>
      <c r="EH153" s="440"/>
      <c r="EI153" s="440"/>
      <c r="EJ153" s="440"/>
      <c r="EK153" s="440"/>
      <c r="EL153" s="440"/>
      <c r="EM153" s="440"/>
      <c r="EN153" s="440"/>
      <c r="EO153" s="441"/>
      <c r="EP153" s="441"/>
      <c r="EQ153" s="441"/>
      <c r="ER153" s="441"/>
      <c r="ES153" s="441"/>
      <c r="ET153" s="441"/>
      <c r="EU153" s="441"/>
      <c r="EV153" s="441"/>
      <c r="EW153" s="441"/>
      <c r="EX153" s="441"/>
      <c r="EY153" s="441"/>
      <c r="EZ153" s="441"/>
      <c r="FA153" s="441"/>
      <c r="FB153" s="441"/>
      <c r="FC153" s="442"/>
      <c r="FD153" s="442"/>
      <c r="FE153" s="442"/>
      <c r="FF153" s="442"/>
      <c r="FG153" s="442"/>
      <c r="FH153" s="442"/>
      <c r="FI153" s="442"/>
      <c r="FJ153" s="442"/>
      <c r="FK153" s="442"/>
      <c r="FL153" s="442"/>
      <c r="FM153" s="442"/>
      <c r="FN153" s="442"/>
      <c r="FO153" s="442"/>
      <c r="FP153" s="442"/>
      <c r="FQ153" s="442"/>
      <c r="FR153" s="443"/>
      <c r="FS153" s="443"/>
      <c r="FT153" s="443"/>
      <c r="FU153" s="443"/>
      <c r="FV153" s="443"/>
      <c r="FW153" s="443"/>
      <c r="FX153" s="443"/>
      <c r="FY153" s="3674"/>
      <c r="FZ153" s="443"/>
      <c r="GA153" s="443"/>
      <c r="GB153" s="443"/>
      <c r="GC153" s="444"/>
      <c r="GD153" s="444"/>
    </row>
    <row r="154" spans="1:186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">
        <v>131</v>
      </c>
      <c r="I154" s="597"/>
      <c r="J154" s="598"/>
      <c r="K154" s="599">
        <v>42</v>
      </c>
      <c r="L154" s="600">
        <v>0.38532110091743121</v>
      </c>
      <c r="M154" s="597"/>
      <c r="N154" s="549"/>
      <c r="O154" s="549"/>
      <c r="P154" s="3747"/>
      <c r="Q154" s="3747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435"/>
      <c r="AD154" s="435"/>
      <c r="AE154" s="435"/>
      <c r="AF154" s="434"/>
      <c r="AG154" s="434"/>
      <c r="AH154" s="434"/>
      <c r="AI154" s="434"/>
      <c r="AJ154" s="434"/>
      <c r="AK154" s="436"/>
      <c r="AL154" s="437"/>
      <c r="AM154" s="437"/>
      <c r="AN154" s="438"/>
      <c r="AO154" s="438"/>
      <c r="AP154" s="438"/>
      <c r="AQ154" s="438"/>
      <c r="AR154" s="438"/>
      <c r="AS154" s="438"/>
      <c r="AT154" s="438"/>
      <c r="AU154" s="438"/>
      <c r="AV154" s="439"/>
      <c r="AW154" s="439"/>
      <c r="AX154" s="440"/>
      <c r="AY154" s="440"/>
      <c r="AZ154" s="440"/>
      <c r="BA154" s="440"/>
      <c r="BB154" s="440"/>
      <c r="BC154" s="440"/>
      <c r="BD154" s="440"/>
      <c r="BE154" s="440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2"/>
      <c r="BR154" s="442"/>
      <c r="BS154" s="442"/>
      <c r="BT154" s="442"/>
      <c r="BU154" s="442"/>
      <c r="BV154" s="442"/>
      <c r="BW154" s="442"/>
      <c r="BX154" s="442"/>
      <c r="BY154" s="442"/>
      <c r="BZ154" s="442"/>
      <c r="CA154" s="443"/>
      <c r="CB154" s="443"/>
      <c r="CC154" s="443"/>
      <c r="CD154" s="443"/>
      <c r="CE154" s="443"/>
      <c r="CF154" s="443"/>
      <c r="CG154" s="443"/>
      <c r="CH154" s="443"/>
      <c r="CI154" s="443"/>
      <c r="CJ154" s="443"/>
      <c r="CK154" s="443"/>
      <c r="CL154" s="443"/>
      <c r="CM154" s="443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5"/>
      <c r="DA154" s="445"/>
      <c r="DB154" s="445"/>
      <c r="DC154" s="445"/>
      <c r="DD154" s="445"/>
      <c r="DE154" s="445"/>
      <c r="DF154" s="445"/>
      <c r="DG154" s="445"/>
      <c r="DH154" s="445"/>
      <c r="DI154" s="445"/>
      <c r="DJ154" s="445"/>
      <c r="DK154" s="445"/>
      <c r="DL154" s="445"/>
      <c r="DM154" s="446"/>
      <c r="DN154" s="446"/>
      <c r="DO154" s="446"/>
      <c r="DP154" s="446"/>
      <c r="DQ154" s="446"/>
      <c r="DR154" s="446"/>
      <c r="DS154" s="446"/>
      <c r="DT154" s="446"/>
      <c r="DU154" s="446"/>
      <c r="DV154" s="446"/>
      <c r="DW154" s="446"/>
      <c r="DX154" s="446"/>
      <c r="DY154" s="446"/>
      <c r="DZ154" s="446"/>
      <c r="EA154" s="440"/>
      <c r="EB154" s="440"/>
      <c r="EC154" s="440"/>
      <c r="ED154" s="440"/>
      <c r="EE154" s="440"/>
      <c r="EF154" s="440"/>
      <c r="EG154" s="440"/>
      <c r="EH154" s="440"/>
      <c r="EI154" s="440"/>
      <c r="EJ154" s="440"/>
      <c r="EK154" s="440"/>
      <c r="EL154" s="440"/>
      <c r="EM154" s="440"/>
      <c r="EN154" s="440"/>
      <c r="EO154" s="441"/>
      <c r="EP154" s="441"/>
      <c r="EQ154" s="441"/>
      <c r="ER154" s="441"/>
      <c r="ES154" s="441"/>
      <c r="ET154" s="441"/>
      <c r="EU154" s="441"/>
      <c r="EV154" s="441"/>
      <c r="EW154" s="441"/>
      <c r="EX154" s="441"/>
      <c r="EY154" s="441"/>
      <c r="EZ154" s="441"/>
      <c r="FA154" s="441"/>
      <c r="FB154" s="441"/>
      <c r="FC154" s="442"/>
      <c r="FD154" s="442"/>
      <c r="FE154" s="442"/>
      <c r="FF154" s="442"/>
      <c r="FG154" s="442"/>
      <c r="FH154" s="442"/>
      <c r="FI154" s="442"/>
      <c r="FJ154" s="442"/>
      <c r="FK154" s="442"/>
      <c r="FL154" s="442"/>
      <c r="FM154" s="442"/>
      <c r="FN154" s="442"/>
      <c r="FO154" s="442"/>
      <c r="FP154" s="442"/>
      <c r="FQ154" s="442"/>
      <c r="FR154" s="443"/>
      <c r="FS154" s="443"/>
      <c r="FT154" s="443"/>
      <c r="FU154" s="443"/>
      <c r="FV154" s="443"/>
      <c r="FW154" s="443"/>
      <c r="FX154" s="443"/>
      <c r="FY154" s="3674"/>
      <c r="FZ154" s="443"/>
      <c r="GA154" s="443"/>
      <c r="GB154" s="443"/>
      <c r="GC154" s="444"/>
      <c r="GD154" s="444"/>
    </row>
    <row r="155" spans="1:186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">
        <v>140</v>
      </c>
      <c r="I155" s="597"/>
      <c r="J155" s="598"/>
      <c r="K155" s="599">
        <v>39</v>
      </c>
      <c r="L155" s="600">
        <v>0.29104477611940299</v>
      </c>
      <c r="M155" s="597"/>
      <c r="N155" s="549"/>
      <c r="O155" s="549"/>
      <c r="P155" s="3747"/>
      <c r="Q155" s="3747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435"/>
      <c r="AD155" s="435"/>
      <c r="AE155" s="435"/>
      <c r="AF155" s="434"/>
      <c r="AG155" s="434"/>
      <c r="AH155" s="434"/>
      <c r="AI155" s="434"/>
      <c r="AJ155" s="434"/>
      <c r="AK155" s="436"/>
      <c r="AL155" s="437"/>
      <c r="AM155" s="437"/>
      <c r="AN155" s="438"/>
      <c r="AO155" s="438"/>
      <c r="AP155" s="438"/>
      <c r="AQ155" s="438"/>
      <c r="AR155" s="438"/>
      <c r="AS155" s="438"/>
      <c r="AT155" s="438"/>
      <c r="AU155" s="438"/>
      <c r="AV155" s="439"/>
      <c r="AW155" s="439"/>
      <c r="AX155" s="440"/>
      <c r="AY155" s="440"/>
      <c r="AZ155" s="440"/>
      <c r="BA155" s="440"/>
      <c r="BB155" s="440"/>
      <c r="BC155" s="440"/>
      <c r="BD155" s="440"/>
      <c r="BE155" s="440"/>
      <c r="BF155" s="441"/>
      <c r="BG155" s="441"/>
      <c r="BH155" s="441"/>
      <c r="BI155" s="441"/>
      <c r="BJ155" s="441"/>
      <c r="BK155" s="441"/>
      <c r="BL155" s="441"/>
      <c r="BM155" s="441"/>
      <c r="BN155" s="441"/>
      <c r="BO155" s="441"/>
      <c r="BP155" s="441"/>
      <c r="BQ155" s="442"/>
      <c r="BR155" s="442"/>
      <c r="BS155" s="442"/>
      <c r="BT155" s="442"/>
      <c r="BU155" s="442"/>
      <c r="BV155" s="442"/>
      <c r="BW155" s="442"/>
      <c r="BX155" s="442"/>
      <c r="BY155" s="442"/>
      <c r="BZ155" s="442"/>
      <c r="CA155" s="443"/>
      <c r="CB155" s="443"/>
      <c r="CC155" s="443"/>
      <c r="CD155" s="443"/>
      <c r="CE155" s="443"/>
      <c r="CF155" s="443"/>
      <c r="CG155" s="443"/>
      <c r="CH155" s="443"/>
      <c r="CI155" s="443"/>
      <c r="CJ155" s="443"/>
      <c r="CK155" s="443"/>
      <c r="CL155" s="443"/>
      <c r="CM155" s="443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5"/>
      <c r="DA155" s="445"/>
      <c r="DB155" s="445"/>
      <c r="DC155" s="445"/>
      <c r="DD155" s="445"/>
      <c r="DE155" s="445"/>
      <c r="DF155" s="445"/>
      <c r="DG155" s="445"/>
      <c r="DH155" s="445"/>
      <c r="DI155" s="445"/>
      <c r="DJ155" s="445"/>
      <c r="DK155" s="445"/>
      <c r="DL155" s="445"/>
      <c r="DM155" s="446"/>
      <c r="DN155" s="446"/>
      <c r="DO155" s="446"/>
      <c r="DP155" s="446"/>
      <c r="DQ155" s="446"/>
      <c r="DR155" s="446"/>
      <c r="DS155" s="446"/>
      <c r="DT155" s="446"/>
      <c r="DU155" s="446"/>
      <c r="DV155" s="446"/>
      <c r="DW155" s="446"/>
      <c r="DX155" s="446"/>
      <c r="DY155" s="446"/>
      <c r="DZ155" s="446"/>
      <c r="EA155" s="440"/>
      <c r="EB155" s="440"/>
      <c r="EC155" s="440"/>
      <c r="ED155" s="440"/>
      <c r="EE155" s="440"/>
      <c r="EF155" s="440"/>
      <c r="EG155" s="440"/>
      <c r="EH155" s="440"/>
      <c r="EI155" s="440"/>
      <c r="EJ155" s="440"/>
      <c r="EK155" s="440"/>
      <c r="EL155" s="440"/>
      <c r="EM155" s="440"/>
      <c r="EN155" s="440"/>
      <c r="EO155" s="441"/>
      <c r="EP155" s="441"/>
      <c r="EQ155" s="441"/>
      <c r="ER155" s="441"/>
      <c r="ES155" s="441"/>
      <c r="ET155" s="441"/>
      <c r="EU155" s="441"/>
      <c r="EV155" s="441"/>
      <c r="EW155" s="441"/>
      <c r="EX155" s="441"/>
      <c r="EY155" s="441"/>
      <c r="EZ155" s="441"/>
      <c r="FA155" s="441"/>
      <c r="FB155" s="441"/>
      <c r="FC155" s="442"/>
      <c r="FD155" s="442"/>
      <c r="FE155" s="442"/>
      <c r="FF155" s="442"/>
      <c r="FG155" s="442"/>
      <c r="FH155" s="442"/>
      <c r="FI155" s="442"/>
      <c r="FJ155" s="442"/>
      <c r="FK155" s="442"/>
      <c r="FL155" s="442"/>
      <c r="FM155" s="442"/>
      <c r="FN155" s="442"/>
      <c r="FO155" s="442"/>
      <c r="FP155" s="442"/>
      <c r="FQ155" s="442"/>
      <c r="FR155" s="443"/>
      <c r="FS155" s="443"/>
      <c r="FT155" s="443"/>
      <c r="FU155" s="443"/>
      <c r="FV155" s="443"/>
      <c r="FW155" s="443"/>
      <c r="FX155" s="443"/>
      <c r="FY155" s="3674"/>
      <c r="FZ155" s="443"/>
      <c r="GA155" s="443"/>
      <c r="GB155" s="443"/>
      <c r="GC155" s="444"/>
      <c r="GD155" s="444"/>
    </row>
    <row r="156" spans="1:186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">
        <v>192</v>
      </c>
      <c r="I156" s="597"/>
      <c r="J156" s="598"/>
      <c r="K156" s="599">
        <v>33</v>
      </c>
      <c r="L156" s="600">
        <v>0.27049180327868855</v>
      </c>
      <c r="M156" s="597"/>
      <c r="N156" s="549"/>
      <c r="O156" s="549"/>
      <c r="P156" s="3747"/>
      <c r="Q156" s="3747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435"/>
      <c r="AD156" s="435"/>
      <c r="AE156" s="435"/>
      <c r="AF156" s="434"/>
      <c r="AG156" s="434"/>
      <c r="AH156" s="434"/>
      <c r="AI156" s="434"/>
      <c r="AJ156" s="434"/>
      <c r="AK156" s="436"/>
      <c r="AL156" s="437"/>
      <c r="AM156" s="437"/>
      <c r="AN156" s="438"/>
      <c r="AO156" s="438"/>
      <c r="AP156" s="438"/>
      <c r="AQ156" s="438"/>
      <c r="AR156" s="438"/>
      <c r="AS156" s="438"/>
      <c r="AT156" s="438"/>
      <c r="AU156" s="438"/>
      <c r="AV156" s="439"/>
      <c r="AW156" s="439"/>
      <c r="AX156" s="440"/>
      <c r="AY156" s="440"/>
      <c r="AZ156" s="440"/>
      <c r="BA156" s="440"/>
      <c r="BB156" s="440"/>
      <c r="BC156" s="440"/>
      <c r="BD156" s="440"/>
      <c r="BE156" s="440"/>
      <c r="BF156" s="441"/>
      <c r="BG156" s="441"/>
      <c r="BH156" s="441"/>
      <c r="BI156" s="441"/>
      <c r="BJ156" s="441"/>
      <c r="BK156" s="441"/>
      <c r="BL156" s="441"/>
      <c r="BM156" s="441"/>
      <c r="BN156" s="441"/>
      <c r="BO156" s="441"/>
      <c r="BP156" s="441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2"/>
      <c r="CA156" s="443"/>
      <c r="CB156" s="443"/>
      <c r="CC156" s="443"/>
      <c r="CD156" s="443"/>
      <c r="CE156" s="443"/>
      <c r="CF156" s="443"/>
      <c r="CG156" s="443"/>
      <c r="CH156" s="443"/>
      <c r="CI156" s="443"/>
      <c r="CJ156" s="443"/>
      <c r="CK156" s="443"/>
      <c r="CL156" s="443"/>
      <c r="CM156" s="443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5"/>
      <c r="DA156" s="445"/>
      <c r="DB156" s="445"/>
      <c r="DC156" s="445"/>
      <c r="DD156" s="445"/>
      <c r="DE156" s="445"/>
      <c r="DF156" s="445"/>
      <c r="DG156" s="445"/>
      <c r="DH156" s="445"/>
      <c r="DI156" s="445"/>
      <c r="DJ156" s="445"/>
      <c r="DK156" s="445"/>
      <c r="DL156" s="445"/>
      <c r="DM156" s="446"/>
      <c r="DN156" s="446"/>
      <c r="DO156" s="446"/>
      <c r="DP156" s="446"/>
      <c r="DQ156" s="446"/>
      <c r="DR156" s="446"/>
      <c r="DS156" s="446"/>
      <c r="DT156" s="446"/>
      <c r="DU156" s="446"/>
      <c r="DV156" s="446"/>
      <c r="DW156" s="446"/>
      <c r="DX156" s="446"/>
      <c r="DY156" s="446"/>
      <c r="DZ156" s="446"/>
      <c r="EA156" s="440"/>
      <c r="EB156" s="440"/>
      <c r="EC156" s="440"/>
      <c r="ED156" s="440"/>
      <c r="EE156" s="440"/>
      <c r="EF156" s="440"/>
      <c r="EG156" s="440"/>
      <c r="EH156" s="440"/>
      <c r="EI156" s="440"/>
      <c r="EJ156" s="440"/>
      <c r="EK156" s="440"/>
      <c r="EL156" s="440"/>
      <c r="EM156" s="440"/>
      <c r="EN156" s="440"/>
      <c r="EO156" s="441"/>
      <c r="EP156" s="441"/>
      <c r="EQ156" s="441"/>
      <c r="ER156" s="441"/>
      <c r="ES156" s="441"/>
      <c r="ET156" s="441"/>
      <c r="EU156" s="441"/>
      <c r="EV156" s="441"/>
      <c r="EW156" s="441"/>
      <c r="EX156" s="441"/>
      <c r="EY156" s="441"/>
      <c r="EZ156" s="441"/>
      <c r="FA156" s="441"/>
      <c r="FB156" s="441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2"/>
      <c r="FR156" s="443"/>
      <c r="FS156" s="443"/>
      <c r="FT156" s="443"/>
      <c r="FU156" s="443"/>
      <c r="FV156" s="443"/>
      <c r="FW156" s="443"/>
      <c r="FX156" s="443"/>
      <c r="FY156" s="3674"/>
      <c r="FZ156" s="443"/>
      <c r="GA156" s="443"/>
      <c r="GB156" s="443"/>
      <c r="GC156" s="444"/>
      <c r="GD156" s="444"/>
    </row>
    <row r="157" spans="1:186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">
        <v>132</v>
      </c>
      <c r="I157" s="597"/>
      <c r="J157" s="598"/>
      <c r="K157" s="599">
        <v>28</v>
      </c>
      <c r="L157" s="600">
        <v>0.25925925925925924</v>
      </c>
      <c r="M157" s="597"/>
      <c r="N157" s="549"/>
      <c r="O157" s="549"/>
      <c r="P157" s="3747"/>
      <c r="Q157" s="3747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435"/>
      <c r="AD157" s="435"/>
      <c r="AE157" s="435"/>
      <c r="AF157" s="434"/>
      <c r="AG157" s="434"/>
      <c r="AH157" s="434"/>
      <c r="AI157" s="434"/>
      <c r="AJ157" s="434"/>
      <c r="AK157" s="436"/>
      <c r="AL157" s="437"/>
      <c r="AM157" s="437"/>
      <c r="AN157" s="438"/>
      <c r="AO157" s="438"/>
      <c r="AP157" s="438"/>
      <c r="AQ157" s="438"/>
      <c r="AR157" s="438"/>
      <c r="AS157" s="438"/>
      <c r="AT157" s="438"/>
      <c r="AU157" s="438"/>
      <c r="AV157" s="439"/>
      <c r="AW157" s="439"/>
      <c r="AX157" s="440"/>
      <c r="AY157" s="440"/>
      <c r="AZ157" s="440"/>
      <c r="BA157" s="440"/>
      <c r="BB157" s="440"/>
      <c r="BC157" s="440"/>
      <c r="BD157" s="440"/>
      <c r="BE157" s="440"/>
      <c r="BF157" s="441"/>
      <c r="BG157" s="441"/>
      <c r="BH157" s="441"/>
      <c r="BI157" s="441"/>
      <c r="BJ157" s="441"/>
      <c r="BK157" s="441"/>
      <c r="BL157" s="441"/>
      <c r="BM157" s="441"/>
      <c r="BN157" s="441"/>
      <c r="BO157" s="441"/>
      <c r="BP157" s="441"/>
      <c r="BQ157" s="442"/>
      <c r="BR157" s="442"/>
      <c r="BS157" s="442"/>
      <c r="BT157" s="442"/>
      <c r="BU157" s="442"/>
      <c r="BV157" s="442"/>
      <c r="BW157" s="442"/>
      <c r="BX157" s="442"/>
      <c r="BY157" s="442"/>
      <c r="BZ157" s="442"/>
      <c r="CA157" s="443"/>
      <c r="CB157" s="443"/>
      <c r="CC157" s="443"/>
      <c r="CD157" s="443"/>
      <c r="CE157" s="443"/>
      <c r="CF157" s="443"/>
      <c r="CG157" s="443"/>
      <c r="CH157" s="443"/>
      <c r="CI157" s="443"/>
      <c r="CJ157" s="443"/>
      <c r="CK157" s="443"/>
      <c r="CL157" s="443"/>
      <c r="CM157" s="443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5"/>
      <c r="DA157" s="445"/>
      <c r="DB157" s="445"/>
      <c r="DC157" s="445"/>
      <c r="DD157" s="445"/>
      <c r="DE157" s="445"/>
      <c r="DF157" s="445"/>
      <c r="DG157" s="445"/>
      <c r="DH157" s="445"/>
      <c r="DI157" s="445"/>
      <c r="DJ157" s="445"/>
      <c r="DK157" s="445"/>
      <c r="DL157" s="445"/>
      <c r="DM157" s="446"/>
      <c r="DN157" s="446"/>
      <c r="DO157" s="446"/>
      <c r="DP157" s="446"/>
      <c r="DQ157" s="446"/>
      <c r="DR157" s="446"/>
      <c r="DS157" s="446"/>
      <c r="DT157" s="446"/>
      <c r="DU157" s="446"/>
      <c r="DV157" s="446"/>
      <c r="DW157" s="446"/>
      <c r="DX157" s="446"/>
      <c r="DY157" s="446"/>
      <c r="DZ157" s="446"/>
      <c r="EA157" s="440"/>
      <c r="EB157" s="440"/>
      <c r="EC157" s="440"/>
      <c r="ED157" s="440"/>
      <c r="EE157" s="440"/>
      <c r="EF157" s="440"/>
      <c r="EG157" s="440"/>
      <c r="EH157" s="440"/>
      <c r="EI157" s="440"/>
      <c r="EJ157" s="440"/>
      <c r="EK157" s="440"/>
      <c r="EL157" s="440"/>
      <c r="EM157" s="440"/>
      <c r="EN157" s="440"/>
      <c r="EO157" s="441"/>
      <c r="EP157" s="441"/>
      <c r="EQ157" s="441"/>
      <c r="ER157" s="441"/>
      <c r="ES157" s="441"/>
      <c r="ET157" s="441"/>
      <c r="EU157" s="441"/>
      <c r="EV157" s="441"/>
      <c r="EW157" s="441"/>
      <c r="EX157" s="441"/>
      <c r="EY157" s="441"/>
      <c r="EZ157" s="441"/>
      <c r="FA157" s="441"/>
      <c r="FB157" s="441"/>
      <c r="FC157" s="442"/>
      <c r="FD157" s="442"/>
      <c r="FE157" s="442"/>
      <c r="FF157" s="442"/>
      <c r="FG157" s="442"/>
      <c r="FH157" s="442"/>
      <c r="FI157" s="442"/>
      <c r="FJ157" s="442"/>
      <c r="FK157" s="442"/>
      <c r="FL157" s="442"/>
      <c r="FM157" s="442"/>
      <c r="FN157" s="442"/>
      <c r="FO157" s="442"/>
      <c r="FP157" s="442"/>
      <c r="FQ157" s="442"/>
      <c r="FR157" s="443"/>
      <c r="FS157" s="443"/>
      <c r="FT157" s="443"/>
      <c r="FU157" s="443"/>
      <c r="FV157" s="443"/>
      <c r="FW157" s="443"/>
      <c r="FX157" s="443"/>
      <c r="FY157" s="3674"/>
      <c r="FZ157" s="443"/>
      <c r="GA157" s="443"/>
      <c r="GB157" s="443"/>
      <c r="GC157" s="444"/>
      <c r="GD157" s="444"/>
    </row>
    <row r="158" spans="1:186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">
        <v>141</v>
      </c>
      <c r="I158" s="597"/>
      <c r="J158" s="598"/>
      <c r="K158" s="599">
        <v>27</v>
      </c>
      <c r="L158" s="600">
        <v>0.31395348837209303</v>
      </c>
      <c r="M158" s="597"/>
      <c r="N158" s="549"/>
      <c r="O158" s="549"/>
      <c r="P158" s="3747"/>
      <c r="Q158" s="3747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435"/>
      <c r="AD158" s="435"/>
      <c r="AE158" s="435"/>
      <c r="AF158" s="434"/>
      <c r="AG158" s="434"/>
      <c r="AH158" s="434"/>
      <c r="AI158" s="434"/>
      <c r="AJ158" s="434"/>
      <c r="AK158" s="436"/>
      <c r="AL158" s="437"/>
      <c r="AM158" s="437"/>
      <c r="AN158" s="438"/>
      <c r="AO158" s="438"/>
      <c r="AP158" s="438"/>
      <c r="AQ158" s="438"/>
      <c r="AR158" s="438"/>
      <c r="AS158" s="438"/>
      <c r="AT158" s="438"/>
      <c r="AU158" s="438"/>
      <c r="AV158" s="439"/>
      <c r="AW158" s="439"/>
      <c r="AX158" s="440"/>
      <c r="AY158" s="440"/>
      <c r="AZ158" s="440"/>
      <c r="BA158" s="440"/>
      <c r="BB158" s="440"/>
      <c r="BC158" s="440"/>
      <c r="BD158" s="440"/>
      <c r="BE158" s="440"/>
      <c r="BF158" s="441"/>
      <c r="BG158" s="441"/>
      <c r="BH158" s="441"/>
      <c r="BI158" s="441"/>
      <c r="BJ158" s="441"/>
      <c r="BK158" s="441"/>
      <c r="BL158" s="441"/>
      <c r="BM158" s="441"/>
      <c r="BN158" s="441"/>
      <c r="BO158" s="441"/>
      <c r="BP158" s="441"/>
      <c r="BQ158" s="442"/>
      <c r="BR158" s="442"/>
      <c r="BS158" s="442"/>
      <c r="BT158" s="442"/>
      <c r="BU158" s="442"/>
      <c r="BV158" s="442"/>
      <c r="BW158" s="442"/>
      <c r="BX158" s="442"/>
      <c r="BY158" s="442"/>
      <c r="BZ158" s="442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5"/>
      <c r="DA158" s="445"/>
      <c r="DB158" s="445"/>
      <c r="DC158" s="445"/>
      <c r="DD158" s="445"/>
      <c r="DE158" s="445"/>
      <c r="DF158" s="445"/>
      <c r="DG158" s="445"/>
      <c r="DH158" s="445"/>
      <c r="DI158" s="445"/>
      <c r="DJ158" s="445"/>
      <c r="DK158" s="445"/>
      <c r="DL158" s="445"/>
      <c r="DM158" s="446"/>
      <c r="DN158" s="446"/>
      <c r="DO158" s="446"/>
      <c r="DP158" s="446"/>
      <c r="DQ158" s="446"/>
      <c r="DR158" s="446"/>
      <c r="DS158" s="446"/>
      <c r="DT158" s="446"/>
      <c r="DU158" s="446"/>
      <c r="DV158" s="446"/>
      <c r="DW158" s="446"/>
      <c r="DX158" s="446"/>
      <c r="DY158" s="446"/>
      <c r="DZ158" s="446"/>
      <c r="EA158" s="440"/>
      <c r="EB158" s="440"/>
      <c r="EC158" s="440"/>
      <c r="ED158" s="440"/>
      <c r="EE158" s="440"/>
      <c r="EF158" s="440"/>
      <c r="EG158" s="440"/>
      <c r="EH158" s="440"/>
      <c r="EI158" s="440"/>
      <c r="EJ158" s="440"/>
      <c r="EK158" s="440"/>
      <c r="EL158" s="440"/>
      <c r="EM158" s="440"/>
      <c r="EN158" s="440"/>
      <c r="EO158" s="441"/>
      <c r="EP158" s="441"/>
      <c r="EQ158" s="441"/>
      <c r="ER158" s="441"/>
      <c r="ES158" s="441"/>
      <c r="ET158" s="441"/>
      <c r="EU158" s="441"/>
      <c r="EV158" s="441"/>
      <c r="EW158" s="441"/>
      <c r="EX158" s="441"/>
      <c r="EY158" s="441"/>
      <c r="EZ158" s="441"/>
      <c r="FA158" s="441"/>
      <c r="FB158" s="441"/>
      <c r="FC158" s="442"/>
      <c r="FD158" s="442"/>
      <c r="FE158" s="442"/>
      <c r="FF158" s="442"/>
      <c r="FG158" s="442"/>
      <c r="FH158" s="442"/>
      <c r="FI158" s="442"/>
      <c r="FJ158" s="442"/>
      <c r="FK158" s="442"/>
      <c r="FL158" s="442"/>
      <c r="FM158" s="442"/>
      <c r="FN158" s="442"/>
      <c r="FO158" s="442"/>
      <c r="FP158" s="442"/>
      <c r="FQ158" s="442"/>
      <c r="FR158" s="443"/>
      <c r="FS158" s="443"/>
      <c r="FT158" s="443"/>
      <c r="FU158" s="443"/>
      <c r="FV158" s="443"/>
      <c r="FW158" s="443"/>
      <c r="FX158" s="443"/>
      <c r="FY158" s="3674"/>
      <c r="FZ158" s="443"/>
      <c r="GA158" s="443"/>
      <c r="GB158" s="443"/>
      <c r="GC158" s="444"/>
      <c r="GD158" s="444"/>
    </row>
    <row r="159" spans="1:186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">
        <v>45</v>
      </c>
      <c r="I159" s="597"/>
      <c r="J159" s="598"/>
      <c r="K159" s="599">
        <v>21</v>
      </c>
      <c r="L159" s="600">
        <v>0.2413793103448276</v>
      </c>
      <c r="M159" s="597"/>
      <c r="N159" s="549"/>
      <c r="O159" s="549"/>
      <c r="P159" s="3747"/>
      <c r="Q159" s="3747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435"/>
      <c r="AD159" s="435"/>
      <c r="AE159" s="435"/>
      <c r="AF159" s="434"/>
      <c r="AG159" s="434"/>
      <c r="AH159" s="434"/>
      <c r="AI159" s="434"/>
      <c r="AJ159" s="434"/>
      <c r="AK159" s="436"/>
      <c r="AL159" s="437"/>
      <c r="AM159" s="437"/>
      <c r="AN159" s="438"/>
      <c r="AO159" s="438"/>
      <c r="AP159" s="438"/>
      <c r="AQ159" s="438"/>
      <c r="AR159" s="438"/>
      <c r="AS159" s="438"/>
      <c r="AT159" s="438"/>
      <c r="AU159" s="438"/>
      <c r="AV159" s="439"/>
      <c r="AW159" s="439"/>
      <c r="AX159" s="440"/>
      <c r="AY159" s="440"/>
      <c r="AZ159" s="440"/>
      <c r="BA159" s="440"/>
      <c r="BB159" s="440"/>
      <c r="BC159" s="440"/>
      <c r="BD159" s="440"/>
      <c r="BE159" s="440"/>
      <c r="BF159" s="441"/>
      <c r="BG159" s="441"/>
      <c r="BH159" s="441"/>
      <c r="BI159" s="441"/>
      <c r="BJ159" s="441"/>
      <c r="BK159" s="441"/>
      <c r="BL159" s="441"/>
      <c r="BM159" s="441"/>
      <c r="BN159" s="441"/>
      <c r="BO159" s="441"/>
      <c r="BP159" s="441"/>
      <c r="BQ159" s="442"/>
      <c r="BR159" s="442"/>
      <c r="BS159" s="442"/>
      <c r="BT159" s="442"/>
      <c r="BU159" s="442"/>
      <c r="BV159" s="442"/>
      <c r="BW159" s="442"/>
      <c r="BX159" s="442"/>
      <c r="BY159" s="442"/>
      <c r="BZ159" s="442"/>
      <c r="CA159" s="443"/>
      <c r="CB159" s="443"/>
      <c r="CC159" s="443"/>
      <c r="CD159" s="443"/>
      <c r="CE159" s="443"/>
      <c r="CF159" s="443"/>
      <c r="CG159" s="443"/>
      <c r="CH159" s="443"/>
      <c r="CI159" s="443"/>
      <c r="CJ159" s="443"/>
      <c r="CK159" s="443"/>
      <c r="CL159" s="443"/>
      <c r="CM159" s="443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5"/>
      <c r="DA159" s="445"/>
      <c r="DB159" s="445"/>
      <c r="DC159" s="445"/>
      <c r="DD159" s="445"/>
      <c r="DE159" s="445"/>
      <c r="DF159" s="445"/>
      <c r="DG159" s="445"/>
      <c r="DH159" s="445"/>
      <c r="DI159" s="445"/>
      <c r="DJ159" s="445"/>
      <c r="DK159" s="445"/>
      <c r="DL159" s="445"/>
      <c r="DM159" s="446"/>
      <c r="DN159" s="446"/>
      <c r="DO159" s="446"/>
      <c r="DP159" s="446"/>
      <c r="DQ159" s="446"/>
      <c r="DR159" s="446"/>
      <c r="DS159" s="446"/>
      <c r="DT159" s="446"/>
      <c r="DU159" s="446"/>
      <c r="DV159" s="446"/>
      <c r="DW159" s="446"/>
      <c r="DX159" s="446"/>
      <c r="DY159" s="446"/>
      <c r="DZ159" s="446"/>
      <c r="EA159" s="440"/>
      <c r="EB159" s="440"/>
      <c r="EC159" s="440"/>
      <c r="ED159" s="440"/>
      <c r="EE159" s="440"/>
      <c r="EF159" s="440"/>
      <c r="EG159" s="440"/>
      <c r="EH159" s="440"/>
      <c r="EI159" s="440"/>
      <c r="EJ159" s="440"/>
      <c r="EK159" s="440"/>
      <c r="EL159" s="440"/>
      <c r="EM159" s="440"/>
      <c r="EN159" s="440"/>
      <c r="EO159" s="441"/>
      <c r="EP159" s="441"/>
      <c r="EQ159" s="441"/>
      <c r="ER159" s="441"/>
      <c r="ES159" s="441"/>
      <c r="ET159" s="441"/>
      <c r="EU159" s="441"/>
      <c r="EV159" s="441"/>
      <c r="EW159" s="441"/>
      <c r="EX159" s="441"/>
      <c r="EY159" s="441"/>
      <c r="EZ159" s="441"/>
      <c r="FA159" s="441"/>
      <c r="FB159" s="441"/>
      <c r="FC159" s="442"/>
      <c r="FD159" s="442"/>
      <c r="FE159" s="442"/>
      <c r="FF159" s="442"/>
      <c r="FG159" s="442"/>
      <c r="FH159" s="442"/>
      <c r="FI159" s="442"/>
      <c r="FJ159" s="442"/>
      <c r="FK159" s="442"/>
      <c r="FL159" s="442"/>
      <c r="FM159" s="442"/>
      <c r="FN159" s="442"/>
      <c r="FO159" s="442"/>
      <c r="FP159" s="442"/>
      <c r="FQ159" s="442"/>
      <c r="FR159" s="443"/>
      <c r="FS159" s="443"/>
      <c r="FT159" s="443"/>
      <c r="FU159" s="443"/>
      <c r="FV159" s="443"/>
      <c r="FW159" s="443"/>
      <c r="FX159" s="443"/>
      <c r="FY159" s="3674"/>
      <c r="FZ159" s="443"/>
      <c r="GA159" s="443"/>
      <c r="GB159" s="443"/>
      <c r="GC159" s="444"/>
      <c r="GD159" s="444"/>
    </row>
    <row r="160" spans="1:186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">
        <v>226</v>
      </c>
      <c r="I160" s="597"/>
      <c r="J160" s="598"/>
      <c r="K160" s="599">
        <v>16</v>
      </c>
      <c r="L160" s="600">
        <v>0.17582417582417584</v>
      </c>
      <c r="M160" s="597"/>
      <c r="N160" s="549"/>
      <c r="O160" s="549"/>
      <c r="P160" s="3747"/>
      <c r="Q160" s="3747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435"/>
      <c r="AD160" s="435"/>
      <c r="AE160" s="435"/>
      <c r="AF160" s="434"/>
      <c r="AG160" s="434"/>
      <c r="AH160" s="434"/>
      <c r="AI160" s="434"/>
      <c r="AJ160" s="434"/>
      <c r="AK160" s="436"/>
      <c r="AL160" s="437"/>
      <c r="AM160" s="437"/>
      <c r="AN160" s="438"/>
      <c r="AO160" s="438"/>
      <c r="AP160" s="438"/>
      <c r="AQ160" s="438"/>
      <c r="AR160" s="438"/>
      <c r="AS160" s="438"/>
      <c r="AT160" s="438"/>
      <c r="AU160" s="438"/>
      <c r="AV160" s="439"/>
      <c r="AW160" s="439"/>
      <c r="AX160" s="440"/>
      <c r="AY160" s="440"/>
      <c r="AZ160" s="440"/>
      <c r="BA160" s="440"/>
      <c r="BB160" s="440"/>
      <c r="BC160" s="440"/>
      <c r="BD160" s="440"/>
      <c r="BE160" s="440"/>
      <c r="BF160" s="441"/>
      <c r="BG160" s="441"/>
      <c r="BH160" s="441"/>
      <c r="BI160" s="441"/>
      <c r="BJ160" s="441"/>
      <c r="BK160" s="441"/>
      <c r="BL160" s="441"/>
      <c r="BM160" s="441"/>
      <c r="BN160" s="441"/>
      <c r="BO160" s="441"/>
      <c r="BP160" s="441"/>
      <c r="BQ160" s="442"/>
      <c r="BR160" s="442"/>
      <c r="BS160" s="442"/>
      <c r="BT160" s="442"/>
      <c r="BU160" s="442"/>
      <c r="BV160" s="442"/>
      <c r="BW160" s="442"/>
      <c r="BX160" s="442"/>
      <c r="BY160" s="442"/>
      <c r="BZ160" s="442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44"/>
      <c r="CO160" s="444"/>
      <c r="CP160" s="444"/>
      <c r="CQ160" s="444"/>
      <c r="CR160" s="444"/>
      <c r="CS160" s="444"/>
      <c r="CT160" s="444"/>
      <c r="CU160" s="444"/>
      <c r="CV160" s="444"/>
      <c r="CW160" s="444"/>
      <c r="CX160" s="444"/>
      <c r="CY160" s="444"/>
      <c r="CZ160" s="445"/>
      <c r="DA160" s="445"/>
      <c r="DB160" s="445"/>
      <c r="DC160" s="445"/>
      <c r="DD160" s="445"/>
      <c r="DE160" s="445"/>
      <c r="DF160" s="445"/>
      <c r="DG160" s="445"/>
      <c r="DH160" s="445"/>
      <c r="DI160" s="445"/>
      <c r="DJ160" s="445"/>
      <c r="DK160" s="445"/>
      <c r="DL160" s="445"/>
      <c r="DM160" s="446"/>
      <c r="DN160" s="446"/>
      <c r="DO160" s="446"/>
      <c r="DP160" s="446"/>
      <c r="DQ160" s="446"/>
      <c r="DR160" s="446"/>
      <c r="DS160" s="446"/>
      <c r="DT160" s="446"/>
      <c r="DU160" s="446"/>
      <c r="DV160" s="446"/>
      <c r="DW160" s="446"/>
      <c r="DX160" s="446"/>
      <c r="DY160" s="446"/>
      <c r="DZ160" s="446"/>
      <c r="EA160" s="440"/>
      <c r="EB160" s="440"/>
      <c r="EC160" s="440"/>
      <c r="ED160" s="440"/>
      <c r="EE160" s="440"/>
      <c r="EF160" s="440"/>
      <c r="EG160" s="440"/>
      <c r="EH160" s="440"/>
      <c r="EI160" s="440"/>
      <c r="EJ160" s="440"/>
      <c r="EK160" s="440"/>
      <c r="EL160" s="440"/>
      <c r="EM160" s="440"/>
      <c r="EN160" s="440"/>
      <c r="EO160" s="441"/>
      <c r="EP160" s="441"/>
      <c r="EQ160" s="441"/>
      <c r="ER160" s="441"/>
      <c r="ES160" s="441"/>
      <c r="ET160" s="441"/>
      <c r="EU160" s="441"/>
      <c r="EV160" s="441"/>
      <c r="EW160" s="441"/>
      <c r="EX160" s="441"/>
      <c r="EY160" s="441"/>
      <c r="EZ160" s="441"/>
      <c r="FA160" s="441"/>
      <c r="FB160" s="441"/>
      <c r="FC160" s="442"/>
      <c r="FD160" s="442"/>
      <c r="FE160" s="442"/>
      <c r="FF160" s="442"/>
      <c r="FG160" s="442"/>
      <c r="FH160" s="442"/>
      <c r="FI160" s="442"/>
      <c r="FJ160" s="442"/>
      <c r="FK160" s="442"/>
      <c r="FL160" s="442"/>
      <c r="FM160" s="442"/>
      <c r="FN160" s="442"/>
      <c r="FO160" s="442"/>
      <c r="FP160" s="442"/>
      <c r="FQ160" s="442"/>
      <c r="FR160" s="443"/>
      <c r="FS160" s="443"/>
      <c r="FT160" s="443"/>
      <c r="FU160" s="443"/>
      <c r="FV160" s="443"/>
      <c r="FW160" s="443"/>
      <c r="FX160" s="443"/>
      <c r="FY160" s="3674"/>
      <c r="FZ160" s="443"/>
      <c r="GA160" s="443"/>
      <c r="GB160" s="443"/>
      <c r="GC160" s="444"/>
      <c r="GD160" s="444"/>
    </row>
    <row r="161" spans="1:247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">
        <v>193</v>
      </c>
      <c r="I161" s="597"/>
      <c r="J161" s="598"/>
      <c r="K161" s="599">
        <v>16</v>
      </c>
      <c r="L161" s="600">
        <v>0.23880597014925373</v>
      </c>
      <c r="M161" s="597"/>
      <c r="N161" s="549"/>
      <c r="O161" s="549"/>
      <c r="P161" s="3747"/>
      <c r="Q161" s="3747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435"/>
      <c r="AD161" s="435"/>
      <c r="AE161" s="435"/>
      <c r="AF161" s="434"/>
      <c r="AG161" s="434"/>
      <c r="AH161" s="434"/>
      <c r="AI161" s="434"/>
      <c r="AJ161" s="434"/>
      <c r="AK161" s="436"/>
      <c r="AL161" s="437"/>
      <c r="AM161" s="437"/>
      <c r="AN161" s="438"/>
      <c r="AO161" s="438"/>
      <c r="AP161" s="438"/>
      <c r="AQ161" s="438"/>
      <c r="AR161" s="438"/>
      <c r="AS161" s="438"/>
      <c r="AT161" s="438"/>
      <c r="AU161" s="438"/>
      <c r="AV161" s="439"/>
      <c r="AW161" s="439"/>
      <c r="AX161" s="440"/>
      <c r="AY161" s="440"/>
      <c r="AZ161" s="440"/>
      <c r="BA161" s="440"/>
      <c r="BB161" s="440"/>
      <c r="BC161" s="440"/>
      <c r="BD161" s="440"/>
      <c r="BE161" s="440"/>
      <c r="BF161" s="441"/>
      <c r="BG161" s="441"/>
      <c r="BH161" s="441"/>
      <c r="BI161" s="441"/>
      <c r="BJ161" s="441"/>
      <c r="BK161" s="441"/>
      <c r="BL161" s="441"/>
      <c r="BM161" s="441"/>
      <c r="BN161" s="441"/>
      <c r="BO161" s="441"/>
      <c r="BP161" s="441"/>
      <c r="BQ161" s="442"/>
      <c r="BR161" s="442"/>
      <c r="BS161" s="442"/>
      <c r="BT161" s="442"/>
      <c r="BU161" s="442"/>
      <c r="BV161" s="442"/>
      <c r="BW161" s="442"/>
      <c r="BX161" s="442"/>
      <c r="BY161" s="442"/>
      <c r="BZ161" s="442"/>
      <c r="CA161" s="443"/>
      <c r="CB161" s="443"/>
      <c r="CC161" s="443"/>
      <c r="CD161" s="443"/>
      <c r="CE161" s="443"/>
      <c r="CF161" s="443"/>
      <c r="CG161" s="443"/>
      <c r="CH161" s="443"/>
      <c r="CI161" s="443"/>
      <c r="CJ161" s="443"/>
      <c r="CK161" s="443"/>
      <c r="CL161" s="443"/>
      <c r="CM161" s="443"/>
      <c r="CN161" s="444"/>
      <c r="CO161" s="444"/>
      <c r="CP161" s="444"/>
      <c r="CQ161" s="444"/>
      <c r="CR161" s="444"/>
      <c r="CS161" s="444"/>
      <c r="CT161" s="444"/>
      <c r="CU161" s="444"/>
      <c r="CV161" s="444"/>
      <c r="CW161" s="444"/>
      <c r="CX161" s="444"/>
      <c r="CY161" s="444"/>
      <c r="CZ161" s="445"/>
      <c r="DA161" s="445"/>
      <c r="DB161" s="445"/>
      <c r="DC161" s="445"/>
      <c r="DD161" s="445"/>
      <c r="DE161" s="445"/>
      <c r="DF161" s="445"/>
      <c r="DG161" s="445"/>
      <c r="DH161" s="445"/>
      <c r="DI161" s="445"/>
      <c r="DJ161" s="445"/>
      <c r="DK161" s="445"/>
      <c r="DL161" s="445"/>
      <c r="DM161" s="446"/>
      <c r="DN161" s="446"/>
      <c r="DO161" s="446"/>
      <c r="DP161" s="446"/>
      <c r="DQ161" s="446"/>
      <c r="DR161" s="446"/>
      <c r="DS161" s="446"/>
      <c r="DT161" s="446"/>
      <c r="DU161" s="446"/>
      <c r="DV161" s="446"/>
      <c r="DW161" s="446"/>
      <c r="DX161" s="446"/>
      <c r="DY161" s="446"/>
      <c r="DZ161" s="446"/>
      <c r="EA161" s="440"/>
      <c r="EB161" s="440"/>
      <c r="EC161" s="440"/>
      <c r="ED161" s="440"/>
      <c r="EE161" s="440"/>
      <c r="EF161" s="440"/>
      <c r="EG161" s="440"/>
      <c r="EH161" s="440"/>
      <c r="EI161" s="440"/>
      <c r="EJ161" s="440"/>
      <c r="EK161" s="440"/>
      <c r="EL161" s="440"/>
      <c r="EM161" s="440"/>
      <c r="EN161" s="440"/>
      <c r="EO161" s="441"/>
      <c r="EP161" s="441"/>
      <c r="EQ161" s="441"/>
      <c r="ER161" s="441"/>
      <c r="ES161" s="441"/>
      <c r="ET161" s="441"/>
      <c r="EU161" s="441"/>
      <c r="EV161" s="441"/>
      <c r="EW161" s="441"/>
      <c r="EX161" s="441"/>
      <c r="EY161" s="441"/>
      <c r="EZ161" s="441"/>
      <c r="FA161" s="441"/>
      <c r="FB161" s="441"/>
      <c r="FC161" s="442"/>
      <c r="FD161" s="442"/>
      <c r="FE161" s="442"/>
      <c r="FF161" s="442"/>
      <c r="FG161" s="442"/>
      <c r="FH161" s="442"/>
      <c r="FI161" s="442"/>
      <c r="FJ161" s="442"/>
      <c r="FK161" s="442"/>
      <c r="FL161" s="442"/>
      <c r="FM161" s="442"/>
      <c r="FN161" s="442"/>
      <c r="FO161" s="442"/>
      <c r="FP161" s="442"/>
      <c r="FQ161" s="442"/>
      <c r="FR161" s="443"/>
      <c r="FS161" s="443"/>
      <c r="FT161" s="443"/>
      <c r="FU161" s="443"/>
      <c r="FV161" s="443"/>
      <c r="FW161" s="443"/>
      <c r="FX161" s="443"/>
      <c r="FY161" s="3674"/>
      <c r="FZ161" s="443"/>
      <c r="GA161" s="443"/>
      <c r="GB161" s="443"/>
      <c r="GC161" s="444"/>
      <c r="GD161" s="444"/>
    </row>
    <row r="162" spans="1:247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">
        <v>221</v>
      </c>
      <c r="I162" s="597"/>
      <c r="J162" s="598"/>
      <c r="K162" s="599">
        <v>15</v>
      </c>
      <c r="L162" s="600">
        <v>0.28846153846153844</v>
      </c>
      <c r="M162" s="597"/>
      <c r="N162" s="549"/>
      <c r="O162" s="549"/>
      <c r="P162" s="3747"/>
      <c r="Q162" s="3747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435"/>
      <c r="AD162" s="435"/>
      <c r="AE162" s="435"/>
      <c r="AF162" s="434"/>
      <c r="AG162" s="434"/>
      <c r="AH162" s="434"/>
      <c r="AI162" s="434"/>
      <c r="AJ162" s="434"/>
      <c r="AK162" s="436"/>
      <c r="AL162" s="437"/>
      <c r="AM162" s="437"/>
      <c r="AN162" s="438"/>
      <c r="AO162" s="438"/>
      <c r="AP162" s="438"/>
      <c r="AQ162" s="438"/>
      <c r="AR162" s="438"/>
      <c r="AS162" s="438"/>
      <c r="AT162" s="438"/>
      <c r="AU162" s="438"/>
      <c r="AV162" s="439"/>
      <c r="AW162" s="439"/>
      <c r="AX162" s="440"/>
      <c r="AY162" s="440"/>
      <c r="AZ162" s="440"/>
      <c r="BA162" s="440"/>
      <c r="BB162" s="440"/>
      <c r="BC162" s="440"/>
      <c r="BD162" s="440"/>
      <c r="BE162" s="440"/>
      <c r="BF162" s="441"/>
      <c r="BG162" s="441"/>
      <c r="BH162" s="441"/>
      <c r="BI162" s="441"/>
      <c r="BJ162" s="441"/>
      <c r="BK162" s="441"/>
      <c r="BL162" s="441"/>
      <c r="BM162" s="441"/>
      <c r="BN162" s="441"/>
      <c r="BO162" s="441"/>
      <c r="BP162" s="441"/>
      <c r="BQ162" s="442"/>
      <c r="BR162" s="442"/>
      <c r="BS162" s="442"/>
      <c r="BT162" s="442"/>
      <c r="BU162" s="442"/>
      <c r="BV162" s="442"/>
      <c r="BW162" s="442"/>
      <c r="BX162" s="442"/>
      <c r="BY162" s="442"/>
      <c r="BZ162" s="442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44"/>
      <c r="CO162" s="444"/>
      <c r="CP162" s="444"/>
      <c r="CQ162" s="444"/>
      <c r="CR162" s="444"/>
      <c r="CS162" s="444"/>
      <c r="CT162" s="444"/>
      <c r="CU162" s="444"/>
      <c r="CV162" s="444"/>
      <c r="CW162" s="444"/>
      <c r="CX162" s="444"/>
      <c r="CY162" s="444"/>
      <c r="CZ162" s="445"/>
      <c r="DA162" s="445"/>
      <c r="DB162" s="445"/>
      <c r="DC162" s="445"/>
      <c r="DD162" s="445"/>
      <c r="DE162" s="445"/>
      <c r="DF162" s="445"/>
      <c r="DG162" s="445"/>
      <c r="DH162" s="445"/>
      <c r="DI162" s="445"/>
      <c r="DJ162" s="445"/>
      <c r="DK162" s="445"/>
      <c r="DL162" s="445"/>
      <c r="DM162" s="446"/>
      <c r="DN162" s="446"/>
      <c r="DO162" s="446"/>
      <c r="DP162" s="446"/>
      <c r="DQ162" s="446"/>
      <c r="DR162" s="446"/>
      <c r="DS162" s="446"/>
      <c r="DT162" s="446"/>
      <c r="DU162" s="446"/>
      <c r="DV162" s="446"/>
      <c r="DW162" s="446"/>
      <c r="DX162" s="446"/>
      <c r="DY162" s="446"/>
      <c r="DZ162" s="446"/>
      <c r="EA162" s="440"/>
      <c r="EB162" s="440"/>
      <c r="EC162" s="440"/>
      <c r="ED162" s="440"/>
      <c r="EE162" s="440"/>
      <c r="EF162" s="440"/>
      <c r="EG162" s="440"/>
      <c r="EH162" s="440"/>
      <c r="EI162" s="440"/>
      <c r="EJ162" s="440"/>
      <c r="EK162" s="440"/>
      <c r="EL162" s="440"/>
      <c r="EM162" s="440"/>
      <c r="EN162" s="440"/>
      <c r="EO162" s="441"/>
      <c r="EP162" s="441"/>
      <c r="EQ162" s="441"/>
      <c r="ER162" s="441"/>
      <c r="ES162" s="441"/>
      <c r="ET162" s="441"/>
      <c r="EU162" s="441"/>
      <c r="EV162" s="441"/>
      <c r="EW162" s="441"/>
      <c r="EX162" s="441"/>
      <c r="EY162" s="441"/>
      <c r="EZ162" s="441"/>
      <c r="FA162" s="441"/>
      <c r="FB162" s="441"/>
      <c r="FC162" s="442"/>
      <c r="FD162" s="442"/>
      <c r="FE162" s="442"/>
      <c r="FF162" s="442"/>
      <c r="FG162" s="442"/>
      <c r="FH162" s="442"/>
      <c r="FI162" s="442"/>
      <c r="FJ162" s="442"/>
      <c r="FK162" s="442"/>
      <c r="FL162" s="442"/>
      <c r="FM162" s="442"/>
      <c r="FN162" s="442"/>
      <c r="FO162" s="442"/>
      <c r="FP162" s="442"/>
      <c r="FQ162" s="442"/>
      <c r="FR162" s="443"/>
      <c r="FS162" s="443"/>
      <c r="FT162" s="443"/>
      <c r="FU162" s="443"/>
      <c r="FV162" s="443"/>
      <c r="FW162" s="443"/>
      <c r="FX162" s="443"/>
      <c r="FY162" s="3674"/>
      <c r="FZ162" s="443"/>
      <c r="GA162" s="443"/>
      <c r="GB162" s="443"/>
      <c r="GC162" s="444"/>
      <c r="GD162" s="444"/>
    </row>
    <row r="163" spans="1:247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3747"/>
      <c r="Q163" s="3747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435"/>
      <c r="AD163" s="435"/>
      <c r="AE163" s="435"/>
      <c r="AF163" s="434"/>
      <c r="AG163" s="434"/>
      <c r="AH163" s="434"/>
      <c r="AI163" s="434"/>
      <c r="AJ163" s="434"/>
      <c r="AK163" s="436"/>
      <c r="AL163" s="437"/>
      <c r="AM163" s="437"/>
      <c r="AN163" s="438"/>
      <c r="AO163" s="438"/>
      <c r="AP163" s="438"/>
      <c r="AQ163" s="438"/>
      <c r="AR163" s="438"/>
      <c r="AS163" s="438"/>
      <c r="AT163" s="438"/>
      <c r="AU163" s="438"/>
      <c r="AV163" s="439"/>
      <c r="AW163" s="439"/>
      <c r="AX163" s="440"/>
      <c r="AY163" s="440"/>
      <c r="AZ163" s="440"/>
      <c r="BA163" s="440"/>
      <c r="BB163" s="440"/>
      <c r="BC163" s="440"/>
      <c r="BD163" s="440"/>
      <c r="BE163" s="440"/>
      <c r="BF163" s="441"/>
      <c r="BG163" s="441"/>
      <c r="BH163" s="441"/>
      <c r="BI163" s="441"/>
      <c r="BJ163" s="441"/>
      <c r="BK163" s="441"/>
      <c r="BL163" s="441"/>
      <c r="BM163" s="441"/>
      <c r="BN163" s="441"/>
      <c r="BO163" s="441"/>
      <c r="BP163" s="441"/>
      <c r="BQ163" s="442"/>
      <c r="BR163" s="442"/>
      <c r="BS163" s="442"/>
      <c r="BT163" s="442"/>
      <c r="BU163" s="442"/>
      <c r="BV163" s="442"/>
      <c r="BW163" s="442"/>
      <c r="BX163" s="442"/>
      <c r="BY163" s="442"/>
      <c r="BZ163" s="442"/>
      <c r="CA163" s="443"/>
      <c r="CB163" s="443"/>
      <c r="CC163" s="443"/>
      <c r="CD163" s="443"/>
      <c r="CE163" s="443"/>
      <c r="CF163" s="443"/>
      <c r="CG163" s="443"/>
      <c r="CH163" s="443"/>
      <c r="CI163" s="443"/>
      <c r="CJ163" s="443"/>
      <c r="CK163" s="443"/>
      <c r="CL163" s="443"/>
      <c r="CM163" s="443"/>
      <c r="CN163" s="444"/>
      <c r="CO163" s="444"/>
      <c r="CP163" s="444"/>
      <c r="CQ163" s="444"/>
      <c r="CR163" s="444"/>
      <c r="CS163" s="444"/>
      <c r="CT163" s="444"/>
      <c r="CU163" s="444"/>
      <c r="CV163" s="444"/>
      <c r="CW163" s="444"/>
      <c r="CX163" s="444"/>
      <c r="CY163" s="444"/>
      <c r="CZ163" s="445"/>
      <c r="DA163" s="445"/>
      <c r="DB163" s="445"/>
      <c r="DC163" s="445"/>
      <c r="DD163" s="445"/>
      <c r="DE163" s="445"/>
      <c r="DF163" s="445"/>
      <c r="DG163" s="445"/>
      <c r="DH163" s="445"/>
      <c r="DI163" s="445"/>
      <c r="DJ163" s="445"/>
      <c r="DK163" s="445"/>
      <c r="DL163" s="445"/>
      <c r="DM163" s="446"/>
      <c r="DN163" s="446"/>
      <c r="DO163" s="446"/>
      <c r="DP163" s="446"/>
      <c r="DQ163" s="446"/>
      <c r="DR163" s="446"/>
      <c r="DS163" s="446"/>
      <c r="DT163" s="446"/>
      <c r="DU163" s="446"/>
      <c r="DV163" s="446"/>
      <c r="DW163" s="446"/>
      <c r="DX163" s="446"/>
      <c r="DY163" s="446"/>
      <c r="DZ163" s="446"/>
      <c r="EA163" s="440"/>
      <c r="EB163" s="440"/>
      <c r="EC163" s="440"/>
      <c r="ED163" s="440"/>
      <c r="EE163" s="440"/>
      <c r="EF163" s="440"/>
      <c r="EG163" s="440"/>
      <c r="EH163" s="440"/>
      <c r="EI163" s="440"/>
      <c r="EJ163" s="440"/>
      <c r="EK163" s="440"/>
      <c r="EL163" s="440"/>
      <c r="EM163" s="440"/>
      <c r="EN163" s="440"/>
      <c r="EO163" s="441"/>
      <c r="EP163" s="441"/>
      <c r="EQ163" s="441"/>
      <c r="ER163" s="441"/>
      <c r="ES163" s="441"/>
      <c r="ET163" s="441"/>
      <c r="EU163" s="441"/>
      <c r="EV163" s="441"/>
      <c r="EW163" s="441"/>
      <c r="EX163" s="441"/>
      <c r="EY163" s="441"/>
      <c r="EZ163" s="441"/>
      <c r="FA163" s="441"/>
      <c r="FB163" s="441"/>
      <c r="FC163" s="442"/>
      <c r="FD163" s="442"/>
      <c r="FE163" s="442"/>
      <c r="FF163" s="442"/>
      <c r="FG163" s="442"/>
      <c r="FH163" s="442"/>
      <c r="FI163" s="442"/>
      <c r="FJ163" s="442"/>
      <c r="FK163" s="442"/>
      <c r="FL163" s="442"/>
      <c r="FM163" s="442"/>
      <c r="FN163" s="442"/>
      <c r="FO163" s="442"/>
      <c r="FP163" s="442"/>
      <c r="FQ163" s="442"/>
      <c r="FR163" s="443"/>
      <c r="FS163" s="443"/>
      <c r="FT163" s="443"/>
      <c r="FU163" s="443"/>
      <c r="FV163" s="443"/>
      <c r="FW163" s="443"/>
      <c r="FX163" s="443"/>
      <c r="FY163" s="3674"/>
      <c r="FZ163" s="443"/>
      <c r="GA163" s="443"/>
      <c r="GB163" s="443"/>
      <c r="GC163" s="444"/>
      <c r="GD163" s="444"/>
    </row>
    <row r="164" spans="1:247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3747"/>
      <c r="Q164" s="3747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435"/>
      <c r="AD164" s="435"/>
      <c r="AE164" s="435"/>
      <c r="AF164" s="434"/>
      <c r="AG164" s="434"/>
      <c r="AH164" s="434"/>
      <c r="AI164" s="434"/>
      <c r="AJ164" s="434"/>
      <c r="AK164" s="436"/>
      <c r="AL164" s="437"/>
      <c r="AM164" s="437"/>
      <c r="AN164" s="438"/>
      <c r="AO164" s="438"/>
      <c r="AP164" s="438"/>
      <c r="AQ164" s="438"/>
      <c r="AR164" s="438"/>
      <c r="AS164" s="438"/>
      <c r="AT164" s="438"/>
      <c r="AU164" s="438"/>
      <c r="AV164" s="439"/>
      <c r="AW164" s="439"/>
      <c r="AX164" s="440"/>
      <c r="AY164" s="440"/>
      <c r="AZ164" s="440"/>
      <c r="BA164" s="440"/>
      <c r="BB164" s="440"/>
      <c r="BC164" s="440"/>
      <c r="BD164" s="440"/>
      <c r="BE164" s="440"/>
      <c r="BF164" s="441"/>
      <c r="BG164" s="441"/>
      <c r="BH164" s="441"/>
      <c r="BI164" s="441"/>
      <c r="BJ164" s="441"/>
      <c r="BK164" s="441"/>
      <c r="BL164" s="441"/>
      <c r="BM164" s="441"/>
      <c r="BN164" s="441"/>
      <c r="BO164" s="441"/>
      <c r="BP164" s="441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2"/>
      <c r="CA164" s="443"/>
      <c r="CB164" s="443"/>
      <c r="CC164" s="443"/>
      <c r="CD164" s="443"/>
      <c r="CE164" s="443"/>
      <c r="CF164" s="443"/>
      <c r="CG164" s="443"/>
      <c r="CH164" s="443"/>
      <c r="CI164" s="443"/>
      <c r="CJ164" s="443"/>
      <c r="CK164" s="443"/>
      <c r="CL164" s="443"/>
      <c r="CM164" s="443"/>
      <c r="CN164" s="444"/>
      <c r="CO164" s="444"/>
      <c r="CP164" s="444"/>
      <c r="CQ164" s="444"/>
      <c r="CR164" s="444"/>
      <c r="CS164" s="444"/>
      <c r="CT164" s="444"/>
      <c r="CU164" s="444"/>
      <c r="CV164" s="444"/>
      <c r="CW164" s="444"/>
      <c r="CX164" s="444"/>
      <c r="CY164" s="444"/>
      <c r="CZ164" s="445"/>
      <c r="DA164" s="445"/>
      <c r="DB164" s="445"/>
      <c r="DC164" s="445"/>
      <c r="DD164" s="445"/>
      <c r="DE164" s="445"/>
      <c r="DF164" s="445"/>
      <c r="DG164" s="445"/>
      <c r="DH164" s="445"/>
      <c r="DI164" s="445"/>
      <c r="DJ164" s="445"/>
      <c r="DK164" s="445"/>
      <c r="DL164" s="445"/>
      <c r="DM164" s="446"/>
      <c r="DN164" s="446"/>
      <c r="DO164" s="446"/>
      <c r="DP164" s="446"/>
      <c r="DQ164" s="446"/>
      <c r="DR164" s="446"/>
      <c r="DS164" s="446"/>
      <c r="DT164" s="446"/>
      <c r="DU164" s="446"/>
      <c r="DV164" s="446"/>
      <c r="DW164" s="446"/>
      <c r="DX164" s="446"/>
      <c r="DY164" s="446"/>
      <c r="DZ164" s="446"/>
      <c r="EA164" s="440"/>
      <c r="EB164" s="440"/>
      <c r="EC164" s="440"/>
      <c r="ED164" s="440"/>
      <c r="EE164" s="440"/>
      <c r="EF164" s="440"/>
      <c r="EG164" s="440"/>
      <c r="EH164" s="440"/>
      <c r="EI164" s="440"/>
      <c r="EJ164" s="440"/>
      <c r="EK164" s="440"/>
      <c r="EL164" s="440"/>
      <c r="EM164" s="440"/>
      <c r="EN164" s="440"/>
      <c r="EO164" s="441"/>
      <c r="EP164" s="441"/>
      <c r="EQ164" s="441"/>
      <c r="ER164" s="441"/>
      <c r="ES164" s="441"/>
      <c r="ET164" s="441"/>
      <c r="EU164" s="441"/>
      <c r="EV164" s="441"/>
      <c r="EW164" s="441"/>
      <c r="EX164" s="441"/>
      <c r="EY164" s="441"/>
      <c r="EZ164" s="441"/>
      <c r="FA164" s="441"/>
      <c r="FB164" s="441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3"/>
      <c r="FS164" s="443"/>
      <c r="FT164" s="443"/>
      <c r="FU164" s="443"/>
      <c r="FV164" s="443"/>
      <c r="FW164" s="443"/>
      <c r="FX164" s="443"/>
      <c r="FY164" s="3674"/>
      <c r="FZ164" s="443"/>
      <c r="GA164" s="443"/>
      <c r="GB164" s="443"/>
      <c r="GC164" s="444"/>
      <c r="GD164" s="444"/>
    </row>
    <row r="165" spans="1:247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">
        <v>181</v>
      </c>
      <c r="I165" s="606"/>
      <c r="J165" s="607"/>
      <c r="K165" s="608">
        <v>11</v>
      </c>
      <c r="L165" s="609">
        <v>0.22916666666666666</v>
      </c>
      <c r="M165" s="605"/>
      <c r="N165" s="549"/>
      <c r="O165" s="549"/>
      <c r="P165" s="3747"/>
      <c r="Q165" s="3747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435"/>
      <c r="AD165" s="435"/>
      <c r="AE165" s="435"/>
      <c r="AF165" s="434"/>
      <c r="AG165" s="434"/>
      <c r="AH165" s="434"/>
      <c r="AI165" s="434"/>
      <c r="AJ165" s="434"/>
      <c r="AK165" s="436"/>
      <c r="AL165" s="437"/>
      <c r="AM165" s="437"/>
      <c r="AN165" s="438"/>
      <c r="AO165" s="438"/>
      <c r="AP165" s="438"/>
      <c r="AQ165" s="438"/>
      <c r="AR165" s="438"/>
      <c r="AS165" s="438"/>
      <c r="AT165" s="438"/>
      <c r="AU165" s="438"/>
      <c r="AV165" s="439"/>
      <c r="AW165" s="439"/>
      <c r="AX165" s="440"/>
      <c r="AY165" s="440"/>
      <c r="AZ165" s="440"/>
      <c r="BA165" s="440"/>
      <c r="BB165" s="440"/>
      <c r="BC165" s="440"/>
      <c r="BD165" s="440"/>
      <c r="BE165" s="440"/>
      <c r="BF165" s="441"/>
      <c r="BG165" s="441"/>
      <c r="BH165" s="441"/>
      <c r="BI165" s="441"/>
      <c r="BJ165" s="441"/>
      <c r="BK165" s="441"/>
      <c r="BL165" s="441"/>
      <c r="BM165" s="441"/>
      <c r="BN165" s="441"/>
      <c r="BO165" s="441"/>
      <c r="BP165" s="441"/>
      <c r="BQ165" s="442"/>
      <c r="BR165" s="442"/>
      <c r="BS165" s="442"/>
      <c r="BT165" s="442"/>
      <c r="BU165" s="442"/>
      <c r="BV165" s="442"/>
      <c r="BW165" s="442"/>
      <c r="BX165" s="442"/>
      <c r="BY165" s="442"/>
      <c r="BZ165" s="442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4"/>
      <c r="CO165" s="444"/>
      <c r="CP165" s="444"/>
      <c r="CQ165" s="444"/>
      <c r="CR165" s="444"/>
      <c r="CS165" s="444"/>
      <c r="CT165" s="444"/>
      <c r="CU165" s="444"/>
      <c r="CV165" s="444"/>
      <c r="CW165" s="444"/>
      <c r="CX165" s="444"/>
      <c r="CY165" s="444"/>
      <c r="CZ165" s="445"/>
      <c r="DA165" s="445"/>
      <c r="DB165" s="445"/>
      <c r="DC165" s="445"/>
      <c r="DD165" s="445"/>
      <c r="DE165" s="445"/>
      <c r="DF165" s="445"/>
      <c r="DG165" s="445"/>
      <c r="DH165" s="445"/>
      <c r="DI165" s="445"/>
      <c r="DJ165" s="445"/>
      <c r="DK165" s="445"/>
      <c r="DL165" s="445"/>
      <c r="DM165" s="446"/>
      <c r="DN165" s="446"/>
      <c r="DO165" s="446"/>
      <c r="DP165" s="446"/>
      <c r="DQ165" s="446"/>
      <c r="DR165" s="446"/>
      <c r="DS165" s="446"/>
      <c r="DT165" s="446"/>
      <c r="DU165" s="446"/>
      <c r="DV165" s="446"/>
      <c r="DW165" s="446"/>
      <c r="DX165" s="446"/>
      <c r="DY165" s="446"/>
      <c r="DZ165" s="446"/>
      <c r="EA165" s="440"/>
      <c r="EB165" s="440"/>
      <c r="EC165" s="440"/>
      <c r="ED165" s="440"/>
      <c r="EE165" s="440"/>
      <c r="EF165" s="440"/>
      <c r="EG165" s="440"/>
      <c r="EH165" s="440"/>
      <c r="EI165" s="440"/>
      <c r="EJ165" s="440"/>
      <c r="EK165" s="440"/>
      <c r="EL165" s="440"/>
      <c r="EM165" s="440"/>
      <c r="EN165" s="440"/>
      <c r="EO165" s="441"/>
      <c r="EP165" s="441"/>
      <c r="EQ165" s="441"/>
      <c r="ER165" s="441"/>
      <c r="ES165" s="441"/>
      <c r="ET165" s="441"/>
      <c r="EU165" s="441"/>
      <c r="EV165" s="441"/>
      <c r="EW165" s="441"/>
      <c r="EX165" s="441"/>
      <c r="EY165" s="441"/>
      <c r="EZ165" s="441"/>
      <c r="FA165" s="441"/>
      <c r="FB165" s="441"/>
      <c r="FC165" s="442"/>
      <c r="FD165" s="442"/>
      <c r="FE165" s="442"/>
      <c r="FF165" s="442"/>
      <c r="FG165" s="442"/>
      <c r="FH165" s="442"/>
      <c r="FI165" s="442"/>
      <c r="FJ165" s="442"/>
      <c r="FK165" s="442"/>
      <c r="FL165" s="442"/>
      <c r="FM165" s="442"/>
      <c r="FN165" s="442"/>
      <c r="FO165" s="442"/>
      <c r="FP165" s="442"/>
      <c r="FQ165" s="442"/>
      <c r="FR165" s="443"/>
      <c r="FS165" s="443"/>
      <c r="FT165" s="443"/>
      <c r="FU165" s="443"/>
      <c r="FV165" s="443"/>
      <c r="FW165" s="443"/>
      <c r="FX165" s="443"/>
      <c r="FY165" s="3674"/>
      <c r="FZ165" s="443"/>
      <c r="GA165" s="443"/>
      <c r="GB165" s="443"/>
      <c r="GC165" s="444"/>
      <c r="GD165" s="444"/>
    </row>
    <row r="166" spans="1:247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">
        <v>133</v>
      </c>
      <c r="I166" s="606"/>
      <c r="J166" s="607"/>
      <c r="K166" s="608">
        <v>8</v>
      </c>
      <c r="L166" s="609">
        <v>5.128205128205128E-2</v>
      </c>
      <c r="M166" s="605"/>
      <c r="N166" s="549"/>
      <c r="O166" s="549"/>
      <c r="P166" s="3747"/>
      <c r="Q166" s="3747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435"/>
      <c r="AD166" s="435"/>
      <c r="AE166" s="435"/>
      <c r="AF166" s="434"/>
      <c r="AG166" s="434"/>
      <c r="AH166" s="434"/>
      <c r="AI166" s="434"/>
      <c r="AJ166" s="434"/>
      <c r="AK166" s="436"/>
      <c r="AL166" s="437"/>
      <c r="AM166" s="437"/>
      <c r="AN166" s="438"/>
      <c r="AO166" s="438"/>
      <c r="AP166" s="438"/>
      <c r="AQ166" s="438"/>
      <c r="AR166" s="438"/>
      <c r="AS166" s="438"/>
      <c r="AT166" s="438"/>
      <c r="AU166" s="438"/>
      <c r="AV166" s="439"/>
      <c r="AW166" s="439"/>
      <c r="AX166" s="440"/>
      <c r="AY166" s="440"/>
      <c r="AZ166" s="440"/>
      <c r="BA166" s="440"/>
      <c r="BB166" s="440"/>
      <c r="BC166" s="440"/>
      <c r="BD166" s="440"/>
      <c r="BE166" s="440"/>
      <c r="BF166" s="441"/>
      <c r="BG166" s="441"/>
      <c r="BH166" s="441"/>
      <c r="BI166" s="441"/>
      <c r="BJ166" s="441"/>
      <c r="BK166" s="441"/>
      <c r="BL166" s="441"/>
      <c r="BM166" s="441"/>
      <c r="BN166" s="441"/>
      <c r="BO166" s="441"/>
      <c r="BP166" s="441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2"/>
      <c r="CA166" s="443"/>
      <c r="CB166" s="443"/>
      <c r="CC166" s="443"/>
      <c r="CD166" s="443"/>
      <c r="CE166" s="443"/>
      <c r="CF166" s="443"/>
      <c r="CG166" s="443"/>
      <c r="CH166" s="443"/>
      <c r="CI166" s="443"/>
      <c r="CJ166" s="443"/>
      <c r="CK166" s="443"/>
      <c r="CL166" s="443"/>
      <c r="CM166" s="443"/>
      <c r="CN166" s="444"/>
      <c r="CO166" s="444"/>
      <c r="CP166" s="444"/>
      <c r="CQ166" s="444"/>
      <c r="CR166" s="444"/>
      <c r="CS166" s="444"/>
      <c r="CT166" s="444"/>
      <c r="CU166" s="444"/>
      <c r="CV166" s="444"/>
      <c r="CW166" s="444"/>
      <c r="CX166" s="444"/>
      <c r="CY166" s="444"/>
      <c r="CZ166" s="445"/>
      <c r="DA166" s="445"/>
      <c r="DB166" s="445"/>
      <c r="DC166" s="445"/>
      <c r="DD166" s="445"/>
      <c r="DE166" s="445"/>
      <c r="DF166" s="445"/>
      <c r="DG166" s="445"/>
      <c r="DH166" s="445"/>
      <c r="DI166" s="445"/>
      <c r="DJ166" s="445"/>
      <c r="DK166" s="445"/>
      <c r="DL166" s="445"/>
      <c r="DM166" s="446"/>
      <c r="DN166" s="446"/>
      <c r="DO166" s="446"/>
      <c r="DP166" s="446"/>
      <c r="DQ166" s="446"/>
      <c r="DR166" s="446"/>
      <c r="DS166" s="446"/>
      <c r="DT166" s="446"/>
      <c r="DU166" s="446"/>
      <c r="DV166" s="446"/>
      <c r="DW166" s="446"/>
      <c r="DX166" s="446"/>
      <c r="DY166" s="446"/>
      <c r="DZ166" s="446"/>
      <c r="EA166" s="440"/>
      <c r="EB166" s="440"/>
      <c r="EC166" s="440"/>
      <c r="ED166" s="440"/>
      <c r="EE166" s="440"/>
      <c r="EF166" s="440"/>
      <c r="EG166" s="440"/>
      <c r="EH166" s="440"/>
      <c r="EI166" s="440"/>
      <c r="EJ166" s="440"/>
      <c r="EK166" s="440"/>
      <c r="EL166" s="440"/>
      <c r="EM166" s="440"/>
      <c r="EN166" s="440"/>
      <c r="EO166" s="441"/>
      <c r="EP166" s="441"/>
      <c r="EQ166" s="441"/>
      <c r="ER166" s="441"/>
      <c r="ES166" s="441"/>
      <c r="ET166" s="441"/>
      <c r="EU166" s="441"/>
      <c r="EV166" s="441"/>
      <c r="EW166" s="441"/>
      <c r="EX166" s="441"/>
      <c r="EY166" s="441"/>
      <c r="EZ166" s="441"/>
      <c r="FA166" s="441"/>
      <c r="FB166" s="441"/>
      <c r="FC166" s="442"/>
      <c r="FD166" s="442"/>
      <c r="FE166" s="442"/>
      <c r="FF166" s="442"/>
      <c r="FG166" s="442"/>
      <c r="FH166" s="442"/>
      <c r="FI166" s="442"/>
      <c r="FJ166" s="442"/>
      <c r="FK166" s="442"/>
      <c r="FL166" s="442"/>
      <c r="FM166" s="442"/>
      <c r="FN166" s="442"/>
      <c r="FO166" s="442"/>
      <c r="FP166" s="442"/>
      <c r="FQ166" s="442"/>
      <c r="FR166" s="443"/>
      <c r="FS166" s="443"/>
      <c r="FT166" s="443"/>
      <c r="FU166" s="443"/>
      <c r="FV166" s="443"/>
      <c r="FW166" s="443"/>
      <c r="FX166" s="443"/>
      <c r="FY166" s="3674"/>
      <c r="FZ166" s="443"/>
      <c r="GA166" s="443"/>
      <c r="GB166" s="443"/>
      <c r="GC166" s="444"/>
      <c r="GD166" s="444"/>
    </row>
    <row r="167" spans="1:247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">
        <v>45</v>
      </c>
      <c r="I167" s="606"/>
      <c r="J167" s="607"/>
      <c r="K167" s="608">
        <v>8</v>
      </c>
      <c r="L167" s="609">
        <v>9.1954022988505746E-2</v>
      </c>
      <c r="M167" s="605"/>
      <c r="N167" s="549"/>
      <c r="O167" s="549"/>
      <c r="P167" s="3747"/>
      <c r="Q167" s="3747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435"/>
      <c r="AD167" s="435"/>
      <c r="AE167" s="435"/>
      <c r="AF167" s="434"/>
      <c r="AG167" s="434"/>
      <c r="AH167" s="434"/>
      <c r="AI167" s="434"/>
      <c r="AJ167" s="434"/>
      <c r="AK167" s="436"/>
      <c r="AL167" s="437"/>
      <c r="AM167" s="437"/>
      <c r="AN167" s="438"/>
      <c r="AO167" s="438"/>
      <c r="AP167" s="438"/>
      <c r="AQ167" s="438"/>
      <c r="AR167" s="438"/>
      <c r="AS167" s="438"/>
      <c r="AT167" s="438"/>
      <c r="AU167" s="438"/>
      <c r="AV167" s="439"/>
      <c r="AW167" s="439"/>
      <c r="AX167" s="440"/>
      <c r="AY167" s="440"/>
      <c r="AZ167" s="440"/>
      <c r="BA167" s="440"/>
      <c r="BB167" s="440"/>
      <c r="BC167" s="440"/>
      <c r="BD167" s="440"/>
      <c r="BE167" s="440"/>
      <c r="BF167" s="441"/>
      <c r="BG167" s="441"/>
      <c r="BH167" s="441"/>
      <c r="BI167" s="441"/>
      <c r="BJ167" s="441"/>
      <c r="BK167" s="441"/>
      <c r="BL167" s="441"/>
      <c r="BM167" s="441"/>
      <c r="BN167" s="441"/>
      <c r="BO167" s="441"/>
      <c r="BP167" s="441"/>
      <c r="BQ167" s="442"/>
      <c r="BR167" s="442"/>
      <c r="BS167" s="442"/>
      <c r="BT167" s="442"/>
      <c r="BU167" s="442"/>
      <c r="BV167" s="442"/>
      <c r="BW167" s="442"/>
      <c r="BX167" s="442"/>
      <c r="BY167" s="442"/>
      <c r="BZ167" s="442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44"/>
      <c r="CO167" s="444"/>
      <c r="CP167" s="444"/>
      <c r="CQ167" s="444"/>
      <c r="CR167" s="444"/>
      <c r="CS167" s="444"/>
      <c r="CT167" s="444"/>
      <c r="CU167" s="444"/>
      <c r="CV167" s="444"/>
      <c r="CW167" s="444"/>
      <c r="CX167" s="444"/>
      <c r="CY167" s="444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5"/>
      <c r="DM167" s="446"/>
      <c r="DN167" s="446"/>
      <c r="DO167" s="446"/>
      <c r="DP167" s="446"/>
      <c r="DQ167" s="446"/>
      <c r="DR167" s="446"/>
      <c r="DS167" s="446"/>
      <c r="DT167" s="446"/>
      <c r="DU167" s="446"/>
      <c r="DV167" s="446"/>
      <c r="DW167" s="446"/>
      <c r="DX167" s="446"/>
      <c r="DY167" s="446"/>
      <c r="DZ167" s="446"/>
      <c r="EA167" s="440"/>
      <c r="EB167" s="440"/>
      <c r="EC167" s="440"/>
      <c r="ED167" s="440"/>
      <c r="EE167" s="440"/>
      <c r="EF167" s="440"/>
      <c r="EG167" s="440"/>
      <c r="EH167" s="440"/>
      <c r="EI167" s="440"/>
      <c r="EJ167" s="440"/>
      <c r="EK167" s="440"/>
      <c r="EL167" s="440"/>
      <c r="EM167" s="440"/>
      <c r="EN167" s="440"/>
      <c r="EO167" s="441"/>
      <c r="EP167" s="441"/>
      <c r="EQ167" s="441"/>
      <c r="ER167" s="441"/>
      <c r="ES167" s="441"/>
      <c r="ET167" s="441"/>
      <c r="EU167" s="441"/>
      <c r="EV167" s="441"/>
      <c r="EW167" s="441"/>
      <c r="EX167" s="441"/>
      <c r="EY167" s="441"/>
      <c r="EZ167" s="441"/>
      <c r="FA167" s="441"/>
      <c r="FB167" s="441"/>
      <c r="FC167" s="442"/>
      <c r="FD167" s="442"/>
      <c r="FE167" s="442"/>
      <c r="FF167" s="442"/>
      <c r="FG167" s="442"/>
      <c r="FH167" s="442"/>
      <c r="FI167" s="442"/>
      <c r="FJ167" s="442"/>
      <c r="FK167" s="442"/>
      <c r="FL167" s="442"/>
      <c r="FM167" s="442"/>
      <c r="FN167" s="442"/>
      <c r="FO167" s="442"/>
      <c r="FP167" s="442"/>
      <c r="FQ167" s="442"/>
      <c r="FR167" s="443"/>
      <c r="FS167" s="443"/>
      <c r="FT167" s="443"/>
      <c r="FU167" s="443"/>
      <c r="FV167" s="443"/>
      <c r="FW167" s="443"/>
      <c r="FX167" s="443"/>
      <c r="FY167" s="3674"/>
      <c r="FZ167" s="443"/>
      <c r="GA167" s="443"/>
      <c r="GB167" s="443"/>
      <c r="GC167" s="444"/>
      <c r="GD167" s="444"/>
    </row>
    <row r="168" spans="1:247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">
        <v>192</v>
      </c>
      <c r="I168" s="606"/>
      <c r="J168" s="607"/>
      <c r="K168" s="608">
        <v>8</v>
      </c>
      <c r="L168" s="609">
        <v>6.5573770491803282E-2</v>
      </c>
      <c r="M168" s="605"/>
      <c r="N168" s="549"/>
      <c r="O168" s="549"/>
      <c r="P168" s="3747"/>
      <c r="Q168" s="3747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435"/>
      <c r="AD168" s="435"/>
      <c r="AE168" s="435"/>
      <c r="AF168" s="434"/>
      <c r="AG168" s="434"/>
      <c r="AH168" s="434"/>
      <c r="AI168" s="434"/>
      <c r="AJ168" s="434"/>
      <c r="AK168" s="436"/>
      <c r="AL168" s="437"/>
      <c r="AM168" s="437"/>
      <c r="AN168" s="438"/>
      <c r="AO168" s="438"/>
      <c r="AP168" s="438"/>
      <c r="AQ168" s="438"/>
      <c r="AR168" s="438"/>
      <c r="AS168" s="438"/>
      <c r="AT168" s="438"/>
      <c r="AU168" s="438"/>
      <c r="AV168" s="439"/>
      <c r="AW168" s="439"/>
      <c r="AX168" s="440"/>
      <c r="AY168" s="440"/>
      <c r="AZ168" s="440"/>
      <c r="BA168" s="440"/>
      <c r="BB168" s="440"/>
      <c r="BC168" s="440"/>
      <c r="BD168" s="440"/>
      <c r="BE168" s="440"/>
      <c r="BF168" s="441"/>
      <c r="BG168" s="441"/>
      <c r="BH168" s="441"/>
      <c r="BI168" s="441"/>
      <c r="BJ168" s="441"/>
      <c r="BK168" s="441"/>
      <c r="BL168" s="441"/>
      <c r="BM168" s="441"/>
      <c r="BN168" s="441"/>
      <c r="BO168" s="441"/>
      <c r="BP168" s="441"/>
      <c r="BQ168" s="442"/>
      <c r="BR168" s="442"/>
      <c r="BS168" s="442"/>
      <c r="BT168" s="442"/>
      <c r="BU168" s="442"/>
      <c r="BV168" s="442"/>
      <c r="BW168" s="442"/>
      <c r="BX168" s="442"/>
      <c r="BY168" s="442"/>
      <c r="BZ168" s="442"/>
      <c r="CA168" s="443"/>
      <c r="CB168" s="443"/>
      <c r="CC168" s="443"/>
      <c r="CD168" s="443"/>
      <c r="CE168" s="443"/>
      <c r="CF168" s="443"/>
      <c r="CG168" s="443"/>
      <c r="CH168" s="443"/>
      <c r="CI168" s="443"/>
      <c r="CJ168" s="443"/>
      <c r="CK168" s="443"/>
      <c r="CL168" s="443"/>
      <c r="CM168" s="443"/>
      <c r="CN168" s="444"/>
      <c r="CO168" s="444"/>
      <c r="CP168" s="444"/>
      <c r="CQ168" s="444"/>
      <c r="CR168" s="444"/>
      <c r="CS168" s="444"/>
      <c r="CT168" s="444"/>
      <c r="CU168" s="444"/>
      <c r="CV168" s="444"/>
      <c r="CW168" s="444"/>
      <c r="CX168" s="444"/>
      <c r="CY168" s="444"/>
      <c r="CZ168" s="445"/>
      <c r="DA168" s="445"/>
      <c r="DB168" s="445"/>
      <c r="DC168" s="445"/>
      <c r="DD168" s="445"/>
      <c r="DE168" s="445"/>
      <c r="DF168" s="445"/>
      <c r="DG168" s="445"/>
      <c r="DH168" s="445"/>
      <c r="DI168" s="445"/>
      <c r="DJ168" s="445"/>
      <c r="DK168" s="445"/>
      <c r="DL168" s="445"/>
      <c r="DM168" s="446"/>
      <c r="DN168" s="446"/>
      <c r="DO168" s="446"/>
      <c r="DP168" s="446"/>
      <c r="DQ168" s="446"/>
      <c r="DR168" s="446"/>
      <c r="DS168" s="446"/>
      <c r="DT168" s="446"/>
      <c r="DU168" s="446"/>
      <c r="DV168" s="446"/>
      <c r="DW168" s="446"/>
      <c r="DX168" s="446"/>
      <c r="DY168" s="446"/>
      <c r="DZ168" s="446"/>
      <c r="EA168" s="440"/>
      <c r="EB168" s="440"/>
      <c r="EC168" s="440"/>
      <c r="ED168" s="440"/>
      <c r="EE168" s="440"/>
      <c r="EF168" s="440"/>
      <c r="EG168" s="440"/>
      <c r="EH168" s="440"/>
      <c r="EI168" s="440"/>
      <c r="EJ168" s="440"/>
      <c r="EK168" s="440"/>
      <c r="EL168" s="440"/>
      <c r="EM168" s="440"/>
      <c r="EN168" s="440"/>
      <c r="EO168" s="441"/>
      <c r="EP168" s="441"/>
      <c r="EQ168" s="441"/>
      <c r="ER168" s="441"/>
      <c r="ES168" s="441"/>
      <c r="ET168" s="441"/>
      <c r="EU168" s="441"/>
      <c r="EV168" s="441"/>
      <c r="EW168" s="441"/>
      <c r="EX168" s="441"/>
      <c r="EY168" s="441"/>
      <c r="EZ168" s="441"/>
      <c r="FA168" s="441"/>
      <c r="FB168" s="441"/>
      <c r="FC168" s="442"/>
      <c r="FD168" s="442"/>
      <c r="FE168" s="442"/>
      <c r="FF168" s="442"/>
      <c r="FG168" s="442"/>
      <c r="FH168" s="442"/>
      <c r="FI168" s="442"/>
      <c r="FJ168" s="442"/>
      <c r="FK168" s="442"/>
      <c r="FL168" s="442"/>
      <c r="FM168" s="442"/>
      <c r="FN168" s="442"/>
      <c r="FO168" s="442"/>
      <c r="FP168" s="442"/>
      <c r="FQ168" s="442"/>
      <c r="FR168" s="443"/>
      <c r="FS168" s="443"/>
      <c r="FT168" s="443"/>
      <c r="FU168" s="443"/>
      <c r="FV168" s="443"/>
      <c r="FW168" s="443"/>
      <c r="FX168" s="443"/>
      <c r="FY168" s="3674"/>
      <c r="FZ168" s="443"/>
      <c r="GA168" s="443"/>
      <c r="GB168" s="443"/>
      <c r="GC168" s="444"/>
      <c r="GD168" s="444"/>
    </row>
    <row r="169" spans="1:247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">
        <v>140</v>
      </c>
      <c r="I169" s="606"/>
      <c r="J169" s="607"/>
      <c r="K169" s="608">
        <v>7</v>
      </c>
      <c r="L169" s="609">
        <v>5.2238805970149252E-2</v>
      </c>
      <c r="M169" s="605"/>
      <c r="N169" s="549"/>
      <c r="O169" s="549"/>
      <c r="P169" s="3747"/>
      <c r="Q169" s="3747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435"/>
      <c r="AD169" s="435"/>
      <c r="AE169" s="435"/>
      <c r="AF169" s="434"/>
      <c r="AG169" s="434"/>
      <c r="AH169" s="434"/>
      <c r="AI169" s="434"/>
      <c r="AJ169" s="434"/>
      <c r="AK169" s="436"/>
      <c r="AL169" s="437"/>
      <c r="AM169" s="437"/>
      <c r="AN169" s="438"/>
      <c r="AO169" s="438"/>
      <c r="AP169" s="438"/>
      <c r="AQ169" s="438"/>
      <c r="AR169" s="438"/>
      <c r="AS169" s="438"/>
      <c r="AT169" s="438"/>
      <c r="AU169" s="438"/>
      <c r="AV169" s="439"/>
      <c r="AW169" s="439"/>
      <c r="AX169" s="440"/>
      <c r="AY169" s="440"/>
      <c r="AZ169" s="440"/>
      <c r="BA169" s="440"/>
      <c r="BB169" s="440"/>
      <c r="BC169" s="440"/>
      <c r="BD169" s="440"/>
      <c r="BE169" s="440"/>
      <c r="BF169" s="441"/>
      <c r="BG169" s="441"/>
      <c r="BH169" s="441"/>
      <c r="BI169" s="441"/>
      <c r="BJ169" s="441"/>
      <c r="BK169" s="441"/>
      <c r="BL169" s="441"/>
      <c r="BM169" s="441"/>
      <c r="BN169" s="441"/>
      <c r="BO169" s="441"/>
      <c r="BP169" s="441"/>
      <c r="BQ169" s="442"/>
      <c r="BR169" s="442"/>
      <c r="BS169" s="442"/>
      <c r="BT169" s="442"/>
      <c r="BU169" s="442"/>
      <c r="BV169" s="442"/>
      <c r="BW169" s="442"/>
      <c r="BX169" s="442"/>
      <c r="BY169" s="442"/>
      <c r="BZ169" s="442"/>
      <c r="CA169" s="443"/>
      <c r="CB169" s="443"/>
      <c r="CC169" s="443"/>
      <c r="CD169" s="443"/>
      <c r="CE169" s="443"/>
      <c r="CF169" s="443"/>
      <c r="CG169" s="443"/>
      <c r="CH169" s="443"/>
      <c r="CI169" s="443"/>
      <c r="CJ169" s="443"/>
      <c r="CK169" s="443"/>
      <c r="CL169" s="443"/>
      <c r="CM169" s="443"/>
      <c r="CN169" s="444"/>
      <c r="CO169" s="444"/>
      <c r="CP169" s="444"/>
      <c r="CQ169" s="444"/>
      <c r="CR169" s="444"/>
      <c r="CS169" s="444"/>
      <c r="CT169" s="444"/>
      <c r="CU169" s="444"/>
      <c r="CV169" s="444"/>
      <c r="CW169" s="444"/>
      <c r="CX169" s="444"/>
      <c r="CY169" s="444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5"/>
      <c r="DM169" s="446"/>
      <c r="DN169" s="446"/>
      <c r="DO169" s="446"/>
      <c r="DP169" s="446"/>
      <c r="DQ169" s="446"/>
      <c r="DR169" s="446"/>
      <c r="DS169" s="446"/>
      <c r="DT169" s="446"/>
      <c r="DU169" s="446"/>
      <c r="DV169" s="446"/>
      <c r="DW169" s="446"/>
      <c r="DX169" s="446"/>
      <c r="DY169" s="446"/>
      <c r="DZ169" s="446"/>
      <c r="EA169" s="440"/>
      <c r="EB169" s="440"/>
      <c r="EC169" s="440"/>
      <c r="ED169" s="440"/>
      <c r="EE169" s="440"/>
      <c r="EF169" s="440"/>
      <c r="EG169" s="440"/>
      <c r="EH169" s="440"/>
      <c r="EI169" s="440"/>
      <c r="EJ169" s="440"/>
      <c r="EK169" s="440"/>
      <c r="EL169" s="440"/>
      <c r="EM169" s="440"/>
      <c r="EN169" s="440"/>
      <c r="EO169" s="441"/>
      <c r="EP169" s="441"/>
      <c r="EQ169" s="441"/>
      <c r="ER169" s="441"/>
      <c r="ES169" s="441"/>
      <c r="ET169" s="441"/>
      <c r="EU169" s="441"/>
      <c r="EV169" s="441"/>
      <c r="EW169" s="441"/>
      <c r="EX169" s="441"/>
      <c r="EY169" s="441"/>
      <c r="EZ169" s="441"/>
      <c r="FA169" s="441"/>
      <c r="FB169" s="441"/>
      <c r="FC169" s="442"/>
      <c r="FD169" s="442"/>
      <c r="FE169" s="442"/>
      <c r="FF169" s="442"/>
      <c r="FG169" s="442"/>
      <c r="FH169" s="442"/>
      <c r="FI169" s="442"/>
      <c r="FJ169" s="442"/>
      <c r="FK169" s="442"/>
      <c r="FL169" s="442"/>
      <c r="FM169" s="442"/>
      <c r="FN169" s="442"/>
      <c r="FO169" s="442"/>
      <c r="FP169" s="442"/>
      <c r="FQ169" s="442"/>
      <c r="FR169" s="443"/>
      <c r="FS169" s="443"/>
      <c r="FT169" s="443"/>
      <c r="FU169" s="443"/>
      <c r="FV169" s="443"/>
      <c r="FW169" s="443"/>
      <c r="FX169" s="443"/>
      <c r="FY169" s="3674"/>
      <c r="FZ169" s="443"/>
      <c r="GA169" s="443"/>
      <c r="GB169" s="443"/>
      <c r="GC169" s="444"/>
      <c r="GD169" s="444"/>
    </row>
    <row r="170" spans="1:247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">
        <v>211</v>
      </c>
      <c r="I170" s="606"/>
      <c r="J170" s="607"/>
      <c r="K170" s="608">
        <v>7</v>
      </c>
      <c r="L170" s="609">
        <v>0.15909090909090909</v>
      </c>
      <c r="M170" s="605"/>
      <c r="N170" s="549"/>
      <c r="O170" s="549"/>
      <c r="P170" s="3747"/>
      <c r="Q170" s="3747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435"/>
      <c r="AD170" s="435"/>
      <c r="AE170" s="435"/>
      <c r="AF170" s="434"/>
      <c r="AG170" s="434"/>
      <c r="AH170" s="434"/>
      <c r="AI170" s="434"/>
      <c r="AJ170" s="434"/>
      <c r="AK170" s="436"/>
      <c r="AL170" s="437"/>
      <c r="AM170" s="437"/>
      <c r="AN170" s="438"/>
      <c r="AO170" s="438"/>
      <c r="AP170" s="438"/>
      <c r="AQ170" s="438"/>
      <c r="AR170" s="438"/>
      <c r="AS170" s="438"/>
      <c r="AT170" s="438"/>
      <c r="AU170" s="438"/>
      <c r="AV170" s="439"/>
      <c r="AW170" s="439"/>
      <c r="AX170" s="440"/>
      <c r="AY170" s="440"/>
      <c r="AZ170" s="440"/>
      <c r="BA170" s="440"/>
      <c r="BB170" s="440"/>
      <c r="BC170" s="440"/>
      <c r="BD170" s="440"/>
      <c r="BE170" s="440"/>
      <c r="BF170" s="441"/>
      <c r="BG170" s="441"/>
      <c r="BH170" s="441"/>
      <c r="BI170" s="441"/>
      <c r="BJ170" s="441"/>
      <c r="BK170" s="441"/>
      <c r="BL170" s="441"/>
      <c r="BM170" s="441"/>
      <c r="BN170" s="441"/>
      <c r="BO170" s="441"/>
      <c r="BP170" s="441"/>
      <c r="BQ170" s="442"/>
      <c r="BR170" s="442"/>
      <c r="BS170" s="442"/>
      <c r="BT170" s="442"/>
      <c r="BU170" s="442"/>
      <c r="BV170" s="442"/>
      <c r="BW170" s="442"/>
      <c r="BX170" s="442"/>
      <c r="BY170" s="442"/>
      <c r="BZ170" s="442"/>
      <c r="CA170" s="443"/>
      <c r="CB170" s="443"/>
      <c r="CC170" s="443"/>
      <c r="CD170" s="443"/>
      <c r="CE170" s="443"/>
      <c r="CF170" s="443"/>
      <c r="CG170" s="443"/>
      <c r="CH170" s="443"/>
      <c r="CI170" s="443"/>
      <c r="CJ170" s="443"/>
      <c r="CK170" s="443"/>
      <c r="CL170" s="443"/>
      <c r="CM170" s="443"/>
      <c r="CN170" s="444"/>
      <c r="CO170" s="444"/>
      <c r="CP170" s="444"/>
      <c r="CQ170" s="444"/>
      <c r="CR170" s="444"/>
      <c r="CS170" s="444"/>
      <c r="CT170" s="444"/>
      <c r="CU170" s="444"/>
      <c r="CV170" s="444"/>
      <c r="CW170" s="444"/>
      <c r="CX170" s="444"/>
      <c r="CY170" s="444"/>
      <c r="CZ170" s="445"/>
      <c r="DA170" s="445"/>
      <c r="DB170" s="445"/>
      <c r="DC170" s="445"/>
      <c r="DD170" s="445"/>
      <c r="DE170" s="445"/>
      <c r="DF170" s="445"/>
      <c r="DG170" s="445"/>
      <c r="DH170" s="445"/>
      <c r="DI170" s="445"/>
      <c r="DJ170" s="445"/>
      <c r="DK170" s="445"/>
      <c r="DL170" s="445"/>
      <c r="DM170" s="446"/>
      <c r="DN170" s="446"/>
      <c r="DO170" s="446"/>
      <c r="DP170" s="446"/>
      <c r="DQ170" s="446"/>
      <c r="DR170" s="446"/>
      <c r="DS170" s="446"/>
      <c r="DT170" s="446"/>
      <c r="DU170" s="446"/>
      <c r="DV170" s="446"/>
      <c r="DW170" s="446"/>
      <c r="DX170" s="446"/>
      <c r="DY170" s="446"/>
      <c r="DZ170" s="446"/>
      <c r="EA170" s="440"/>
      <c r="EB170" s="440"/>
      <c r="EC170" s="440"/>
      <c r="ED170" s="440"/>
      <c r="EE170" s="440"/>
      <c r="EF170" s="440"/>
      <c r="EG170" s="440"/>
      <c r="EH170" s="440"/>
      <c r="EI170" s="440"/>
      <c r="EJ170" s="440"/>
      <c r="EK170" s="440"/>
      <c r="EL170" s="440"/>
      <c r="EM170" s="440"/>
      <c r="EN170" s="440"/>
      <c r="EO170" s="441"/>
      <c r="EP170" s="441"/>
      <c r="EQ170" s="441"/>
      <c r="ER170" s="441"/>
      <c r="ES170" s="441"/>
      <c r="ET170" s="441"/>
      <c r="EU170" s="441"/>
      <c r="EV170" s="441"/>
      <c r="EW170" s="441"/>
      <c r="EX170" s="441"/>
      <c r="EY170" s="441"/>
      <c r="EZ170" s="441"/>
      <c r="FA170" s="441"/>
      <c r="FB170" s="441"/>
      <c r="FC170" s="442"/>
      <c r="FD170" s="442"/>
      <c r="FE170" s="442"/>
      <c r="FF170" s="442"/>
      <c r="FG170" s="442"/>
      <c r="FH170" s="442"/>
      <c r="FI170" s="442"/>
      <c r="FJ170" s="442"/>
      <c r="FK170" s="442"/>
      <c r="FL170" s="442"/>
      <c r="FM170" s="442"/>
      <c r="FN170" s="442"/>
      <c r="FO170" s="442"/>
      <c r="FP170" s="442"/>
      <c r="FQ170" s="442"/>
      <c r="FR170" s="443"/>
      <c r="FS170" s="443"/>
      <c r="FT170" s="443"/>
      <c r="FU170" s="443"/>
      <c r="FV170" s="443"/>
      <c r="FW170" s="443"/>
      <c r="FX170" s="443"/>
      <c r="FY170" s="3674"/>
      <c r="FZ170" s="443"/>
      <c r="GA170" s="443"/>
      <c r="GB170" s="443"/>
      <c r="GC170" s="444"/>
      <c r="GD170" s="444"/>
    </row>
    <row r="171" spans="1:247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">
        <v>194</v>
      </c>
      <c r="I171" s="606"/>
      <c r="J171" s="607"/>
      <c r="K171" s="608">
        <v>6</v>
      </c>
      <c r="L171" s="609">
        <v>7.2289156626506021E-2</v>
      </c>
      <c r="M171" s="605"/>
      <c r="N171" s="549"/>
      <c r="O171" s="549"/>
      <c r="P171" s="3747"/>
      <c r="Q171" s="3747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435"/>
      <c r="AD171" s="435"/>
      <c r="AE171" s="435"/>
      <c r="AF171" s="434"/>
      <c r="AG171" s="434"/>
      <c r="AH171" s="434"/>
      <c r="AI171" s="434"/>
      <c r="AJ171" s="434"/>
      <c r="AK171" s="436"/>
      <c r="AL171" s="437"/>
      <c r="AM171" s="437"/>
      <c r="AN171" s="438"/>
      <c r="AO171" s="438"/>
      <c r="AP171" s="438"/>
      <c r="AQ171" s="438"/>
      <c r="AR171" s="438"/>
      <c r="AS171" s="438"/>
      <c r="AT171" s="438"/>
      <c r="AU171" s="438"/>
      <c r="AV171" s="439"/>
      <c r="AW171" s="439"/>
      <c r="AX171" s="440"/>
      <c r="AY171" s="440"/>
      <c r="AZ171" s="440"/>
      <c r="BA171" s="440"/>
      <c r="BB171" s="440"/>
      <c r="BC171" s="440"/>
      <c r="BD171" s="440"/>
      <c r="BE171" s="440"/>
      <c r="BF171" s="441"/>
      <c r="BG171" s="441"/>
      <c r="BH171" s="441"/>
      <c r="BI171" s="441"/>
      <c r="BJ171" s="441"/>
      <c r="BK171" s="441"/>
      <c r="BL171" s="441"/>
      <c r="BM171" s="441"/>
      <c r="BN171" s="441"/>
      <c r="BO171" s="441"/>
      <c r="BP171" s="441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2"/>
      <c r="CA171" s="443"/>
      <c r="CB171" s="443"/>
      <c r="CC171" s="443"/>
      <c r="CD171" s="443"/>
      <c r="CE171" s="443"/>
      <c r="CF171" s="443"/>
      <c r="CG171" s="443"/>
      <c r="CH171" s="443"/>
      <c r="CI171" s="443"/>
      <c r="CJ171" s="443"/>
      <c r="CK171" s="443"/>
      <c r="CL171" s="443"/>
      <c r="CM171" s="443"/>
      <c r="CN171" s="444"/>
      <c r="CO171" s="444"/>
      <c r="CP171" s="444"/>
      <c r="CQ171" s="444"/>
      <c r="CR171" s="444"/>
      <c r="CS171" s="444"/>
      <c r="CT171" s="444"/>
      <c r="CU171" s="444"/>
      <c r="CV171" s="444"/>
      <c r="CW171" s="444"/>
      <c r="CX171" s="444"/>
      <c r="CY171" s="444"/>
      <c r="CZ171" s="445"/>
      <c r="DA171" s="445"/>
      <c r="DB171" s="445"/>
      <c r="DC171" s="445"/>
      <c r="DD171" s="445"/>
      <c r="DE171" s="445"/>
      <c r="DF171" s="445"/>
      <c r="DG171" s="445"/>
      <c r="DH171" s="445"/>
      <c r="DI171" s="445"/>
      <c r="DJ171" s="445"/>
      <c r="DK171" s="445"/>
      <c r="DL171" s="445"/>
      <c r="DM171" s="446"/>
      <c r="DN171" s="446"/>
      <c r="DO171" s="446"/>
      <c r="DP171" s="446"/>
      <c r="DQ171" s="446"/>
      <c r="DR171" s="446"/>
      <c r="DS171" s="446"/>
      <c r="DT171" s="446"/>
      <c r="DU171" s="446"/>
      <c r="DV171" s="446"/>
      <c r="DW171" s="446"/>
      <c r="DX171" s="446"/>
      <c r="DY171" s="446"/>
      <c r="DZ171" s="446"/>
      <c r="EA171" s="440"/>
      <c r="EB171" s="440"/>
      <c r="EC171" s="440"/>
      <c r="ED171" s="440"/>
      <c r="EE171" s="440"/>
      <c r="EF171" s="440"/>
      <c r="EG171" s="440"/>
      <c r="EH171" s="440"/>
      <c r="EI171" s="440"/>
      <c r="EJ171" s="440"/>
      <c r="EK171" s="440"/>
      <c r="EL171" s="440"/>
      <c r="EM171" s="440"/>
      <c r="EN171" s="440"/>
      <c r="EO171" s="441"/>
      <c r="EP171" s="441"/>
      <c r="EQ171" s="441"/>
      <c r="ER171" s="441"/>
      <c r="ES171" s="441"/>
      <c r="ET171" s="441"/>
      <c r="EU171" s="441"/>
      <c r="EV171" s="441"/>
      <c r="EW171" s="441"/>
      <c r="EX171" s="441"/>
      <c r="EY171" s="441"/>
      <c r="EZ171" s="441"/>
      <c r="FA171" s="441"/>
      <c r="FB171" s="441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2"/>
      <c r="FR171" s="443"/>
      <c r="FS171" s="443"/>
      <c r="FT171" s="443"/>
      <c r="FU171" s="443"/>
      <c r="FV171" s="443"/>
      <c r="FW171" s="443"/>
      <c r="FX171" s="443"/>
      <c r="FY171" s="3674"/>
      <c r="FZ171" s="443"/>
      <c r="GA171" s="443"/>
      <c r="GB171" s="443"/>
      <c r="GC171" s="444"/>
      <c r="GD171" s="444"/>
    </row>
    <row r="172" spans="1:247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">
        <v>226</v>
      </c>
      <c r="I172" s="606"/>
      <c r="J172" s="607"/>
      <c r="K172" s="608">
        <v>6</v>
      </c>
      <c r="L172" s="609">
        <v>6.5934065934065936E-2</v>
      </c>
      <c r="M172" s="605"/>
      <c r="N172" s="549"/>
      <c r="O172" s="549"/>
      <c r="P172" s="3747"/>
      <c r="Q172" s="3747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435"/>
      <c r="AD172" s="435"/>
      <c r="AE172" s="435"/>
      <c r="AF172" s="434"/>
      <c r="AG172" s="434"/>
      <c r="AH172" s="434"/>
      <c r="AI172" s="434"/>
      <c r="AJ172" s="434"/>
      <c r="AK172" s="436"/>
      <c r="AL172" s="437"/>
      <c r="AM172" s="437"/>
      <c r="AN172" s="438"/>
      <c r="AO172" s="438"/>
      <c r="AP172" s="438"/>
      <c r="AQ172" s="438"/>
      <c r="AR172" s="438"/>
      <c r="AS172" s="438"/>
      <c r="AT172" s="438"/>
      <c r="AU172" s="438"/>
      <c r="AV172" s="439"/>
      <c r="AW172" s="439"/>
      <c r="AX172" s="440"/>
      <c r="AY172" s="440"/>
      <c r="AZ172" s="440"/>
      <c r="BA172" s="440"/>
      <c r="BB172" s="440"/>
      <c r="BC172" s="440"/>
      <c r="BD172" s="440"/>
      <c r="BE172" s="440"/>
      <c r="BF172" s="441"/>
      <c r="BG172" s="441"/>
      <c r="BH172" s="441"/>
      <c r="BI172" s="441"/>
      <c r="BJ172" s="441"/>
      <c r="BK172" s="441"/>
      <c r="BL172" s="441"/>
      <c r="BM172" s="441"/>
      <c r="BN172" s="441"/>
      <c r="BO172" s="441"/>
      <c r="BP172" s="441"/>
      <c r="BQ172" s="442"/>
      <c r="BR172" s="442"/>
      <c r="BS172" s="442"/>
      <c r="BT172" s="442"/>
      <c r="BU172" s="442"/>
      <c r="BV172" s="442"/>
      <c r="BW172" s="442"/>
      <c r="BX172" s="442"/>
      <c r="BY172" s="442"/>
      <c r="BZ172" s="442"/>
      <c r="CA172" s="443"/>
      <c r="CB172" s="443"/>
      <c r="CC172" s="443"/>
      <c r="CD172" s="443"/>
      <c r="CE172" s="443"/>
      <c r="CF172" s="443"/>
      <c r="CG172" s="443"/>
      <c r="CH172" s="443"/>
      <c r="CI172" s="443"/>
      <c r="CJ172" s="443"/>
      <c r="CK172" s="443"/>
      <c r="CL172" s="443"/>
      <c r="CM172" s="443"/>
      <c r="CN172" s="444"/>
      <c r="CO172" s="444"/>
      <c r="CP172" s="444"/>
      <c r="CQ172" s="444"/>
      <c r="CR172" s="444"/>
      <c r="CS172" s="444"/>
      <c r="CT172" s="444"/>
      <c r="CU172" s="444"/>
      <c r="CV172" s="444"/>
      <c r="CW172" s="444"/>
      <c r="CX172" s="444"/>
      <c r="CY172" s="444"/>
      <c r="CZ172" s="445"/>
      <c r="DA172" s="445"/>
      <c r="DB172" s="445"/>
      <c r="DC172" s="445"/>
      <c r="DD172" s="445"/>
      <c r="DE172" s="445"/>
      <c r="DF172" s="445"/>
      <c r="DG172" s="445"/>
      <c r="DH172" s="445"/>
      <c r="DI172" s="445"/>
      <c r="DJ172" s="445"/>
      <c r="DK172" s="445"/>
      <c r="DL172" s="445"/>
      <c r="DM172" s="446"/>
      <c r="DN172" s="446"/>
      <c r="DO172" s="446"/>
      <c r="DP172" s="446"/>
      <c r="DQ172" s="446"/>
      <c r="DR172" s="446"/>
      <c r="DS172" s="446"/>
      <c r="DT172" s="446"/>
      <c r="DU172" s="446"/>
      <c r="DV172" s="446"/>
      <c r="DW172" s="446"/>
      <c r="DX172" s="446"/>
      <c r="DY172" s="446"/>
      <c r="DZ172" s="446"/>
      <c r="EA172" s="440"/>
      <c r="EB172" s="440"/>
      <c r="EC172" s="440"/>
      <c r="ED172" s="440"/>
      <c r="EE172" s="440"/>
      <c r="EF172" s="440"/>
      <c r="EG172" s="440"/>
      <c r="EH172" s="440"/>
      <c r="EI172" s="440"/>
      <c r="EJ172" s="440"/>
      <c r="EK172" s="440"/>
      <c r="EL172" s="440"/>
      <c r="EM172" s="440"/>
      <c r="EN172" s="440"/>
      <c r="EO172" s="441"/>
      <c r="EP172" s="441"/>
      <c r="EQ172" s="441"/>
      <c r="ER172" s="441"/>
      <c r="ES172" s="441"/>
      <c r="ET172" s="441"/>
      <c r="EU172" s="441"/>
      <c r="EV172" s="441"/>
      <c r="EW172" s="441"/>
      <c r="EX172" s="441"/>
      <c r="EY172" s="441"/>
      <c r="EZ172" s="441"/>
      <c r="FA172" s="441"/>
      <c r="FB172" s="441"/>
      <c r="FC172" s="442"/>
      <c r="FD172" s="442"/>
      <c r="FE172" s="442"/>
      <c r="FF172" s="442"/>
      <c r="FG172" s="442"/>
      <c r="FH172" s="442"/>
      <c r="FI172" s="442"/>
      <c r="FJ172" s="442"/>
      <c r="FK172" s="442"/>
      <c r="FL172" s="442"/>
      <c r="FM172" s="442"/>
      <c r="FN172" s="442"/>
      <c r="FO172" s="442"/>
      <c r="FP172" s="442"/>
      <c r="FQ172" s="442"/>
      <c r="FR172" s="443"/>
      <c r="FS172" s="443"/>
      <c r="FT172" s="443"/>
      <c r="FU172" s="443"/>
      <c r="FV172" s="443"/>
      <c r="FW172" s="443"/>
      <c r="FX172" s="443"/>
      <c r="FY172" s="3674"/>
      <c r="FZ172" s="443"/>
      <c r="GA172" s="443"/>
      <c r="GB172" s="443"/>
      <c r="GC172" s="444"/>
      <c r="GD172" s="444"/>
    </row>
    <row r="173" spans="1:247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">
        <v>58</v>
      </c>
      <c r="I173" s="606"/>
      <c r="J173" s="607"/>
      <c r="K173" s="608">
        <v>6</v>
      </c>
      <c r="L173" s="609">
        <v>0.21428571428571427</v>
      </c>
      <c r="M173" s="605"/>
      <c r="N173" s="549"/>
      <c r="O173" s="549"/>
      <c r="P173" s="3747"/>
      <c r="Q173" s="3747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435"/>
      <c r="AD173" s="435"/>
      <c r="AE173" s="435"/>
      <c r="AF173" s="434"/>
      <c r="AG173" s="434"/>
      <c r="AH173" s="434"/>
      <c r="AI173" s="434"/>
      <c r="AJ173" s="434"/>
      <c r="AK173" s="436"/>
      <c r="AL173" s="437"/>
      <c r="AM173" s="437"/>
      <c r="AN173" s="438"/>
      <c r="AO173" s="438"/>
      <c r="AP173" s="438"/>
      <c r="AQ173" s="438"/>
      <c r="AR173" s="438"/>
      <c r="AS173" s="438"/>
      <c r="AT173" s="438"/>
      <c r="AU173" s="438"/>
      <c r="AV173" s="439"/>
      <c r="AW173" s="439"/>
      <c r="AX173" s="440"/>
      <c r="AY173" s="440"/>
      <c r="AZ173" s="440"/>
      <c r="BA173" s="440"/>
      <c r="BB173" s="440"/>
      <c r="BC173" s="440"/>
      <c r="BD173" s="440"/>
      <c r="BE173" s="440"/>
      <c r="BF173" s="441"/>
      <c r="BG173" s="441"/>
      <c r="BH173" s="441"/>
      <c r="BI173" s="441"/>
      <c r="BJ173" s="441"/>
      <c r="BK173" s="441"/>
      <c r="BL173" s="441"/>
      <c r="BM173" s="441"/>
      <c r="BN173" s="441"/>
      <c r="BO173" s="441"/>
      <c r="BP173" s="441"/>
      <c r="BQ173" s="442"/>
      <c r="BR173" s="442"/>
      <c r="BS173" s="442"/>
      <c r="BT173" s="442"/>
      <c r="BU173" s="442"/>
      <c r="BV173" s="442"/>
      <c r="BW173" s="442"/>
      <c r="BX173" s="442"/>
      <c r="BY173" s="442"/>
      <c r="BZ173" s="442"/>
      <c r="CA173" s="443"/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444"/>
      <c r="CO173" s="444"/>
      <c r="CP173" s="444"/>
      <c r="CQ173" s="444"/>
      <c r="CR173" s="444"/>
      <c r="CS173" s="444"/>
      <c r="CT173" s="444"/>
      <c r="CU173" s="444"/>
      <c r="CV173" s="444"/>
      <c r="CW173" s="444"/>
      <c r="CX173" s="444"/>
      <c r="CY173" s="444"/>
      <c r="CZ173" s="445"/>
      <c r="DA173" s="445"/>
      <c r="DB173" s="445"/>
      <c r="DC173" s="445"/>
      <c r="DD173" s="445"/>
      <c r="DE173" s="445"/>
      <c r="DF173" s="445"/>
      <c r="DG173" s="445"/>
      <c r="DH173" s="445"/>
      <c r="DI173" s="445"/>
      <c r="DJ173" s="445"/>
      <c r="DK173" s="445"/>
      <c r="DL173" s="445"/>
      <c r="DM173" s="446"/>
      <c r="DN173" s="446"/>
      <c r="DO173" s="446"/>
      <c r="DP173" s="446"/>
      <c r="DQ173" s="446"/>
      <c r="DR173" s="446"/>
      <c r="DS173" s="446"/>
      <c r="DT173" s="446"/>
      <c r="DU173" s="446"/>
      <c r="DV173" s="446"/>
      <c r="DW173" s="446"/>
      <c r="DX173" s="446"/>
      <c r="DY173" s="446"/>
      <c r="DZ173" s="446"/>
      <c r="EA173" s="440"/>
      <c r="EB173" s="440"/>
      <c r="EC173" s="440"/>
      <c r="ED173" s="440"/>
      <c r="EE173" s="440"/>
      <c r="EF173" s="440"/>
      <c r="EG173" s="440"/>
      <c r="EH173" s="440"/>
      <c r="EI173" s="440"/>
      <c r="EJ173" s="440"/>
      <c r="EK173" s="440"/>
      <c r="EL173" s="440"/>
      <c r="EM173" s="440"/>
      <c r="EN173" s="440"/>
      <c r="EO173" s="441"/>
      <c r="EP173" s="441"/>
      <c r="EQ173" s="441"/>
      <c r="ER173" s="441"/>
      <c r="ES173" s="441"/>
      <c r="ET173" s="441"/>
      <c r="EU173" s="441"/>
      <c r="EV173" s="441"/>
      <c r="EW173" s="441"/>
      <c r="EX173" s="441"/>
      <c r="EY173" s="441"/>
      <c r="EZ173" s="441"/>
      <c r="FA173" s="441"/>
      <c r="FB173" s="441"/>
      <c r="FC173" s="442"/>
      <c r="FD173" s="442"/>
      <c r="FE173" s="442"/>
      <c r="FF173" s="442"/>
      <c r="FG173" s="442"/>
      <c r="FH173" s="442"/>
      <c r="FI173" s="442"/>
      <c r="FJ173" s="442"/>
      <c r="FK173" s="442"/>
      <c r="FL173" s="442"/>
      <c r="FM173" s="442"/>
      <c r="FN173" s="442"/>
      <c r="FO173" s="442"/>
      <c r="FP173" s="442"/>
      <c r="FQ173" s="442"/>
      <c r="FR173" s="443"/>
      <c r="FS173" s="443"/>
      <c r="FT173" s="443"/>
      <c r="FU173" s="443"/>
      <c r="FV173" s="443"/>
      <c r="FW173" s="443"/>
      <c r="FX173" s="443"/>
      <c r="FY173" s="3674"/>
      <c r="FZ173" s="443"/>
      <c r="GA173" s="443"/>
      <c r="GB173" s="443"/>
      <c r="GC173" s="444"/>
      <c r="GD173" s="444"/>
    </row>
    <row r="174" spans="1:247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">
        <v>193</v>
      </c>
      <c r="I174" s="606"/>
      <c r="J174" s="607"/>
      <c r="K174" s="608">
        <v>6</v>
      </c>
      <c r="L174" s="609">
        <v>8.9552238805970144E-2</v>
      </c>
      <c r="M174" s="605"/>
      <c r="N174" s="549"/>
      <c r="O174" s="549"/>
      <c r="P174" s="3747"/>
      <c r="Q174" s="3747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435"/>
      <c r="AD174" s="435"/>
      <c r="AE174" s="435"/>
      <c r="AF174" s="434"/>
      <c r="AG174" s="434"/>
      <c r="AH174" s="434"/>
      <c r="AI174" s="434"/>
      <c r="AJ174" s="434"/>
      <c r="AK174" s="436"/>
      <c r="AL174" s="437"/>
      <c r="AM174" s="437"/>
      <c r="AN174" s="438"/>
      <c r="AO174" s="438"/>
      <c r="AP174" s="438"/>
      <c r="AQ174" s="438"/>
      <c r="AR174" s="438"/>
      <c r="AS174" s="438"/>
      <c r="AT174" s="438"/>
      <c r="AU174" s="438"/>
      <c r="AV174" s="439"/>
      <c r="AW174" s="439"/>
      <c r="AX174" s="440"/>
      <c r="AY174" s="440"/>
      <c r="AZ174" s="440"/>
      <c r="BA174" s="440"/>
      <c r="BB174" s="440"/>
      <c r="BC174" s="440"/>
      <c r="BD174" s="440"/>
      <c r="BE174" s="440"/>
      <c r="BF174" s="441"/>
      <c r="BG174" s="441"/>
      <c r="BH174" s="441"/>
      <c r="BI174" s="441"/>
      <c r="BJ174" s="441"/>
      <c r="BK174" s="441"/>
      <c r="BL174" s="441"/>
      <c r="BM174" s="441"/>
      <c r="BN174" s="441"/>
      <c r="BO174" s="441"/>
      <c r="BP174" s="441"/>
      <c r="BQ174" s="442"/>
      <c r="BR174" s="442"/>
      <c r="BS174" s="442"/>
      <c r="BT174" s="442"/>
      <c r="BU174" s="442"/>
      <c r="BV174" s="442"/>
      <c r="BW174" s="442"/>
      <c r="BX174" s="442"/>
      <c r="BY174" s="442"/>
      <c r="BZ174" s="442"/>
      <c r="CA174" s="443"/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444"/>
      <c r="CO174" s="444"/>
      <c r="CP174" s="444"/>
      <c r="CQ174" s="444"/>
      <c r="CR174" s="444"/>
      <c r="CS174" s="444"/>
      <c r="CT174" s="444"/>
      <c r="CU174" s="444"/>
      <c r="CV174" s="444"/>
      <c r="CW174" s="444"/>
      <c r="CX174" s="444"/>
      <c r="CY174" s="444"/>
      <c r="CZ174" s="445"/>
      <c r="DA174" s="445"/>
      <c r="DB174" s="445"/>
      <c r="DC174" s="445"/>
      <c r="DD174" s="445"/>
      <c r="DE174" s="445"/>
      <c r="DF174" s="445"/>
      <c r="DG174" s="445"/>
      <c r="DH174" s="445"/>
      <c r="DI174" s="445"/>
      <c r="DJ174" s="445"/>
      <c r="DK174" s="445"/>
      <c r="DL174" s="445"/>
      <c r="DM174" s="446"/>
      <c r="DN174" s="446"/>
      <c r="DO174" s="446"/>
      <c r="DP174" s="446"/>
      <c r="DQ174" s="446"/>
      <c r="DR174" s="446"/>
      <c r="DS174" s="446"/>
      <c r="DT174" s="446"/>
      <c r="DU174" s="446"/>
      <c r="DV174" s="446"/>
      <c r="DW174" s="446"/>
      <c r="DX174" s="446"/>
      <c r="DY174" s="446"/>
      <c r="DZ174" s="446"/>
      <c r="EA174" s="440"/>
      <c r="EB174" s="440"/>
      <c r="EC174" s="440"/>
      <c r="ED174" s="440"/>
      <c r="EE174" s="440"/>
      <c r="EF174" s="440"/>
      <c r="EG174" s="440"/>
      <c r="EH174" s="440"/>
      <c r="EI174" s="440"/>
      <c r="EJ174" s="440"/>
      <c r="EK174" s="440"/>
      <c r="EL174" s="440"/>
      <c r="EM174" s="440"/>
      <c r="EN174" s="440"/>
      <c r="EO174" s="441"/>
      <c r="EP174" s="441"/>
      <c r="EQ174" s="441"/>
      <c r="ER174" s="441"/>
      <c r="ES174" s="441"/>
      <c r="ET174" s="441"/>
      <c r="EU174" s="441"/>
      <c r="EV174" s="441"/>
      <c r="EW174" s="441"/>
      <c r="EX174" s="441"/>
      <c r="EY174" s="441"/>
      <c r="EZ174" s="441"/>
      <c r="FA174" s="441"/>
      <c r="FB174" s="441"/>
      <c r="FC174" s="442"/>
      <c r="FD174" s="442"/>
      <c r="FE174" s="442"/>
      <c r="FF174" s="442"/>
      <c r="FG174" s="442"/>
      <c r="FH174" s="442"/>
      <c r="FI174" s="442"/>
      <c r="FJ174" s="442"/>
      <c r="FK174" s="442"/>
      <c r="FL174" s="442"/>
      <c r="FM174" s="442"/>
      <c r="FN174" s="442"/>
      <c r="FO174" s="442"/>
      <c r="FP174" s="442"/>
      <c r="FQ174" s="442"/>
      <c r="FR174" s="443"/>
      <c r="FS174" s="443"/>
      <c r="FT174" s="443"/>
      <c r="FU174" s="443"/>
      <c r="FV174" s="443"/>
      <c r="FW174" s="443"/>
      <c r="FX174" s="443"/>
      <c r="FY174" s="3674"/>
      <c r="FZ174" s="443"/>
      <c r="GA174" s="443"/>
      <c r="GB174" s="443"/>
      <c r="GC174" s="444"/>
      <c r="GD174" s="444"/>
    </row>
    <row r="175" spans="1:247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3747"/>
      <c r="Q175" s="3747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435"/>
      <c r="AD175" s="435"/>
      <c r="AE175" s="435"/>
      <c r="AF175" s="434"/>
      <c r="AG175" s="434"/>
      <c r="AH175" s="434"/>
      <c r="AI175" s="434"/>
      <c r="AJ175" s="434"/>
      <c r="AK175" s="436"/>
      <c r="AL175" s="437"/>
      <c r="AM175" s="437"/>
      <c r="AN175" s="438"/>
      <c r="AO175" s="438"/>
      <c r="AP175" s="438"/>
      <c r="AQ175" s="438"/>
      <c r="AR175" s="438"/>
      <c r="AS175" s="438"/>
      <c r="AT175" s="438"/>
      <c r="AU175" s="438"/>
      <c r="AV175" s="439"/>
      <c r="AW175" s="439"/>
      <c r="AX175" s="440"/>
      <c r="AY175" s="440"/>
      <c r="AZ175" s="440"/>
      <c r="BA175" s="440"/>
      <c r="BB175" s="440"/>
      <c r="BC175" s="440"/>
      <c r="BD175" s="440"/>
      <c r="BE175" s="440"/>
      <c r="BF175" s="441"/>
      <c r="BG175" s="441"/>
      <c r="BH175" s="441"/>
      <c r="BI175" s="441"/>
      <c r="BJ175" s="441"/>
      <c r="BK175" s="441"/>
      <c r="BL175" s="441"/>
      <c r="BM175" s="441"/>
      <c r="BN175" s="441"/>
      <c r="BO175" s="441"/>
      <c r="BP175" s="441"/>
      <c r="BQ175" s="442"/>
      <c r="BR175" s="442"/>
      <c r="BS175" s="442"/>
      <c r="BT175" s="442"/>
      <c r="BU175" s="442"/>
      <c r="BV175" s="442"/>
      <c r="BW175" s="442"/>
      <c r="BX175" s="442"/>
      <c r="BY175" s="442"/>
      <c r="BZ175" s="442"/>
      <c r="CA175" s="443"/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444"/>
      <c r="CO175" s="444"/>
      <c r="CP175" s="444"/>
      <c r="CQ175" s="444"/>
      <c r="CR175" s="444"/>
      <c r="CS175" s="444"/>
      <c r="CT175" s="444"/>
      <c r="CU175" s="444"/>
      <c r="CV175" s="444"/>
      <c r="CW175" s="444"/>
      <c r="CX175" s="444"/>
      <c r="CY175" s="444"/>
      <c r="CZ175" s="445"/>
      <c r="DA175" s="445"/>
      <c r="DB175" s="445"/>
      <c r="DC175" s="445"/>
      <c r="DD175" s="445"/>
      <c r="DE175" s="445"/>
      <c r="DF175" s="445"/>
      <c r="DG175" s="445"/>
      <c r="DH175" s="445"/>
      <c r="DI175" s="445"/>
      <c r="DJ175" s="445"/>
      <c r="DK175" s="445"/>
      <c r="DL175" s="445"/>
      <c r="DM175" s="446"/>
      <c r="DN175" s="446"/>
      <c r="DO175" s="446"/>
      <c r="DP175" s="446"/>
      <c r="DQ175" s="446"/>
      <c r="DR175" s="446"/>
      <c r="DS175" s="446"/>
      <c r="DT175" s="446"/>
      <c r="DU175" s="446"/>
      <c r="DV175" s="446"/>
      <c r="DW175" s="446"/>
      <c r="DX175" s="446"/>
      <c r="DY175" s="446"/>
      <c r="DZ175" s="446"/>
      <c r="EA175" s="440"/>
      <c r="EB175" s="440"/>
      <c r="EC175" s="440"/>
      <c r="ED175" s="440"/>
      <c r="EE175" s="440"/>
      <c r="EF175" s="440"/>
      <c r="EG175" s="440"/>
      <c r="EH175" s="440"/>
      <c r="EI175" s="440"/>
      <c r="EJ175" s="440"/>
      <c r="EK175" s="440"/>
      <c r="EL175" s="440"/>
      <c r="EM175" s="440"/>
      <c r="EN175" s="440"/>
      <c r="EO175" s="441"/>
      <c r="EP175" s="441"/>
      <c r="EQ175" s="441"/>
      <c r="ER175" s="441"/>
      <c r="ES175" s="441"/>
      <c r="ET175" s="441"/>
      <c r="EU175" s="441"/>
      <c r="EV175" s="441"/>
      <c r="EW175" s="441"/>
      <c r="EX175" s="441"/>
      <c r="EY175" s="441"/>
      <c r="EZ175" s="441"/>
      <c r="FA175" s="441"/>
      <c r="FB175" s="441"/>
      <c r="FC175" s="442"/>
      <c r="FD175" s="442"/>
      <c r="FE175" s="442"/>
      <c r="FF175" s="442"/>
      <c r="FG175" s="442"/>
      <c r="FH175" s="442"/>
      <c r="FI175" s="442"/>
      <c r="FJ175" s="442"/>
      <c r="FK175" s="442"/>
      <c r="FL175" s="442"/>
      <c r="FM175" s="442"/>
      <c r="FN175" s="442"/>
      <c r="FO175" s="442"/>
      <c r="FP175" s="442"/>
      <c r="FQ175" s="442"/>
      <c r="FR175" s="443"/>
      <c r="FS175" s="443"/>
      <c r="FT175" s="443"/>
      <c r="FU175" s="443"/>
      <c r="FV175" s="443"/>
      <c r="FW175" s="443"/>
      <c r="FX175" s="443"/>
      <c r="FY175" s="3674"/>
      <c r="FZ175" s="443"/>
      <c r="GA175" s="443"/>
      <c r="GB175" s="443"/>
      <c r="GC175" s="444"/>
      <c r="GD175" s="444"/>
    </row>
    <row r="176" spans="1:247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147"/>
      <c r="AD176" s="147"/>
      <c r="AE176" s="147"/>
      <c r="AF176" s="148"/>
      <c r="AG176" s="148"/>
      <c r="AH176" s="148"/>
      <c r="AI176" s="148"/>
      <c r="AJ176" s="148"/>
      <c r="AK176" s="149"/>
      <c r="AL176" s="150"/>
      <c r="AM176" s="150"/>
      <c r="AN176" s="155"/>
      <c r="AO176" s="155"/>
      <c r="AP176" s="155"/>
      <c r="AQ176" s="155"/>
      <c r="AR176" s="155"/>
      <c r="AS176" s="155"/>
      <c r="AT176" s="155"/>
      <c r="AU176" s="155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5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8"/>
      <c r="FD176" s="158"/>
      <c r="FE176" s="158"/>
      <c r="FF176" s="158"/>
      <c r="FG176" s="158"/>
      <c r="FH176" s="158"/>
      <c r="FI176" s="158"/>
      <c r="FJ176" s="158"/>
      <c r="FK176" s="158"/>
      <c r="FL176" s="158"/>
      <c r="FM176" s="158"/>
      <c r="FN176" s="158"/>
      <c r="FO176" s="158"/>
      <c r="FP176" s="158"/>
      <c r="FQ176" s="158"/>
      <c r="FR176" s="151"/>
      <c r="FS176" s="151"/>
      <c r="FT176" s="151"/>
      <c r="FU176" s="151"/>
      <c r="FV176" s="151"/>
      <c r="FW176" s="151"/>
      <c r="FX176" s="151"/>
      <c r="FY176" s="3675"/>
      <c r="FZ176" s="151"/>
      <c r="GA176" s="151"/>
      <c r="GB176" s="151"/>
      <c r="GC176" s="159"/>
      <c r="GD176" s="159"/>
      <c r="GE176" s="484"/>
      <c r="GF176" s="484"/>
      <c r="GG176" s="517"/>
      <c r="GH176" s="517"/>
      <c r="GI176" s="517"/>
      <c r="GJ176" s="517"/>
      <c r="GK176" s="517"/>
      <c r="GL176" s="517"/>
      <c r="GM176" s="517"/>
      <c r="GN176" s="517"/>
      <c r="GO176" s="517"/>
      <c r="GP176" s="517"/>
      <c r="GQ176" s="517"/>
      <c r="GR176" s="517"/>
      <c r="GS176" s="517"/>
      <c r="GT176" s="517"/>
      <c r="GU176" s="517"/>
      <c r="GV176" s="517"/>
      <c r="GW176" s="517"/>
      <c r="GX176" s="517"/>
      <c r="GY176" s="517"/>
      <c r="GZ176" s="517"/>
      <c r="HA176" s="517"/>
      <c r="HB176" s="517"/>
      <c r="HC176" s="517"/>
      <c r="HD176" s="517"/>
      <c r="HE176" s="517"/>
      <c r="HF176" s="517"/>
      <c r="HG176" s="517"/>
      <c r="HH176" s="517"/>
      <c r="HI176" s="517"/>
      <c r="HJ176" s="517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</row>
    <row r="177" spans="1:247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147"/>
      <c r="AD177" s="147"/>
      <c r="AE177" s="147"/>
      <c r="AF177" s="148"/>
      <c r="AG177" s="148"/>
      <c r="AH177" s="148"/>
      <c r="AI177" s="148"/>
      <c r="AJ177" s="148"/>
      <c r="AK177" s="149"/>
      <c r="AL177" s="150"/>
      <c r="AM177" s="150"/>
      <c r="AN177" s="155"/>
      <c r="AO177" s="155"/>
      <c r="AP177" s="155"/>
      <c r="AQ177" s="155"/>
      <c r="AR177" s="155"/>
      <c r="AS177" s="155"/>
      <c r="AT177" s="155"/>
      <c r="AU177" s="155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5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8"/>
      <c r="FD177" s="158"/>
      <c r="FE177" s="158"/>
      <c r="FF177" s="158"/>
      <c r="FG177" s="158"/>
      <c r="FH177" s="158"/>
      <c r="FI177" s="158"/>
      <c r="FJ177" s="158"/>
      <c r="FK177" s="158"/>
      <c r="FL177" s="158"/>
      <c r="FM177" s="158"/>
      <c r="FN177" s="158"/>
      <c r="FO177" s="158"/>
      <c r="FP177" s="158"/>
      <c r="FQ177" s="158"/>
      <c r="FR177" s="151"/>
      <c r="FS177" s="151"/>
      <c r="FT177" s="151"/>
      <c r="FU177" s="151"/>
      <c r="FV177" s="151"/>
      <c r="FW177" s="151"/>
      <c r="FX177" s="151"/>
      <c r="FY177" s="3675"/>
      <c r="FZ177" s="151"/>
      <c r="GA177" s="151"/>
      <c r="GB177" s="151"/>
      <c r="GC177" s="159"/>
      <c r="GD177" s="159"/>
      <c r="GE177" s="484"/>
      <c r="GF177" s="484"/>
      <c r="GG177" s="517"/>
      <c r="GH177" s="517"/>
      <c r="GI177" s="517"/>
      <c r="GJ177" s="517"/>
      <c r="GK177" s="517"/>
      <c r="GL177" s="517"/>
      <c r="GM177" s="517"/>
      <c r="GN177" s="517"/>
      <c r="GO177" s="517"/>
      <c r="GP177" s="517"/>
      <c r="GQ177" s="517"/>
      <c r="GR177" s="517"/>
      <c r="GS177" s="517"/>
      <c r="GT177" s="517"/>
      <c r="GU177" s="517"/>
      <c r="GV177" s="517"/>
      <c r="GW177" s="517"/>
      <c r="GX177" s="517"/>
      <c r="GY177" s="517"/>
      <c r="GZ177" s="517"/>
      <c r="HA177" s="517"/>
      <c r="HB177" s="517"/>
      <c r="HC177" s="517"/>
      <c r="HD177" s="517"/>
      <c r="HE177" s="517"/>
      <c r="HF177" s="517"/>
      <c r="HG177" s="517"/>
      <c r="HH177" s="517"/>
      <c r="HI177" s="517"/>
      <c r="HJ177" s="517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</row>
  </sheetData>
  <sheetProtection sort="0" autoFilter="0"/>
  <autoFilter ref="A6:GD110" xr:uid="{00000000-0009-0000-0000-000005000000}">
    <sortState xmlns:xlrd2="http://schemas.microsoft.com/office/spreadsheetml/2017/richdata2" ref="A7:GD110">
      <sortCondition ref="B6:B110"/>
    </sortState>
  </autoFilter>
  <mergeCells count="80">
    <mergeCell ref="P125:Q125"/>
    <mergeCell ref="R125:S125"/>
    <mergeCell ref="T125:U125"/>
    <mergeCell ref="P126:Q126"/>
    <mergeCell ref="P123:Q123"/>
    <mergeCell ref="R123:S123"/>
    <mergeCell ref="T123:U123"/>
    <mergeCell ref="P124:Q124"/>
    <mergeCell ref="R124:S124"/>
    <mergeCell ref="T124:U124"/>
    <mergeCell ref="P121:Q121"/>
    <mergeCell ref="R121:S121"/>
    <mergeCell ref="T121:U121"/>
    <mergeCell ref="P122:Q122"/>
    <mergeCell ref="R122:S122"/>
    <mergeCell ref="T122:U122"/>
    <mergeCell ref="P119:Q119"/>
    <mergeCell ref="R119:S119"/>
    <mergeCell ref="T119:U119"/>
    <mergeCell ref="P120:Q120"/>
    <mergeCell ref="R120:S120"/>
    <mergeCell ref="T120:U120"/>
    <mergeCell ref="B117:F117"/>
    <mergeCell ref="G117:J117"/>
    <mergeCell ref="P117:Q117"/>
    <mergeCell ref="R117:S117"/>
    <mergeCell ref="T117:U117"/>
    <mergeCell ref="B118:F118"/>
    <mergeCell ref="G118:J118"/>
    <mergeCell ref="P118:Q118"/>
    <mergeCell ref="R118:S118"/>
    <mergeCell ref="T118:U118"/>
    <mergeCell ref="T115:U115"/>
    <mergeCell ref="B116:F116"/>
    <mergeCell ref="G116:J116"/>
    <mergeCell ref="P116:Q116"/>
    <mergeCell ref="R116:S116"/>
    <mergeCell ref="T116:U116"/>
    <mergeCell ref="B114:F114"/>
    <mergeCell ref="G114:J114"/>
    <mergeCell ref="B115:F115"/>
    <mergeCell ref="G115:J115"/>
    <mergeCell ref="P115:Q115"/>
    <mergeCell ref="R115:S115"/>
    <mergeCell ref="EA4:EN4"/>
    <mergeCell ref="EO4:FB4"/>
    <mergeCell ref="FC4:FQ4"/>
    <mergeCell ref="FR4:GB4"/>
    <mergeCell ref="B113:F113"/>
    <mergeCell ref="G113:J113"/>
    <mergeCell ref="O113:O125"/>
    <mergeCell ref="P113:Q114"/>
    <mergeCell ref="R113:S114"/>
    <mergeCell ref="T113:U114"/>
    <mergeCell ref="BF4:BP4"/>
    <mergeCell ref="BQ4:BZ4"/>
    <mergeCell ref="CA4:CM4"/>
    <mergeCell ref="CN4:CY4"/>
    <mergeCell ref="CZ4:DL4"/>
    <mergeCell ref="DM4:DZ4"/>
    <mergeCell ref="EA1:EN1"/>
    <mergeCell ref="EO1:FB1"/>
    <mergeCell ref="FC1:FQ1"/>
    <mergeCell ref="FR1:GB1"/>
    <mergeCell ref="GC1:GD1"/>
    <mergeCell ref="AC4:AE4"/>
    <mergeCell ref="AF4:AM4"/>
    <mergeCell ref="AN4:AU4"/>
    <mergeCell ref="AV4:BE4"/>
    <mergeCell ref="BF1:BP1"/>
    <mergeCell ref="BQ1:BZ1"/>
    <mergeCell ref="CA1:CM1"/>
    <mergeCell ref="CN1:CY1"/>
    <mergeCell ref="CZ1:DL1"/>
    <mergeCell ref="DM1:DZ1"/>
    <mergeCell ref="C1:AB2"/>
    <mergeCell ref="AC1:AE1"/>
    <mergeCell ref="AF1:AM1"/>
    <mergeCell ref="AN1:AU1"/>
    <mergeCell ref="AV1:BE1"/>
  </mergeCells>
  <conditionalFormatting sqref="AC7:DC110 GD7:GD110 DM44:FO44 FQ44:GC44">
    <cfRule type="expression" dxfId="201" priority="85">
      <formula>AC7=AC$5</formula>
    </cfRule>
    <cfRule type="expression" dxfId="200" priority="86">
      <formula>AC7=3</formula>
    </cfRule>
    <cfRule type="expression" dxfId="199" priority="87">
      <formula>AC7=2</formula>
    </cfRule>
    <cfRule type="expression" dxfId="198" priority="88">
      <formula>AC7=1</formula>
    </cfRule>
    <cfRule type="expression" dxfId="197" priority="89">
      <formula>AC7&gt;AC$5/2</formula>
    </cfRule>
    <cfRule type="expression" dxfId="196" priority="90">
      <formula>AC7&lt;=AC$5/2</formula>
    </cfRule>
  </conditionalFormatting>
  <conditionalFormatting sqref="DD7:DD110">
    <cfRule type="expression" dxfId="195" priority="79">
      <formula>DD7=DD$5</formula>
    </cfRule>
    <cfRule type="expression" dxfId="194" priority="80">
      <formula>DD7=3</formula>
    </cfRule>
    <cfRule type="expression" dxfId="193" priority="81">
      <formula>DD7=2</formula>
    </cfRule>
    <cfRule type="expression" dxfId="192" priority="82">
      <formula>DD7=1</formula>
    </cfRule>
    <cfRule type="expression" dxfId="191" priority="83">
      <formula>DD7&gt;DD$5/2</formula>
    </cfRule>
    <cfRule type="expression" dxfId="190" priority="84">
      <formula>DD7&lt;=DD$5/2</formula>
    </cfRule>
  </conditionalFormatting>
  <conditionalFormatting sqref="DL7:DL110">
    <cfRule type="expression" dxfId="189" priority="73">
      <formula>DL7=DL$5</formula>
    </cfRule>
    <cfRule type="expression" dxfId="188" priority="74">
      <formula>DL7=3</formula>
    </cfRule>
    <cfRule type="expression" dxfId="187" priority="75">
      <formula>DL7=2</formula>
    </cfRule>
    <cfRule type="expression" dxfId="186" priority="76">
      <formula>DL7=1</formula>
    </cfRule>
    <cfRule type="expression" dxfId="185" priority="77">
      <formula>DL7&gt;DL$5/2</formula>
    </cfRule>
    <cfRule type="expression" dxfId="184" priority="78">
      <formula>DL7&lt;=DL$5/2</formula>
    </cfRule>
  </conditionalFormatting>
  <conditionalFormatting sqref="DE7:DE110">
    <cfRule type="expression" dxfId="183" priority="67">
      <formula>DE7=DE$5</formula>
    </cfRule>
    <cfRule type="expression" dxfId="182" priority="68">
      <formula>DE7=3</formula>
    </cfRule>
    <cfRule type="expression" dxfId="181" priority="69">
      <formula>DE7=2</formula>
    </cfRule>
    <cfRule type="expression" dxfId="180" priority="70">
      <formula>DE7=1</formula>
    </cfRule>
    <cfRule type="expression" dxfId="179" priority="71">
      <formula>DE7&gt;DE$5/2</formula>
    </cfRule>
    <cfRule type="expression" dxfId="178" priority="72">
      <formula>DE7&lt;=DE$5/2</formula>
    </cfRule>
  </conditionalFormatting>
  <conditionalFormatting sqref="DF7:DF110">
    <cfRule type="expression" dxfId="177" priority="61">
      <formula>DF7=DF$5</formula>
    </cfRule>
    <cfRule type="expression" dxfId="176" priority="62">
      <formula>DF7=3</formula>
    </cfRule>
    <cfRule type="expression" dxfId="175" priority="63">
      <formula>DF7=2</formula>
    </cfRule>
    <cfRule type="expression" dxfId="174" priority="64">
      <formula>DF7=1</formula>
    </cfRule>
    <cfRule type="expression" dxfId="173" priority="65">
      <formula>DF7&gt;DF$5/2</formula>
    </cfRule>
    <cfRule type="expression" dxfId="172" priority="66">
      <formula>DF7&lt;=DF$5/2</formula>
    </cfRule>
  </conditionalFormatting>
  <conditionalFormatting sqref="DG7:DH110">
    <cfRule type="expression" dxfId="171" priority="55">
      <formula>DG7=DG$5</formula>
    </cfRule>
    <cfRule type="expression" dxfId="170" priority="56">
      <formula>DG7=3</formula>
    </cfRule>
    <cfRule type="expression" dxfId="169" priority="57">
      <formula>DG7=2</formula>
    </cfRule>
    <cfRule type="expression" dxfId="168" priority="58">
      <formula>DG7=1</formula>
    </cfRule>
    <cfRule type="expression" dxfId="167" priority="59">
      <formula>DG7&gt;DG$5/2</formula>
    </cfRule>
    <cfRule type="expression" dxfId="166" priority="60">
      <formula>DG7&lt;=DG$5/2</formula>
    </cfRule>
  </conditionalFormatting>
  <conditionalFormatting sqref="DH7:DH110">
    <cfRule type="expression" dxfId="165" priority="49">
      <formula>DH7=DH$5</formula>
    </cfRule>
    <cfRule type="expression" dxfId="164" priority="50">
      <formula>DH7=3</formula>
    </cfRule>
    <cfRule type="expression" dxfId="163" priority="51">
      <formula>DH7=2</formula>
    </cfRule>
    <cfRule type="expression" dxfId="162" priority="52">
      <formula>DH7=1</formula>
    </cfRule>
    <cfRule type="expression" dxfId="161" priority="53">
      <formula>DH7&gt;DH$5/2</formula>
    </cfRule>
    <cfRule type="expression" dxfId="160" priority="54">
      <formula>DH7&lt;=DH$5/2</formula>
    </cfRule>
  </conditionalFormatting>
  <conditionalFormatting sqref="DI7:DI110">
    <cfRule type="expression" dxfId="159" priority="43">
      <formula>DI7=DI$5</formula>
    </cfRule>
    <cfRule type="expression" dxfId="158" priority="44">
      <formula>DI7=3</formula>
    </cfRule>
    <cfRule type="expression" dxfId="157" priority="45">
      <formula>DI7=2</formula>
    </cfRule>
    <cfRule type="expression" dxfId="156" priority="46">
      <formula>DI7=1</formula>
    </cfRule>
    <cfRule type="expression" dxfId="155" priority="47">
      <formula>DI7&gt;DI$5/2</formula>
    </cfRule>
    <cfRule type="expression" dxfId="154" priority="48">
      <formula>DI7&lt;=DI$5/2</formula>
    </cfRule>
  </conditionalFormatting>
  <conditionalFormatting sqref="DJ7:DJ110">
    <cfRule type="expression" dxfId="153" priority="37">
      <formula>DJ7=DJ$5</formula>
    </cfRule>
    <cfRule type="expression" dxfId="152" priority="38">
      <formula>DJ7=3</formula>
    </cfRule>
    <cfRule type="expression" dxfId="151" priority="39">
      <formula>DJ7=2</formula>
    </cfRule>
    <cfRule type="expression" dxfId="150" priority="40">
      <formula>DJ7=1</formula>
    </cfRule>
    <cfRule type="expression" dxfId="149" priority="41">
      <formula>DJ7&gt;DJ$5/2</formula>
    </cfRule>
    <cfRule type="expression" dxfId="148" priority="42">
      <formula>DJ7&lt;=DJ$5/2</formula>
    </cfRule>
  </conditionalFormatting>
  <conditionalFormatting sqref="DK7:DK110">
    <cfRule type="expression" dxfId="147" priority="31">
      <formula>DK7=DK$5</formula>
    </cfRule>
    <cfRule type="expression" dxfId="146" priority="32">
      <formula>DK7=3</formula>
    </cfRule>
    <cfRule type="expression" dxfId="145" priority="33">
      <formula>DK7=2</formula>
    </cfRule>
    <cfRule type="expression" dxfId="144" priority="34">
      <formula>DK7=1</formula>
    </cfRule>
    <cfRule type="expression" dxfId="143" priority="35">
      <formula>DK7&gt;DK$5/2</formula>
    </cfRule>
    <cfRule type="expression" dxfId="142" priority="36">
      <formula>DK7&lt;=DK$5/2</formula>
    </cfRule>
  </conditionalFormatting>
  <conditionalFormatting sqref="DM7:DM110">
    <cfRule type="expression" dxfId="141" priority="25">
      <formula>DM7=DM$5</formula>
    </cfRule>
    <cfRule type="expression" dxfId="140" priority="26">
      <formula>DM7=3</formula>
    </cfRule>
    <cfRule type="expression" dxfId="139" priority="27">
      <formula>DM7=2</formula>
    </cfRule>
    <cfRule type="expression" dxfId="138" priority="28">
      <formula>DM7=1</formula>
    </cfRule>
    <cfRule type="expression" dxfId="137" priority="29">
      <formula>DM7&gt;DM$5/2</formula>
    </cfRule>
    <cfRule type="expression" dxfId="136" priority="30">
      <formula>DM7&lt;=DM$5/2</formula>
    </cfRule>
  </conditionalFormatting>
  <conditionalFormatting sqref="DN7:DN110">
    <cfRule type="expression" dxfId="135" priority="19">
      <formula>DN7=DN$5</formula>
    </cfRule>
    <cfRule type="expression" dxfId="134" priority="20">
      <formula>DN7=3</formula>
    </cfRule>
    <cfRule type="expression" dxfId="133" priority="21">
      <formula>DN7=2</formula>
    </cfRule>
    <cfRule type="expression" dxfId="132" priority="22">
      <formula>DN7=1</formula>
    </cfRule>
    <cfRule type="expression" dxfId="131" priority="23">
      <formula>DN7&gt;DN$5/2</formula>
    </cfRule>
    <cfRule type="expression" dxfId="130" priority="24">
      <formula>DN7&lt;=DN$5/2</formula>
    </cfRule>
  </conditionalFormatting>
  <conditionalFormatting sqref="DO7:FO110 FQ7:GC110">
    <cfRule type="expression" dxfId="129" priority="13">
      <formula>DO7=DO$5</formula>
    </cfRule>
    <cfRule type="expression" dxfId="128" priority="14">
      <formula>DO7=3</formula>
    </cfRule>
    <cfRule type="expression" dxfId="127" priority="15">
      <formula>DO7=2</formula>
    </cfRule>
    <cfRule type="expression" dxfId="126" priority="16">
      <formula>DO7=1</formula>
    </cfRule>
    <cfRule type="expression" dxfId="125" priority="17">
      <formula>DO7&gt;DO$5/2</formula>
    </cfRule>
    <cfRule type="expression" dxfId="124" priority="18">
      <formula>DO7&lt;=DO$5/2</formula>
    </cfRule>
  </conditionalFormatting>
  <conditionalFormatting sqref="FP44">
    <cfRule type="expression" dxfId="123" priority="7">
      <formula>FP44=FP$5</formula>
    </cfRule>
    <cfRule type="expression" dxfId="122" priority="8">
      <formula>FP44=3</formula>
    </cfRule>
    <cfRule type="expression" dxfId="121" priority="9">
      <formula>FP44=2</formula>
    </cfRule>
    <cfRule type="expression" dxfId="120" priority="10">
      <formula>FP44=1</formula>
    </cfRule>
    <cfRule type="expression" dxfId="119" priority="11">
      <formula>FP44&gt;FP$5/2</formula>
    </cfRule>
    <cfRule type="expression" dxfId="118" priority="12">
      <formula>FP44&lt;=FP$5/2</formula>
    </cfRule>
  </conditionalFormatting>
  <conditionalFormatting sqref="FP7:FP110">
    <cfRule type="expression" dxfId="117" priority="1">
      <formula>FP7=FP$5</formula>
    </cfRule>
    <cfRule type="expression" dxfId="116" priority="2">
      <formula>FP7=3</formula>
    </cfRule>
    <cfRule type="expression" dxfId="115" priority="3">
      <formula>FP7=2</formula>
    </cfRule>
    <cfRule type="expression" dxfId="114" priority="4">
      <formula>FP7=1</formula>
    </cfRule>
    <cfRule type="expression" dxfId="113" priority="5">
      <formula>FP7&gt;FP$5/2</formula>
    </cfRule>
    <cfRule type="expression" dxfId="112" priority="6">
      <formula>FP7&lt;=FP$5/2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Q177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BE25" sqref="BE25"/>
    </sheetView>
  </sheetViews>
  <sheetFormatPr baseColWidth="10" defaultColWidth="11.42578125" defaultRowHeight="15" x14ac:dyDescent="0.25"/>
  <cols>
    <col min="1" max="1" width="16" style="351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1" bestFit="1" customWidth="1"/>
    <col min="6" max="6" width="6.5703125" style="430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62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465" customWidth="1"/>
    <col min="30" max="30" width="3.7109375" style="3465" customWidth="1"/>
    <col min="31" max="32" width="4.7109375" style="3466" customWidth="1"/>
    <col min="33" max="34" width="4.7109375" style="3467" customWidth="1"/>
    <col min="35" max="36" width="4.7109375" style="3468" customWidth="1"/>
    <col min="37" max="38" width="4.7109375" style="3469" customWidth="1"/>
    <col min="39" max="40" width="4.7109375" style="3470" customWidth="1"/>
    <col min="41" max="42" width="4.7109375" style="3471" customWidth="1"/>
    <col min="43" max="44" width="4.7109375" style="3465" customWidth="1"/>
    <col min="45" max="46" width="4.7109375" style="3466" customWidth="1"/>
    <col min="47" max="48" width="4.7109375" style="3467" customWidth="1"/>
    <col min="49" max="50" width="4.7109375" style="3468" customWidth="1"/>
    <col min="51" max="52" width="4.7109375" style="3472" customWidth="1"/>
    <col min="53" max="54" width="4.7109375" style="3479" customWidth="1"/>
    <col min="55" max="56" width="4.7109375" style="3616" customWidth="1"/>
    <col min="57" max="58" width="4.7109375" style="3756" customWidth="1"/>
    <col min="59" max="61" width="3" style="147" bestFit="1" customWidth="1"/>
    <col min="62" max="66" width="3" style="148" bestFit="1" customWidth="1"/>
    <col min="67" max="67" width="3" style="149" bestFit="1" customWidth="1"/>
    <col min="68" max="69" width="3" style="150" bestFit="1" customWidth="1"/>
    <col min="70" max="77" width="3" style="155" bestFit="1" customWidth="1"/>
    <col min="78" max="87" width="3" style="156" bestFit="1" customWidth="1"/>
    <col min="88" max="98" width="3" style="157" bestFit="1" customWidth="1"/>
    <col min="99" max="108" width="3" style="158" bestFit="1" customWidth="1"/>
    <col min="109" max="121" width="3" style="151" bestFit="1" customWidth="1"/>
    <col min="122" max="133" width="3" style="159" bestFit="1" customWidth="1"/>
    <col min="134" max="136" width="3" style="150" bestFit="1" customWidth="1"/>
    <col min="137" max="146" width="3" style="150" customWidth="1"/>
    <col min="147" max="157" width="3" style="155" customWidth="1"/>
    <col min="158" max="159" width="3.5703125" style="155" bestFit="1" customWidth="1"/>
    <col min="160" max="160" width="3.5703125" style="155" customWidth="1"/>
    <col min="161" max="174" width="3.5703125" style="156" customWidth="1"/>
    <col min="175" max="188" width="3.5703125" style="157" customWidth="1"/>
    <col min="189" max="203" width="3.5703125" style="158" customWidth="1"/>
    <col min="204" max="210" width="3.5703125" style="151" customWidth="1"/>
    <col min="211" max="211" width="3.5703125" style="3675" customWidth="1"/>
    <col min="212" max="214" width="3.5703125" style="151" customWidth="1"/>
    <col min="215" max="215" width="3.5703125" style="159" customWidth="1"/>
    <col min="216" max="216" width="3.5703125" style="159" bestFit="1" customWidth="1"/>
    <col min="217" max="218" width="11.42578125" style="484"/>
    <col min="219" max="277" width="11.42578125" style="517"/>
    <col min="278" max="16384" width="11.42578125" style="1"/>
  </cols>
  <sheetData>
    <row r="1" spans="1:267" s="377" customFormat="1" ht="33.75" customHeight="1" x14ac:dyDescent="0.25">
      <c r="A1" s="3505"/>
      <c r="B1" s="152"/>
      <c r="C1" s="4011" t="s">
        <v>257</v>
      </c>
      <c r="D1" s="4011"/>
      <c r="E1" s="4011"/>
      <c r="F1" s="4011"/>
      <c r="G1" s="4011"/>
      <c r="H1" s="4011"/>
      <c r="I1" s="4011"/>
      <c r="J1" s="4011"/>
      <c r="K1" s="4011"/>
      <c r="L1" s="4011"/>
      <c r="M1" s="4011"/>
      <c r="N1" s="4011"/>
      <c r="O1" s="4011"/>
      <c r="P1" s="4011"/>
      <c r="Q1" s="4011"/>
      <c r="R1" s="4011"/>
      <c r="S1" s="4011"/>
      <c r="T1" s="4011"/>
      <c r="U1" s="4011"/>
      <c r="V1" s="4011"/>
      <c r="W1" s="4011"/>
      <c r="X1" s="4011"/>
      <c r="Y1" s="4011"/>
      <c r="Z1" s="4011"/>
      <c r="AA1" s="4011"/>
      <c r="AB1" s="4011"/>
      <c r="AC1" s="4017" t="s">
        <v>822</v>
      </c>
      <c r="AD1" s="4017"/>
      <c r="AE1" s="4017"/>
      <c r="AF1" s="4017"/>
      <c r="AG1" s="4017"/>
      <c r="AH1" s="4017"/>
      <c r="AI1" s="4017"/>
      <c r="AJ1" s="4017"/>
      <c r="AK1" s="4017"/>
      <c r="AL1" s="4017"/>
      <c r="AM1" s="4017"/>
      <c r="AN1" s="4017"/>
      <c r="AO1" s="4017"/>
      <c r="AP1" s="4017"/>
      <c r="AQ1" s="4017"/>
      <c r="AR1" s="4017"/>
      <c r="AS1" s="4017"/>
      <c r="AT1" s="4017"/>
      <c r="AU1" s="4017"/>
      <c r="AV1" s="4017"/>
      <c r="AW1" s="4017"/>
      <c r="AX1" s="4017"/>
      <c r="AY1" s="4017"/>
      <c r="AZ1" s="4017"/>
      <c r="BA1" s="4017"/>
      <c r="BB1" s="4017"/>
      <c r="BC1" s="4017"/>
      <c r="BD1" s="4017"/>
      <c r="BE1" s="4017"/>
      <c r="BF1" s="4017"/>
      <c r="BG1" s="4000">
        <v>0</v>
      </c>
      <c r="BH1" s="4001"/>
      <c r="BI1" s="4001"/>
      <c r="BJ1" s="4002">
        <v>1</v>
      </c>
      <c r="BK1" s="4002"/>
      <c r="BL1" s="4002"/>
      <c r="BM1" s="4002"/>
      <c r="BN1" s="4002"/>
      <c r="BO1" s="4002"/>
      <c r="BP1" s="4002"/>
      <c r="BQ1" s="4002"/>
      <c r="BR1" s="4003">
        <v>2</v>
      </c>
      <c r="BS1" s="4003"/>
      <c r="BT1" s="4003"/>
      <c r="BU1" s="4003"/>
      <c r="BV1" s="4003"/>
      <c r="BW1" s="4003"/>
      <c r="BX1" s="4003"/>
      <c r="BY1" s="4003"/>
      <c r="BZ1" s="4036">
        <v>3</v>
      </c>
      <c r="CA1" s="4036"/>
      <c r="CB1" s="4036"/>
      <c r="CC1" s="4036"/>
      <c r="CD1" s="4036"/>
      <c r="CE1" s="4036"/>
      <c r="CF1" s="4036"/>
      <c r="CG1" s="4036"/>
      <c r="CH1" s="4036"/>
      <c r="CI1" s="4036"/>
      <c r="CJ1" s="4043">
        <v>4</v>
      </c>
      <c r="CK1" s="4043"/>
      <c r="CL1" s="4043"/>
      <c r="CM1" s="4043"/>
      <c r="CN1" s="4043"/>
      <c r="CO1" s="4043"/>
      <c r="CP1" s="4043"/>
      <c r="CQ1" s="4043"/>
      <c r="CR1" s="4043"/>
      <c r="CS1" s="4043"/>
      <c r="CT1" s="4043"/>
      <c r="CU1" s="4049">
        <v>5</v>
      </c>
      <c r="CV1" s="4049"/>
      <c r="CW1" s="4049"/>
      <c r="CX1" s="4049"/>
      <c r="CY1" s="4049"/>
      <c r="CZ1" s="4049"/>
      <c r="DA1" s="4049"/>
      <c r="DB1" s="4049"/>
      <c r="DC1" s="4049"/>
      <c r="DD1" s="4049"/>
      <c r="DE1" s="4004">
        <v>6</v>
      </c>
      <c r="DF1" s="4004"/>
      <c r="DG1" s="4004"/>
      <c r="DH1" s="4004"/>
      <c r="DI1" s="4004"/>
      <c r="DJ1" s="4004"/>
      <c r="DK1" s="4004"/>
      <c r="DL1" s="4004"/>
      <c r="DM1" s="4004"/>
      <c r="DN1" s="4004"/>
      <c r="DO1" s="4004"/>
      <c r="DP1" s="4004"/>
      <c r="DQ1" s="4004"/>
      <c r="DR1" s="4001">
        <v>7</v>
      </c>
      <c r="DS1" s="4001"/>
      <c r="DT1" s="4001"/>
      <c r="DU1" s="4001"/>
      <c r="DV1" s="4001"/>
      <c r="DW1" s="4001"/>
      <c r="DX1" s="4001"/>
      <c r="DY1" s="4001"/>
      <c r="DZ1" s="4001"/>
      <c r="EA1" s="4001"/>
      <c r="EB1" s="4001"/>
      <c r="EC1" s="4001"/>
      <c r="ED1" s="4046">
        <v>8</v>
      </c>
      <c r="EE1" s="4047"/>
      <c r="EF1" s="4047"/>
      <c r="EG1" s="4047"/>
      <c r="EH1" s="4047"/>
      <c r="EI1" s="4047"/>
      <c r="EJ1" s="4047"/>
      <c r="EK1" s="4047"/>
      <c r="EL1" s="4047"/>
      <c r="EM1" s="4047"/>
      <c r="EN1" s="4047"/>
      <c r="EO1" s="4047"/>
      <c r="EP1" s="4048"/>
      <c r="EQ1" s="4005">
        <v>9</v>
      </c>
      <c r="ER1" s="4006"/>
      <c r="ES1" s="4006"/>
      <c r="ET1" s="4006"/>
      <c r="EU1" s="4006"/>
      <c r="EV1" s="4006"/>
      <c r="EW1" s="4006"/>
      <c r="EX1" s="4006"/>
      <c r="EY1" s="4006"/>
      <c r="EZ1" s="4006"/>
      <c r="FA1" s="4006"/>
      <c r="FB1" s="4006"/>
      <c r="FC1" s="4006"/>
      <c r="FD1" s="4007"/>
      <c r="FE1" s="4040">
        <v>10</v>
      </c>
      <c r="FF1" s="4041"/>
      <c r="FG1" s="4041"/>
      <c r="FH1" s="4041"/>
      <c r="FI1" s="4041"/>
      <c r="FJ1" s="4041"/>
      <c r="FK1" s="4041"/>
      <c r="FL1" s="4041"/>
      <c r="FM1" s="4041"/>
      <c r="FN1" s="4041"/>
      <c r="FO1" s="4041"/>
      <c r="FP1" s="4041"/>
      <c r="FQ1" s="4041"/>
      <c r="FR1" s="4041"/>
      <c r="FS1" s="3986">
        <v>11</v>
      </c>
      <c r="FT1" s="3986"/>
      <c r="FU1" s="3986"/>
      <c r="FV1" s="3986"/>
      <c r="FW1" s="3986"/>
      <c r="FX1" s="3986"/>
      <c r="FY1" s="3986"/>
      <c r="FZ1" s="3986"/>
      <c r="GA1" s="3986"/>
      <c r="GB1" s="3986"/>
      <c r="GC1" s="3986"/>
      <c r="GD1" s="3986"/>
      <c r="GE1" s="3986"/>
      <c r="GF1" s="3986"/>
      <c r="GG1" s="4027">
        <v>12</v>
      </c>
      <c r="GH1" s="4027"/>
      <c r="GI1" s="4027"/>
      <c r="GJ1" s="4027"/>
      <c r="GK1" s="4027"/>
      <c r="GL1" s="4027"/>
      <c r="GM1" s="4027"/>
      <c r="GN1" s="4027"/>
      <c r="GO1" s="4027"/>
      <c r="GP1" s="4027"/>
      <c r="GQ1" s="4027"/>
      <c r="GR1" s="4027"/>
      <c r="GS1" s="4027"/>
      <c r="GT1" s="4027"/>
      <c r="GU1" s="4028"/>
      <c r="GV1" s="3976">
        <v>13</v>
      </c>
      <c r="GW1" s="3977"/>
      <c r="GX1" s="3977"/>
      <c r="GY1" s="3977"/>
      <c r="GZ1" s="3977"/>
      <c r="HA1" s="3977"/>
      <c r="HB1" s="3977"/>
      <c r="HC1" s="3977"/>
      <c r="HD1" s="3977"/>
      <c r="HE1" s="3977"/>
      <c r="HF1" s="3977"/>
      <c r="HG1" s="3978">
        <v>14</v>
      </c>
      <c r="HH1" s="3979"/>
      <c r="HI1" s="525"/>
      <c r="HJ1" s="524"/>
      <c r="HK1" s="524"/>
      <c r="HL1" s="524"/>
      <c r="HM1" s="524"/>
      <c r="HN1" s="524"/>
      <c r="HO1" s="524"/>
      <c r="HP1" s="524"/>
      <c r="HQ1" s="524"/>
      <c r="HR1" s="524"/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524"/>
      <c r="IH1" s="524"/>
      <c r="II1" s="524"/>
      <c r="IJ1" s="524"/>
      <c r="IK1" s="524"/>
      <c r="IL1" s="524"/>
      <c r="IM1" s="524"/>
      <c r="IN1" s="524"/>
      <c r="IO1" s="524"/>
      <c r="IP1" s="524"/>
      <c r="IQ1" s="524"/>
      <c r="IR1" s="524"/>
      <c r="IS1" s="524"/>
      <c r="IT1" s="524"/>
      <c r="IU1" s="524"/>
      <c r="IV1" s="524"/>
      <c r="IW1" s="524"/>
      <c r="IX1" s="524"/>
      <c r="IY1" s="524"/>
      <c r="IZ1" s="524"/>
      <c r="JA1" s="524"/>
      <c r="JB1" s="524"/>
      <c r="JC1" s="524"/>
      <c r="JD1" s="524"/>
      <c r="JE1" s="524"/>
      <c r="JF1" s="524"/>
      <c r="JG1" s="524"/>
    </row>
    <row r="2" spans="1:267" s="469" customFormat="1" ht="16.149999999999999" customHeight="1" x14ac:dyDescent="0.25">
      <c r="A2" s="3506"/>
      <c r="B2" s="460"/>
      <c r="C2" s="4011"/>
      <c r="D2" s="4011"/>
      <c r="E2" s="4011"/>
      <c r="F2" s="4011"/>
      <c r="G2" s="4011"/>
      <c r="H2" s="4011"/>
      <c r="I2" s="4011"/>
      <c r="J2" s="4011"/>
      <c r="K2" s="4011"/>
      <c r="L2" s="4011"/>
      <c r="M2" s="4011"/>
      <c r="N2" s="4011"/>
      <c r="O2" s="4011"/>
      <c r="P2" s="4011"/>
      <c r="Q2" s="4011"/>
      <c r="R2" s="4011"/>
      <c r="S2" s="4011"/>
      <c r="T2" s="4011"/>
      <c r="U2" s="4011"/>
      <c r="V2" s="4011"/>
      <c r="W2" s="4011"/>
      <c r="X2" s="4011"/>
      <c r="Y2" s="4011"/>
      <c r="Z2" s="4011"/>
      <c r="AA2" s="4011"/>
      <c r="AB2" s="4011"/>
      <c r="AC2" s="4017"/>
      <c r="AD2" s="4017"/>
      <c r="AE2" s="4017"/>
      <c r="AF2" s="4017"/>
      <c r="AG2" s="4017"/>
      <c r="AH2" s="4017"/>
      <c r="AI2" s="4017"/>
      <c r="AJ2" s="4017"/>
      <c r="AK2" s="4017"/>
      <c r="AL2" s="4017"/>
      <c r="AM2" s="4017"/>
      <c r="AN2" s="4017"/>
      <c r="AO2" s="4017"/>
      <c r="AP2" s="4017"/>
      <c r="AQ2" s="4017"/>
      <c r="AR2" s="4017"/>
      <c r="AS2" s="4017"/>
      <c r="AT2" s="4017"/>
      <c r="AU2" s="4017"/>
      <c r="AV2" s="4017"/>
      <c r="AW2" s="4017"/>
      <c r="AX2" s="4017"/>
      <c r="AY2" s="4017"/>
      <c r="AZ2" s="4017"/>
      <c r="BA2" s="4017"/>
      <c r="BB2" s="4017"/>
      <c r="BC2" s="4017"/>
      <c r="BD2" s="4017"/>
      <c r="BE2" s="4017"/>
      <c r="BF2" s="4017"/>
      <c r="BG2" s="461">
        <v>1</v>
      </c>
      <c r="BH2" s="461">
        <v>2</v>
      </c>
      <c r="BI2" s="461">
        <v>3</v>
      </c>
      <c r="BJ2" s="462">
        <v>4</v>
      </c>
      <c r="BK2" s="462">
        <v>5</v>
      </c>
      <c r="BL2" s="462">
        <v>6</v>
      </c>
      <c r="BM2" s="462">
        <v>7</v>
      </c>
      <c r="BN2" s="462">
        <v>8</v>
      </c>
      <c r="BO2" s="462">
        <v>9</v>
      </c>
      <c r="BP2" s="462">
        <v>10</v>
      </c>
      <c r="BQ2" s="462">
        <v>11</v>
      </c>
      <c r="BR2" s="463">
        <v>12</v>
      </c>
      <c r="BS2" s="463">
        <v>13</v>
      </c>
      <c r="BT2" s="463">
        <v>14</v>
      </c>
      <c r="BU2" s="463">
        <v>15</v>
      </c>
      <c r="BV2" s="463">
        <v>16</v>
      </c>
      <c r="BW2" s="463">
        <v>17</v>
      </c>
      <c r="BX2" s="463">
        <v>18</v>
      </c>
      <c r="BY2" s="463">
        <v>19</v>
      </c>
      <c r="BZ2" s="464">
        <v>20</v>
      </c>
      <c r="CA2" s="464">
        <v>21</v>
      </c>
      <c r="CB2" s="464">
        <v>22</v>
      </c>
      <c r="CC2" s="464">
        <v>23</v>
      </c>
      <c r="CD2" s="464">
        <v>24</v>
      </c>
      <c r="CE2" s="464">
        <v>25</v>
      </c>
      <c r="CF2" s="464">
        <v>26</v>
      </c>
      <c r="CG2" s="464">
        <v>27</v>
      </c>
      <c r="CH2" s="464">
        <v>28</v>
      </c>
      <c r="CI2" s="464">
        <v>29</v>
      </c>
      <c r="CJ2" s="465">
        <v>30</v>
      </c>
      <c r="CK2" s="465">
        <v>31</v>
      </c>
      <c r="CL2" s="465">
        <v>32</v>
      </c>
      <c r="CM2" s="465">
        <v>33</v>
      </c>
      <c r="CN2" s="465">
        <v>34</v>
      </c>
      <c r="CO2" s="465">
        <v>35</v>
      </c>
      <c r="CP2" s="465">
        <v>36</v>
      </c>
      <c r="CQ2" s="465">
        <v>37</v>
      </c>
      <c r="CR2" s="465">
        <v>38</v>
      </c>
      <c r="CS2" s="465">
        <v>39</v>
      </c>
      <c r="CT2" s="465">
        <v>40</v>
      </c>
      <c r="CU2" s="466">
        <v>41</v>
      </c>
      <c r="CV2" s="466">
        <v>42</v>
      </c>
      <c r="CW2" s="466">
        <v>43</v>
      </c>
      <c r="CX2" s="466">
        <v>44</v>
      </c>
      <c r="CY2" s="466">
        <v>45</v>
      </c>
      <c r="CZ2" s="466">
        <v>46</v>
      </c>
      <c r="DA2" s="466">
        <v>47</v>
      </c>
      <c r="DB2" s="466">
        <v>48</v>
      </c>
      <c r="DC2" s="466">
        <v>49</v>
      </c>
      <c r="DD2" s="466">
        <v>50</v>
      </c>
      <c r="DE2" s="467">
        <v>51</v>
      </c>
      <c r="DF2" s="467">
        <v>52</v>
      </c>
      <c r="DG2" s="467">
        <v>53</v>
      </c>
      <c r="DH2" s="467">
        <v>54</v>
      </c>
      <c r="DI2" s="467">
        <v>55</v>
      </c>
      <c r="DJ2" s="467">
        <v>56</v>
      </c>
      <c r="DK2" s="467">
        <v>57</v>
      </c>
      <c r="DL2" s="467">
        <v>58</v>
      </c>
      <c r="DM2" s="467">
        <v>59</v>
      </c>
      <c r="DN2" s="467">
        <v>60</v>
      </c>
      <c r="DO2" s="467">
        <v>61</v>
      </c>
      <c r="DP2" s="467">
        <v>62</v>
      </c>
      <c r="DQ2" s="467">
        <v>63</v>
      </c>
      <c r="DR2" s="461">
        <v>64</v>
      </c>
      <c r="DS2" s="461">
        <v>65</v>
      </c>
      <c r="DT2" s="461">
        <v>66</v>
      </c>
      <c r="DU2" s="461">
        <v>67</v>
      </c>
      <c r="DV2" s="461">
        <v>68</v>
      </c>
      <c r="DW2" s="461">
        <v>69</v>
      </c>
      <c r="DX2" s="461">
        <v>70</v>
      </c>
      <c r="DY2" s="461">
        <v>71</v>
      </c>
      <c r="DZ2" s="461">
        <v>72</v>
      </c>
      <c r="EA2" s="461">
        <v>73</v>
      </c>
      <c r="EB2" s="461">
        <v>74</v>
      </c>
      <c r="EC2" s="461">
        <v>75</v>
      </c>
      <c r="ED2" s="462">
        <v>76</v>
      </c>
      <c r="EE2" s="462">
        <v>77</v>
      </c>
      <c r="EF2" s="462">
        <v>78</v>
      </c>
      <c r="EG2" s="462">
        <v>79</v>
      </c>
      <c r="EH2" s="462">
        <v>80</v>
      </c>
      <c r="EI2" s="462">
        <v>81</v>
      </c>
      <c r="EJ2" s="462">
        <v>82</v>
      </c>
      <c r="EK2" s="462">
        <v>83</v>
      </c>
      <c r="EL2" s="462">
        <v>84</v>
      </c>
      <c r="EM2" s="462">
        <v>85</v>
      </c>
      <c r="EN2" s="462">
        <v>86</v>
      </c>
      <c r="EO2" s="462">
        <v>87</v>
      </c>
      <c r="EP2" s="462">
        <v>88</v>
      </c>
      <c r="EQ2" s="468">
        <v>89</v>
      </c>
      <c r="ER2" s="468">
        <v>90</v>
      </c>
      <c r="ES2" s="468">
        <v>91</v>
      </c>
      <c r="ET2" s="468">
        <v>92</v>
      </c>
      <c r="EU2" s="468">
        <v>93</v>
      </c>
      <c r="EV2" s="468">
        <v>94</v>
      </c>
      <c r="EW2" s="468">
        <v>95</v>
      </c>
      <c r="EX2" s="468">
        <v>96</v>
      </c>
      <c r="EY2" s="468">
        <v>97</v>
      </c>
      <c r="EZ2" s="468">
        <v>98</v>
      </c>
      <c r="FA2" s="468">
        <v>99</v>
      </c>
      <c r="FB2" s="468">
        <v>100</v>
      </c>
      <c r="FC2" s="468">
        <v>101</v>
      </c>
      <c r="FD2" s="468">
        <v>102</v>
      </c>
      <c r="FE2" s="625">
        <v>103</v>
      </c>
      <c r="FF2" s="625">
        <v>104</v>
      </c>
      <c r="FG2" s="625">
        <v>105</v>
      </c>
      <c r="FH2" s="625">
        <v>106</v>
      </c>
      <c r="FI2" s="625">
        <v>107</v>
      </c>
      <c r="FJ2" s="625">
        <v>108</v>
      </c>
      <c r="FK2" s="625">
        <v>109</v>
      </c>
      <c r="FL2" s="625">
        <v>110</v>
      </c>
      <c r="FM2" s="625">
        <v>111</v>
      </c>
      <c r="FN2" s="625">
        <v>112</v>
      </c>
      <c r="FO2" s="625">
        <v>113</v>
      </c>
      <c r="FP2" s="625">
        <v>114</v>
      </c>
      <c r="FQ2" s="625">
        <v>115</v>
      </c>
      <c r="FR2" s="625">
        <v>116</v>
      </c>
      <c r="FS2" s="755">
        <v>117</v>
      </c>
      <c r="FT2" s="755">
        <v>118</v>
      </c>
      <c r="FU2" s="755">
        <v>119</v>
      </c>
      <c r="FV2" s="755">
        <v>120</v>
      </c>
      <c r="FW2" s="755">
        <v>121</v>
      </c>
      <c r="FX2" s="755">
        <v>122</v>
      </c>
      <c r="FY2" s="755">
        <v>123</v>
      </c>
      <c r="FZ2" s="755">
        <v>124</v>
      </c>
      <c r="GA2" s="755">
        <v>125</v>
      </c>
      <c r="GB2" s="755">
        <v>126</v>
      </c>
      <c r="GC2" s="755">
        <v>127</v>
      </c>
      <c r="GD2" s="755">
        <v>128</v>
      </c>
      <c r="GE2" s="755">
        <v>129</v>
      </c>
      <c r="GF2" s="755">
        <v>130</v>
      </c>
      <c r="GG2" s="1603">
        <v>131</v>
      </c>
      <c r="GH2" s="1603">
        <v>132</v>
      </c>
      <c r="GI2" s="1603">
        <v>133</v>
      </c>
      <c r="GJ2" s="1603">
        <v>134</v>
      </c>
      <c r="GK2" s="1603">
        <v>135</v>
      </c>
      <c r="GL2" s="1603">
        <v>136</v>
      </c>
      <c r="GM2" s="1603">
        <v>137</v>
      </c>
      <c r="GN2" s="1603">
        <v>138</v>
      </c>
      <c r="GO2" s="1603">
        <v>139</v>
      </c>
      <c r="GP2" s="1603">
        <v>140</v>
      </c>
      <c r="GQ2" s="1603">
        <v>141</v>
      </c>
      <c r="GR2" s="1603">
        <v>142</v>
      </c>
      <c r="GS2" s="1603">
        <v>143</v>
      </c>
      <c r="GT2" s="3608">
        <v>144</v>
      </c>
      <c r="GU2" s="3608">
        <v>145</v>
      </c>
      <c r="GV2" s="3601">
        <v>146</v>
      </c>
      <c r="GW2" s="3601">
        <v>147</v>
      </c>
      <c r="GX2" s="3601">
        <v>148</v>
      </c>
      <c r="GY2" s="3601">
        <v>149</v>
      </c>
      <c r="GZ2" s="3601">
        <v>150</v>
      </c>
      <c r="HA2" s="3601">
        <v>151</v>
      </c>
      <c r="HB2" s="3601">
        <v>152</v>
      </c>
      <c r="HC2" s="3667">
        <v>153</v>
      </c>
      <c r="HD2" s="3601">
        <v>154</v>
      </c>
      <c r="HE2" s="3601">
        <v>155</v>
      </c>
      <c r="HF2" s="3766">
        <v>156</v>
      </c>
      <c r="HG2" s="3767">
        <v>157</v>
      </c>
      <c r="HH2" s="3768">
        <v>158</v>
      </c>
      <c r="HI2" s="526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  <c r="JD2" s="530"/>
      <c r="JE2" s="530"/>
      <c r="JF2" s="530"/>
      <c r="JG2" s="530"/>
    </row>
    <row r="3" spans="1:267" s="65" customFormat="1" ht="141.6" customHeight="1" x14ac:dyDescent="0.25">
      <c r="A3" s="3507"/>
      <c r="B3" s="153"/>
      <c r="C3" s="420" t="s">
        <v>278</v>
      </c>
      <c r="D3" s="421" t="s">
        <v>240</v>
      </c>
      <c r="E3" s="422" t="s">
        <v>276</v>
      </c>
      <c r="F3" s="423" t="s">
        <v>275</v>
      </c>
      <c r="G3" s="121" t="s">
        <v>277</v>
      </c>
      <c r="H3" s="417" t="s">
        <v>241</v>
      </c>
      <c r="I3" s="631" t="s">
        <v>300</v>
      </c>
      <c r="J3" s="418" t="s">
        <v>272</v>
      </c>
      <c r="K3" s="764" t="s">
        <v>334</v>
      </c>
      <c r="L3" s="419" t="s">
        <v>858</v>
      </c>
      <c r="M3" s="419" t="s">
        <v>273</v>
      </c>
      <c r="N3" s="129" t="s">
        <v>230</v>
      </c>
      <c r="O3" s="424" t="s">
        <v>245</v>
      </c>
      <c r="P3" s="134" t="s">
        <v>231</v>
      </c>
      <c r="Q3" s="425" t="s">
        <v>246</v>
      </c>
      <c r="R3" s="121" t="s">
        <v>247</v>
      </c>
      <c r="S3" s="426" t="s">
        <v>233</v>
      </c>
      <c r="T3" s="142" t="s">
        <v>248</v>
      </c>
      <c r="U3" s="427" t="s">
        <v>244</v>
      </c>
      <c r="V3" s="136" t="s">
        <v>249</v>
      </c>
      <c r="W3" s="428" t="s">
        <v>243</v>
      </c>
      <c r="X3" s="118" t="s">
        <v>239</v>
      </c>
      <c r="Y3" s="429" t="s">
        <v>242</v>
      </c>
      <c r="Z3" s="391" t="s">
        <v>255</v>
      </c>
      <c r="AA3" s="391" t="s">
        <v>256</v>
      </c>
      <c r="AB3" s="399" t="s">
        <v>266</v>
      </c>
      <c r="AC3" s="3405" t="s">
        <v>823</v>
      </c>
      <c r="AD3" s="3406" t="s">
        <v>304</v>
      </c>
      <c r="AE3" s="3407" t="s">
        <v>824</v>
      </c>
      <c r="AF3" s="3408" t="s">
        <v>304</v>
      </c>
      <c r="AG3" s="3409" t="s">
        <v>825</v>
      </c>
      <c r="AH3" s="3410" t="s">
        <v>304</v>
      </c>
      <c r="AI3" s="3411" t="s">
        <v>826</v>
      </c>
      <c r="AJ3" s="3412" t="s">
        <v>304</v>
      </c>
      <c r="AK3" s="3413" t="s">
        <v>827</v>
      </c>
      <c r="AL3" s="3414" t="s">
        <v>304</v>
      </c>
      <c r="AM3" s="3415" t="s">
        <v>301</v>
      </c>
      <c r="AN3" s="3416" t="s">
        <v>304</v>
      </c>
      <c r="AO3" s="3417" t="s">
        <v>123</v>
      </c>
      <c r="AP3" s="3418" t="s">
        <v>304</v>
      </c>
      <c r="AQ3" s="3405" t="s">
        <v>124</v>
      </c>
      <c r="AR3" s="3406" t="s">
        <v>304</v>
      </c>
      <c r="AS3" s="3407" t="s">
        <v>209</v>
      </c>
      <c r="AT3" s="3408" t="s">
        <v>304</v>
      </c>
      <c r="AU3" s="3409" t="s">
        <v>219</v>
      </c>
      <c r="AV3" s="3410" t="s">
        <v>304</v>
      </c>
      <c r="AW3" s="3411" t="s">
        <v>267</v>
      </c>
      <c r="AX3" s="3412" t="s">
        <v>304</v>
      </c>
      <c r="AY3" s="3413" t="s">
        <v>302</v>
      </c>
      <c r="AZ3" s="3414" t="s">
        <v>304</v>
      </c>
      <c r="BA3" s="3415" t="s">
        <v>829</v>
      </c>
      <c r="BB3" s="3416" t="s">
        <v>304</v>
      </c>
      <c r="BC3" s="3417" t="s">
        <v>873</v>
      </c>
      <c r="BD3" s="3418" t="s">
        <v>304</v>
      </c>
      <c r="BE3" s="3405" t="s">
        <v>873</v>
      </c>
      <c r="BF3" s="3406" t="s">
        <v>304</v>
      </c>
      <c r="BG3" s="67">
        <v>39227</v>
      </c>
      <c r="BH3" s="68">
        <v>39263</v>
      </c>
      <c r="BI3" s="68">
        <v>39308</v>
      </c>
      <c r="BJ3" s="69">
        <v>39354</v>
      </c>
      <c r="BK3" s="69">
        <v>39389</v>
      </c>
      <c r="BL3" s="69">
        <v>39410</v>
      </c>
      <c r="BM3" s="69">
        <v>39445</v>
      </c>
      <c r="BN3" s="69">
        <v>39480</v>
      </c>
      <c r="BO3" s="69">
        <v>39536</v>
      </c>
      <c r="BP3" s="69">
        <v>39564</v>
      </c>
      <c r="BQ3" s="69">
        <v>39599</v>
      </c>
      <c r="BR3" s="70">
        <v>39718</v>
      </c>
      <c r="BS3" s="70">
        <v>39745</v>
      </c>
      <c r="BT3" s="70">
        <v>39781</v>
      </c>
      <c r="BU3" s="70">
        <v>39809</v>
      </c>
      <c r="BV3" s="70">
        <v>39879</v>
      </c>
      <c r="BW3" s="70">
        <v>39913</v>
      </c>
      <c r="BX3" s="70">
        <v>39934</v>
      </c>
      <c r="BY3" s="70">
        <v>39963</v>
      </c>
      <c r="BZ3" s="71">
        <v>40053</v>
      </c>
      <c r="CA3" s="72">
        <v>40082</v>
      </c>
      <c r="CB3" s="72">
        <v>40138</v>
      </c>
      <c r="CC3" s="72">
        <v>40145</v>
      </c>
      <c r="CD3" s="72">
        <v>40166</v>
      </c>
      <c r="CE3" s="72">
        <v>40215</v>
      </c>
      <c r="CF3" s="72">
        <v>40222</v>
      </c>
      <c r="CG3" s="72">
        <v>40243</v>
      </c>
      <c r="CH3" s="72">
        <v>40271</v>
      </c>
      <c r="CI3" s="72">
        <v>40327</v>
      </c>
      <c r="CJ3" s="73">
        <v>40424</v>
      </c>
      <c r="CK3" s="73">
        <v>40466</v>
      </c>
      <c r="CL3" s="73">
        <v>40480</v>
      </c>
      <c r="CM3" s="73">
        <v>40522</v>
      </c>
      <c r="CN3" s="73">
        <v>40571</v>
      </c>
      <c r="CO3" s="73">
        <v>40606</v>
      </c>
      <c r="CP3" s="73">
        <v>40620</v>
      </c>
      <c r="CQ3" s="73">
        <v>40634</v>
      </c>
      <c r="CR3" s="73">
        <v>40663</v>
      </c>
      <c r="CS3" s="73">
        <v>40695</v>
      </c>
      <c r="CT3" s="73">
        <v>40697</v>
      </c>
      <c r="CU3" s="74">
        <v>40782</v>
      </c>
      <c r="CV3" s="74">
        <v>40809</v>
      </c>
      <c r="CW3" s="74">
        <v>40844</v>
      </c>
      <c r="CX3" s="74">
        <v>40879</v>
      </c>
      <c r="CY3" s="74">
        <v>40914</v>
      </c>
      <c r="CZ3" s="74">
        <v>40942</v>
      </c>
      <c r="DA3" s="74">
        <v>40962</v>
      </c>
      <c r="DB3" s="74">
        <v>40992</v>
      </c>
      <c r="DC3" s="74">
        <v>41033</v>
      </c>
      <c r="DD3" s="74">
        <v>41040</v>
      </c>
      <c r="DE3" s="75">
        <v>41117</v>
      </c>
      <c r="DF3" s="75">
        <v>41152</v>
      </c>
      <c r="DG3" s="75">
        <v>41180</v>
      </c>
      <c r="DH3" s="75">
        <v>41208</v>
      </c>
      <c r="DI3" s="75">
        <v>41250</v>
      </c>
      <c r="DJ3" s="75">
        <v>41271</v>
      </c>
      <c r="DK3" s="75">
        <v>41278</v>
      </c>
      <c r="DL3" s="75">
        <v>41306</v>
      </c>
      <c r="DM3" s="75">
        <v>41334</v>
      </c>
      <c r="DN3" s="75">
        <v>41348</v>
      </c>
      <c r="DO3" s="75">
        <v>41362</v>
      </c>
      <c r="DP3" s="75">
        <v>41397</v>
      </c>
      <c r="DQ3" s="75">
        <v>41432</v>
      </c>
      <c r="DR3" s="76">
        <v>41516</v>
      </c>
      <c r="DS3" s="76">
        <v>41544</v>
      </c>
      <c r="DT3" s="76">
        <v>41558</v>
      </c>
      <c r="DU3" s="76">
        <v>41572</v>
      </c>
      <c r="DV3" s="76">
        <v>41607</v>
      </c>
      <c r="DW3" s="76">
        <v>41635</v>
      </c>
      <c r="DX3" s="76">
        <v>41670</v>
      </c>
      <c r="DY3" s="76">
        <v>41698</v>
      </c>
      <c r="DZ3" s="76">
        <v>41726</v>
      </c>
      <c r="EA3" s="76">
        <v>41754</v>
      </c>
      <c r="EB3" s="76">
        <v>41782</v>
      </c>
      <c r="EC3" s="76">
        <v>41803</v>
      </c>
      <c r="ED3" s="77">
        <v>41880</v>
      </c>
      <c r="EE3" s="77">
        <v>41915</v>
      </c>
      <c r="EF3" s="77">
        <v>41943</v>
      </c>
      <c r="EG3" s="78">
        <v>41978</v>
      </c>
      <c r="EH3" s="78">
        <v>41992</v>
      </c>
      <c r="EI3" s="78">
        <v>41996</v>
      </c>
      <c r="EJ3" s="78">
        <v>42034</v>
      </c>
      <c r="EK3" s="78">
        <v>42062</v>
      </c>
      <c r="EL3" s="78">
        <v>42083</v>
      </c>
      <c r="EM3" s="78">
        <v>42104</v>
      </c>
      <c r="EN3" s="78">
        <v>42125</v>
      </c>
      <c r="EO3" s="78">
        <v>42139</v>
      </c>
      <c r="EP3" s="78">
        <v>42174</v>
      </c>
      <c r="EQ3" s="370">
        <v>42244</v>
      </c>
      <c r="ER3" s="370">
        <v>42272</v>
      </c>
      <c r="ES3" s="370">
        <v>42294</v>
      </c>
      <c r="ET3" s="370">
        <v>42307</v>
      </c>
      <c r="EU3" s="370">
        <v>42328</v>
      </c>
      <c r="EV3" s="370">
        <v>42356</v>
      </c>
      <c r="EW3" s="519">
        <v>42367</v>
      </c>
      <c r="EX3" s="519">
        <v>42391</v>
      </c>
      <c r="EY3" s="519">
        <v>42412</v>
      </c>
      <c r="EZ3" s="519">
        <v>42433</v>
      </c>
      <c r="FA3" s="519">
        <v>42461</v>
      </c>
      <c r="FB3" s="519">
        <v>42494</v>
      </c>
      <c r="FC3" s="519">
        <v>42524</v>
      </c>
      <c r="FD3" s="519">
        <v>42545</v>
      </c>
      <c r="FE3" s="626">
        <v>42615</v>
      </c>
      <c r="FF3" s="626">
        <v>42643</v>
      </c>
      <c r="FG3" s="626">
        <v>42657</v>
      </c>
      <c r="FH3" s="626">
        <v>42671</v>
      </c>
      <c r="FI3" s="626">
        <v>42699</v>
      </c>
      <c r="FJ3" s="626">
        <v>42720</v>
      </c>
      <c r="FK3" s="626">
        <v>42734</v>
      </c>
      <c r="FL3" s="626">
        <v>42762</v>
      </c>
      <c r="FM3" s="626">
        <v>42776</v>
      </c>
      <c r="FN3" s="626">
        <v>42797</v>
      </c>
      <c r="FO3" s="626">
        <v>42825</v>
      </c>
      <c r="FP3" s="626">
        <v>42853</v>
      </c>
      <c r="FQ3" s="626">
        <v>42881</v>
      </c>
      <c r="FR3" s="626">
        <v>42902</v>
      </c>
      <c r="FS3" s="756">
        <v>42979</v>
      </c>
      <c r="FT3" s="756">
        <v>43007</v>
      </c>
      <c r="FU3" s="756">
        <v>43049</v>
      </c>
      <c r="FV3" s="756">
        <v>43077</v>
      </c>
      <c r="FW3" s="756">
        <v>43091</v>
      </c>
      <c r="FX3" s="756">
        <v>43105</v>
      </c>
      <c r="FY3" s="756">
        <v>43133</v>
      </c>
      <c r="FZ3" s="756">
        <v>43147</v>
      </c>
      <c r="GA3" s="756">
        <v>43168</v>
      </c>
      <c r="GB3" s="756">
        <v>43189</v>
      </c>
      <c r="GC3" s="756">
        <v>43224</v>
      </c>
      <c r="GD3" s="756">
        <v>43245</v>
      </c>
      <c r="GE3" s="756">
        <v>43259</v>
      </c>
      <c r="GF3" s="756">
        <v>43276</v>
      </c>
      <c r="GG3" s="1604">
        <v>43343</v>
      </c>
      <c r="GH3" s="1604">
        <v>43371</v>
      </c>
      <c r="GI3" s="1604">
        <v>43406</v>
      </c>
      <c r="GJ3" s="1604">
        <v>43434</v>
      </c>
      <c r="GK3" s="1604">
        <v>43455</v>
      </c>
      <c r="GL3" s="1604">
        <v>43462</v>
      </c>
      <c r="GM3" s="1604">
        <v>43490</v>
      </c>
      <c r="GN3" s="1604">
        <v>43504</v>
      </c>
      <c r="GO3" s="1604">
        <v>43525</v>
      </c>
      <c r="GP3" s="1604">
        <v>43539</v>
      </c>
      <c r="GQ3" s="1604">
        <v>43560</v>
      </c>
      <c r="GR3" s="1604">
        <v>43574</v>
      </c>
      <c r="GS3" s="1604">
        <v>43602</v>
      </c>
      <c r="GT3" s="1604">
        <v>43630</v>
      </c>
      <c r="GU3" s="1604">
        <v>43644</v>
      </c>
      <c r="GV3" s="3602">
        <v>43707</v>
      </c>
      <c r="GW3" s="3602">
        <v>43728</v>
      </c>
      <c r="GX3" s="3602">
        <v>43749</v>
      </c>
      <c r="GY3" s="3602">
        <v>43756</v>
      </c>
      <c r="GZ3" s="3602">
        <v>43770</v>
      </c>
      <c r="HA3" s="3602">
        <v>43791</v>
      </c>
      <c r="HB3" s="3602">
        <v>43812</v>
      </c>
      <c r="HC3" s="3668">
        <v>43820</v>
      </c>
      <c r="HD3" s="3602">
        <v>43833</v>
      </c>
      <c r="HE3" s="3602">
        <v>43861</v>
      </c>
      <c r="HF3" s="3602">
        <v>43889</v>
      </c>
      <c r="HG3" s="3769">
        <v>44400</v>
      </c>
      <c r="HH3" s="3757"/>
      <c r="HI3" s="527"/>
      <c r="HJ3" s="531"/>
      <c r="HK3" s="531"/>
      <c r="HL3" s="531"/>
      <c r="HM3" s="531"/>
      <c r="HN3" s="531"/>
      <c r="HO3" s="531"/>
      <c r="HP3" s="531"/>
      <c r="HQ3" s="531"/>
      <c r="HR3" s="531"/>
      <c r="HS3" s="531"/>
      <c r="HT3" s="531"/>
      <c r="HU3" s="531"/>
      <c r="HV3" s="531"/>
      <c r="HW3" s="531"/>
      <c r="HX3" s="531"/>
      <c r="HY3" s="531"/>
      <c r="HZ3" s="531"/>
      <c r="IA3" s="531"/>
      <c r="IB3" s="531"/>
      <c r="IC3" s="531"/>
      <c r="ID3" s="531"/>
      <c r="IE3" s="531"/>
      <c r="IF3" s="531"/>
      <c r="IG3" s="531"/>
      <c r="IH3" s="531"/>
      <c r="II3" s="531"/>
      <c r="IJ3" s="531"/>
      <c r="IK3" s="531"/>
      <c r="IL3" s="531"/>
      <c r="IM3" s="531"/>
      <c r="IN3" s="531"/>
      <c r="IO3" s="531"/>
      <c r="IP3" s="531"/>
      <c r="IQ3" s="531"/>
      <c r="IR3" s="531"/>
      <c r="IS3" s="531"/>
      <c r="IT3" s="531"/>
      <c r="IU3" s="531"/>
      <c r="IV3" s="531"/>
      <c r="IW3" s="531"/>
      <c r="IX3" s="531"/>
      <c r="IY3" s="531"/>
      <c r="IZ3" s="531"/>
      <c r="JA3" s="531"/>
      <c r="JB3" s="531"/>
      <c r="JC3" s="531"/>
      <c r="JD3" s="531"/>
      <c r="JE3" s="531"/>
      <c r="JF3" s="531"/>
      <c r="JG3" s="531"/>
    </row>
    <row r="4" spans="1:267" s="207" customFormat="1" ht="12" customHeight="1" x14ac:dyDescent="0.2">
      <c r="A4" s="3508"/>
      <c r="B4" s="192"/>
      <c r="C4" s="193"/>
      <c r="D4" s="194"/>
      <c r="E4" s="407"/>
      <c r="F4" s="410"/>
      <c r="G4" s="195"/>
      <c r="H4" s="385"/>
      <c r="I4" s="385"/>
      <c r="J4" s="379"/>
      <c r="K4" s="765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998" t="s">
        <v>822</v>
      </c>
      <c r="AD4" s="3998"/>
      <c r="AE4" s="3998"/>
      <c r="AF4" s="3998"/>
      <c r="AG4" s="3998"/>
      <c r="AH4" s="3998"/>
      <c r="AI4" s="3998"/>
      <c r="AJ4" s="3998"/>
      <c r="AK4" s="3998"/>
      <c r="AL4" s="3998"/>
      <c r="AM4" s="3998"/>
      <c r="AN4" s="3998"/>
      <c r="AO4" s="3998"/>
      <c r="AP4" s="3998"/>
      <c r="AQ4" s="3998"/>
      <c r="AR4" s="3998"/>
      <c r="AS4" s="3998"/>
      <c r="AT4" s="3998"/>
      <c r="AU4" s="3998"/>
      <c r="AV4" s="3998"/>
      <c r="AW4" s="3998"/>
      <c r="AX4" s="3998"/>
      <c r="AY4" s="3998"/>
      <c r="AZ4" s="3998"/>
      <c r="BA4" s="3473"/>
      <c r="BB4" s="3473"/>
      <c r="BC4" s="3610"/>
      <c r="BD4" s="3610"/>
      <c r="BE4" s="3736"/>
      <c r="BF4" s="3736"/>
      <c r="BG4" s="3990">
        <f>AVERAGE(BG5:BI5)</f>
        <v>12</v>
      </c>
      <c r="BH4" s="3990"/>
      <c r="BI4" s="3991"/>
      <c r="BJ4" s="3992">
        <f>AVERAGE(BJ5:BQ5)</f>
        <v>13.125</v>
      </c>
      <c r="BK4" s="3993"/>
      <c r="BL4" s="3993"/>
      <c r="BM4" s="3993"/>
      <c r="BN4" s="3993"/>
      <c r="BO4" s="3993"/>
      <c r="BP4" s="3993"/>
      <c r="BQ4" s="3994"/>
      <c r="BR4" s="3995">
        <f>AVERAGE(BR5:BY5)</f>
        <v>11.125</v>
      </c>
      <c r="BS4" s="3996"/>
      <c r="BT4" s="3996"/>
      <c r="BU4" s="3996"/>
      <c r="BV4" s="3996"/>
      <c r="BW4" s="3996"/>
      <c r="BX4" s="3996"/>
      <c r="BY4" s="3997"/>
      <c r="BZ4" s="4037">
        <f>AVERAGE(BZ5:CI5)</f>
        <v>10.199999999999999</v>
      </c>
      <c r="CA4" s="4038"/>
      <c r="CB4" s="4038"/>
      <c r="CC4" s="4038"/>
      <c r="CD4" s="4038"/>
      <c r="CE4" s="4038"/>
      <c r="CF4" s="4038"/>
      <c r="CG4" s="4038"/>
      <c r="CH4" s="4038"/>
      <c r="CI4" s="4039"/>
      <c r="CJ4" s="4034">
        <f>AVERAGE(CJ5:CT5)</f>
        <v>10.454545454545455</v>
      </c>
      <c r="CK4" s="3981"/>
      <c r="CL4" s="3981"/>
      <c r="CM4" s="3981"/>
      <c r="CN4" s="3981"/>
      <c r="CO4" s="3981"/>
      <c r="CP4" s="3981"/>
      <c r="CQ4" s="3981"/>
      <c r="CR4" s="3981"/>
      <c r="CS4" s="3981"/>
      <c r="CT4" s="4035"/>
      <c r="CU4" s="4032">
        <f>AVERAGE(CU5:DD5)</f>
        <v>10.1</v>
      </c>
      <c r="CV4" s="4029"/>
      <c r="CW4" s="4029"/>
      <c r="CX4" s="4029"/>
      <c r="CY4" s="4029"/>
      <c r="CZ4" s="4029"/>
      <c r="DA4" s="4029"/>
      <c r="DB4" s="4029"/>
      <c r="DC4" s="4029"/>
      <c r="DD4" s="4033"/>
      <c r="DE4" s="4030">
        <f>AVERAGE(DE5:DQ5)</f>
        <v>11.153846153846153</v>
      </c>
      <c r="DF4" s="3980"/>
      <c r="DG4" s="3980"/>
      <c r="DH4" s="3980"/>
      <c r="DI4" s="3980"/>
      <c r="DJ4" s="3980"/>
      <c r="DK4" s="3980"/>
      <c r="DL4" s="3980"/>
      <c r="DM4" s="3980"/>
      <c r="DN4" s="3980"/>
      <c r="DO4" s="3980"/>
      <c r="DP4" s="3980"/>
      <c r="DQ4" s="4031"/>
      <c r="DR4" s="4008">
        <f>AVERAGE(DR5:EC5)</f>
        <v>14</v>
      </c>
      <c r="DS4" s="4009"/>
      <c r="DT4" s="4009"/>
      <c r="DU4" s="4009"/>
      <c r="DV4" s="4009"/>
      <c r="DW4" s="4009"/>
      <c r="DX4" s="4009"/>
      <c r="DY4" s="4009"/>
      <c r="DZ4" s="4009"/>
      <c r="EA4" s="4009"/>
      <c r="EB4" s="4009"/>
      <c r="EC4" s="4010"/>
      <c r="ED4" s="4012">
        <f>AVERAGE(ED5:EP5)</f>
        <v>15.307692307692308</v>
      </c>
      <c r="EE4" s="4013"/>
      <c r="EF4" s="4013"/>
      <c r="EG4" s="4013"/>
      <c r="EH4" s="4013"/>
      <c r="EI4" s="4013"/>
      <c r="EJ4" s="4013"/>
      <c r="EK4" s="4013"/>
      <c r="EL4" s="4013"/>
      <c r="EM4" s="4013"/>
      <c r="EN4" s="4013"/>
      <c r="EO4" s="4013"/>
      <c r="EP4" s="4014"/>
      <c r="EQ4" s="4044">
        <f>AVERAGE(EQ5:FD5)</f>
        <v>14.571428571428571</v>
      </c>
      <c r="ER4" s="4045"/>
      <c r="ES4" s="4045"/>
      <c r="ET4" s="4045"/>
      <c r="EU4" s="4045"/>
      <c r="EV4" s="4045"/>
      <c r="EW4" s="4045"/>
      <c r="EX4" s="4045"/>
      <c r="EY4" s="4045"/>
      <c r="EZ4" s="4045"/>
      <c r="FA4" s="4045"/>
      <c r="FB4" s="4045"/>
      <c r="FC4" s="4045"/>
      <c r="FD4" s="4045"/>
      <c r="FE4" s="4042">
        <f>AVERAGE(FE5:FR5)</f>
        <v>13.785714285714286</v>
      </c>
      <c r="FF4" s="4042"/>
      <c r="FG4" s="4042"/>
      <c r="FH4" s="4042"/>
      <c r="FI4" s="4042"/>
      <c r="FJ4" s="4042"/>
      <c r="FK4" s="4042"/>
      <c r="FL4" s="4042"/>
      <c r="FM4" s="4042"/>
      <c r="FN4" s="4042"/>
      <c r="FO4" s="4042"/>
      <c r="FP4" s="4042"/>
      <c r="FQ4" s="4042"/>
      <c r="FR4" s="4042"/>
      <c r="FS4" s="3981">
        <f>AVERAGE(FS5:GF5)</f>
        <v>15</v>
      </c>
      <c r="FT4" s="3981"/>
      <c r="FU4" s="3981"/>
      <c r="FV4" s="3981"/>
      <c r="FW4" s="3981"/>
      <c r="FX4" s="3981"/>
      <c r="FY4" s="3981"/>
      <c r="FZ4" s="3981"/>
      <c r="GA4" s="3981"/>
      <c r="GB4" s="3981"/>
      <c r="GC4" s="3981"/>
      <c r="GD4" s="3981"/>
      <c r="GE4" s="3981"/>
      <c r="GF4" s="3981"/>
      <c r="GG4" s="4029">
        <f>AVERAGE(GG5:GU5)</f>
        <v>14.133333333333333</v>
      </c>
      <c r="GH4" s="4029"/>
      <c r="GI4" s="4029"/>
      <c r="GJ4" s="4029"/>
      <c r="GK4" s="4029"/>
      <c r="GL4" s="4029"/>
      <c r="GM4" s="4029"/>
      <c r="GN4" s="4029"/>
      <c r="GO4" s="4029"/>
      <c r="GP4" s="4029"/>
      <c r="GQ4" s="4029"/>
      <c r="GR4" s="4029"/>
      <c r="GS4" s="4029"/>
      <c r="GT4" s="4029"/>
      <c r="GU4" s="4029"/>
      <c r="GV4" s="3980">
        <f>AVERAGE(GV5:HF5)</f>
        <v>16.272727272727273</v>
      </c>
      <c r="GW4" s="3980"/>
      <c r="GX4" s="3980"/>
      <c r="GY4" s="3980"/>
      <c r="GZ4" s="3980"/>
      <c r="HA4" s="3980"/>
      <c r="HB4" s="3980"/>
      <c r="HC4" s="3980"/>
      <c r="HD4" s="3980"/>
      <c r="HE4" s="3980"/>
      <c r="HF4" s="3980"/>
      <c r="HG4" s="3769"/>
      <c r="HH4" s="3758"/>
      <c r="HI4" s="528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  <c r="IO4" s="532"/>
      <c r="IP4" s="532"/>
      <c r="IQ4" s="532"/>
      <c r="IR4" s="532"/>
      <c r="IS4" s="532"/>
      <c r="IT4" s="532"/>
      <c r="IU4" s="532"/>
      <c r="IV4" s="532"/>
      <c r="IW4" s="532"/>
      <c r="IX4" s="532"/>
      <c r="IY4" s="532"/>
      <c r="IZ4" s="532"/>
      <c r="JA4" s="532"/>
      <c r="JB4" s="532"/>
      <c r="JC4" s="532"/>
      <c r="JD4" s="532"/>
      <c r="JE4" s="532"/>
      <c r="JF4" s="532"/>
      <c r="JG4" s="532"/>
    </row>
    <row r="5" spans="1:267" s="66" customFormat="1" ht="12.75" customHeight="1" x14ac:dyDescent="0.2">
      <c r="A5" s="3507"/>
      <c r="B5" s="154"/>
      <c r="C5" s="180">
        <f>COUNTIF(BG5:HH5,"&gt;=0")</f>
        <v>157</v>
      </c>
      <c r="D5" s="167"/>
      <c r="E5" s="408"/>
      <c r="F5" s="411"/>
      <c r="G5" s="168"/>
      <c r="H5" s="386"/>
      <c r="I5" s="386"/>
      <c r="J5" s="380"/>
      <c r="K5" s="764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3999"/>
      <c r="AD5" s="3999"/>
      <c r="AE5" s="3999"/>
      <c r="AF5" s="3999"/>
      <c r="AG5" s="3999"/>
      <c r="AH5" s="3999"/>
      <c r="AI5" s="3999"/>
      <c r="AJ5" s="3999"/>
      <c r="AK5" s="3999"/>
      <c r="AL5" s="3999"/>
      <c r="AM5" s="3999"/>
      <c r="AN5" s="3999"/>
      <c r="AO5" s="3999"/>
      <c r="AP5" s="3999"/>
      <c r="AQ5" s="3999"/>
      <c r="AR5" s="3999"/>
      <c r="AS5" s="3999"/>
      <c r="AT5" s="3999"/>
      <c r="AU5" s="3999"/>
      <c r="AV5" s="3999"/>
      <c r="AW5" s="3999"/>
      <c r="AX5" s="3999"/>
      <c r="AY5" s="3999"/>
      <c r="AZ5" s="3999"/>
      <c r="BA5" s="3474"/>
      <c r="BB5" s="3474"/>
      <c r="BC5" s="3611"/>
      <c r="BD5" s="3611"/>
      <c r="BE5" s="3737"/>
      <c r="BF5" s="3737"/>
      <c r="BG5" s="79">
        <f t="shared" ref="BG5:CL5" si="0">COUNTIF(BG7:BG110,"&gt;=0")</f>
        <v>13</v>
      </c>
      <c r="BH5" s="80">
        <f t="shared" si="0"/>
        <v>13</v>
      </c>
      <c r="BI5" s="80">
        <f t="shared" si="0"/>
        <v>10</v>
      </c>
      <c r="BJ5" s="81">
        <f t="shared" si="0"/>
        <v>12</v>
      </c>
      <c r="BK5" s="81">
        <f t="shared" si="0"/>
        <v>13</v>
      </c>
      <c r="BL5" s="81">
        <f t="shared" si="0"/>
        <v>13</v>
      </c>
      <c r="BM5" s="81">
        <f t="shared" si="0"/>
        <v>14</v>
      </c>
      <c r="BN5" s="81">
        <f t="shared" si="0"/>
        <v>13</v>
      </c>
      <c r="BO5" s="81">
        <f t="shared" si="0"/>
        <v>14</v>
      </c>
      <c r="BP5" s="81">
        <f t="shared" si="0"/>
        <v>12</v>
      </c>
      <c r="BQ5" s="81">
        <f t="shared" si="0"/>
        <v>14</v>
      </c>
      <c r="BR5" s="82">
        <f t="shared" si="0"/>
        <v>13</v>
      </c>
      <c r="BS5" s="82">
        <f t="shared" si="0"/>
        <v>9</v>
      </c>
      <c r="BT5" s="82">
        <f t="shared" si="0"/>
        <v>9</v>
      </c>
      <c r="BU5" s="82">
        <f t="shared" si="0"/>
        <v>10</v>
      </c>
      <c r="BV5" s="82">
        <f t="shared" si="0"/>
        <v>10</v>
      </c>
      <c r="BW5" s="82">
        <f t="shared" si="0"/>
        <v>12</v>
      </c>
      <c r="BX5" s="82">
        <f t="shared" si="0"/>
        <v>14</v>
      </c>
      <c r="BY5" s="82">
        <f t="shared" si="0"/>
        <v>12</v>
      </c>
      <c r="BZ5" s="83">
        <f t="shared" si="0"/>
        <v>10</v>
      </c>
      <c r="CA5" s="83">
        <f t="shared" si="0"/>
        <v>12</v>
      </c>
      <c r="CB5" s="83">
        <f t="shared" si="0"/>
        <v>10</v>
      </c>
      <c r="CC5" s="83">
        <f t="shared" si="0"/>
        <v>10</v>
      </c>
      <c r="CD5" s="83">
        <f t="shared" si="0"/>
        <v>13</v>
      </c>
      <c r="CE5" s="83">
        <f t="shared" si="0"/>
        <v>12</v>
      </c>
      <c r="CF5" s="83">
        <f t="shared" si="0"/>
        <v>9</v>
      </c>
      <c r="CG5" s="83">
        <f t="shared" si="0"/>
        <v>9</v>
      </c>
      <c r="CH5" s="83">
        <f t="shared" si="0"/>
        <v>9</v>
      </c>
      <c r="CI5" s="83">
        <f t="shared" si="0"/>
        <v>8</v>
      </c>
      <c r="CJ5" s="84">
        <f t="shared" si="0"/>
        <v>8</v>
      </c>
      <c r="CK5" s="84">
        <f t="shared" si="0"/>
        <v>11</v>
      </c>
      <c r="CL5" s="84">
        <f t="shared" si="0"/>
        <v>13</v>
      </c>
      <c r="CM5" s="84">
        <f t="shared" ref="CM5:DR5" si="1">COUNTIF(CM7:CM110,"&gt;=0")</f>
        <v>14</v>
      </c>
      <c r="CN5" s="84">
        <f t="shared" si="1"/>
        <v>10</v>
      </c>
      <c r="CO5" s="84">
        <f t="shared" si="1"/>
        <v>8</v>
      </c>
      <c r="CP5" s="84">
        <f t="shared" si="1"/>
        <v>11</v>
      </c>
      <c r="CQ5" s="84">
        <f t="shared" si="1"/>
        <v>9</v>
      </c>
      <c r="CR5" s="84">
        <f t="shared" si="1"/>
        <v>10</v>
      </c>
      <c r="CS5" s="84">
        <f t="shared" si="1"/>
        <v>11</v>
      </c>
      <c r="CT5" s="84">
        <f t="shared" si="1"/>
        <v>10</v>
      </c>
      <c r="CU5" s="85">
        <f t="shared" si="1"/>
        <v>10</v>
      </c>
      <c r="CV5" s="85">
        <f t="shared" si="1"/>
        <v>10</v>
      </c>
      <c r="CW5" s="85">
        <f t="shared" si="1"/>
        <v>10</v>
      </c>
      <c r="CX5" s="85">
        <f t="shared" si="1"/>
        <v>10</v>
      </c>
      <c r="CY5" s="85">
        <f t="shared" si="1"/>
        <v>13</v>
      </c>
      <c r="CZ5" s="85">
        <f t="shared" si="1"/>
        <v>11</v>
      </c>
      <c r="DA5" s="85">
        <f t="shared" si="1"/>
        <v>8</v>
      </c>
      <c r="DB5" s="85">
        <f t="shared" si="1"/>
        <v>8</v>
      </c>
      <c r="DC5" s="85">
        <f t="shared" si="1"/>
        <v>7</v>
      </c>
      <c r="DD5" s="85">
        <f t="shared" si="1"/>
        <v>14</v>
      </c>
      <c r="DE5" s="86">
        <f t="shared" si="1"/>
        <v>10</v>
      </c>
      <c r="DF5" s="86">
        <f t="shared" si="1"/>
        <v>8</v>
      </c>
      <c r="DG5" s="86">
        <f t="shared" si="1"/>
        <v>12</v>
      </c>
      <c r="DH5" s="86">
        <f t="shared" si="1"/>
        <v>8</v>
      </c>
      <c r="DI5" s="86">
        <f t="shared" si="1"/>
        <v>12</v>
      </c>
      <c r="DJ5" s="86">
        <f t="shared" si="1"/>
        <v>10</v>
      </c>
      <c r="DK5" s="86">
        <f t="shared" si="1"/>
        <v>10</v>
      </c>
      <c r="DL5" s="86">
        <f t="shared" si="1"/>
        <v>8</v>
      </c>
      <c r="DM5" s="86">
        <f t="shared" si="1"/>
        <v>11</v>
      </c>
      <c r="DN5" s="86">
        <f t="shared" si="1"/>
        <v>11</v>
      </c>
      <c r="DO5" s="86">
        <f t="shared" si="1"/>
        <v>14</v>
      </c>
      <c r="DP5" s="86">
        <f t="shared" si="1"/>
        <v>17</v>
      </c>
      <c r="DQ5" s="86">
        <f t="shared" si="1"/>
        <v>14</v>
      </c>
      <c r="DR5" s="80">
        <f t="shared" si="1"/>
        <v>8</v>
      </c>
      <c r="DS5" s="80">
        <f t="shared" ref="DS5:EH5" si="2">COUNTIF(DS7:DS110,"&gt;=0")</f>
        <v>17</v>
      </c>
      <c r="DT5" s="80">
        <f t="shared" si="2"/>
        <v>14</v>
      </c>
      <c r="DU5" s="80">
        <f t="shared" si="2"/>
        <v>12</v>
      </c>
      <c r="DV5" s="80">
        <f t="shared" si="2"/>
        <v>18</v>
      </c>
      <c r="DW5" s="80">
        <f t="shared" si="2"/>
        <v>12</v>
      </c>
      <c r="DX5" s="80">
        <f t="shared" si="2"/>
        <v>16</v>
      </c>
      <c r="DY5" s="80">
        <f t="shared" si="2"/>
        <v>13</v>
      </c>
      <c r="DZ5" s="80">
        <f t="shared" si="2"/>
        <v>14</v>
      </c>
      <c r="EA5" s="80">
        <f t="shared" si="2"/>
        <v>18</v>
      </c>
      <c r="EB5" s="80">
        <f t="shared" si="2"/>
        <v>9</v>
      </c>
      <c r="EC5" s="80">
        <f t="shared" si="2"/>
        <v>17</v>
      </c>
      <c r="ED5" s="81">
        <f t="shared" si="2"/>
        <v>17</v>
      </c>
      <c r="EE5" s="81">
        <f t="shared" si="2"/>
        <v>15</v>
      </c>
      <c r="EF5" s="81">
        <f t="shared" si="2"/>
        <v>16</v>
      </c>
      <c r="EG5" s="87">
        <f t="shared" si="2"/>
        <v>16</v>
      </c>
      <c r="EH5" s="87">
        <f t="shared" si="2"/>
        <v>13</v>
      </c>
      <c r="EI5" s="87">
        <f>COUNTIF(EI7:EI110,"&gt;=0")</f>
        <v>17</v>
      </c>
      <c r="EJ5" s="87">
        <f t="shared" ref="EJ5:ER5" si="3">COUNTIF(EJ7:EJ110,"&gt;=0")</f>
        <v>16</v>
      </c>
      <c r="EK5" s="87">
        <f t="shared" si="3"/>
        <v>16</v>
      </c>
      <c r="EL5" s="87">
        <f t="shared" si="3"/>
        <v>15</v>
      </c>
      <c r="EM5" s="87">
        <f t="shared" si="3"/>
        <v>18</v>
      </c>
      <c r="EN5" s="87">
        <f t="shared" si="3"/>
        <v>12</v>
      </c>
      <c r="EO5" s="87">
        <f t="shared" si="3"/>
        <v>13</v>
      </c>
      <c r="EP5" s="87">
        <f t="shared" si="3"/>
        <v>15</v>
      </c>
      <c r="EQ5" s="371">
        <f t="shared" si="3"/>
        <v>12</v>
      </c>
      <c r="ER5" s="371">
        <f t="shared" si="3"/>
        <v>14</v>
      </c>
      <c r="ES5" s="371">
        <f t="shared" ref="ES5:FM5" si="4">COUNTIF(ES7:ES110,"&gt;=0")</f>
        <v>11</v>
      </c>
      <c r="ET5" s="371">
        <f t="shared" si="4"/>
        <v>15</v>
      </c>
      <c r="EU5" s="371">
        <f t="shared" si="4"/>
        <v>14</v>
      </c>
      <c r="EV5" s="371">
        <f t="shared" si="4"/>
        <v>18</v>
      </c>
      <c r="EW5" s="371">
        <f t="shared" si="4"/>
        <v>18</v>
      </c>
      <c r="EX5" s="371">
        <f t="shared" si="4"/>
        <v>15</v>
      </c>
      <c r="EY5" s="371">
        <f t="shared" si="4"/>
        <v>12</v>
      </c>
      <c r="EZ5" s="371">
        <f t="shared" si="4"/>
        <v>17</v>
      </c>
      <c r="FA5" s="371">
        <f t="shared" si="4"/>
        <v>17</v>
      </c>
      <c r="FB5" s="371">
        <f t="shared" si="4"/>
        <v>16</v>
      </c>
      <c r="FC5" s="371">
        <f t="shared" si="4"/>
        <v>13</v>
      </c>
      <c r="FD5" s="371">
        <f t="shared" si="4"/>
        <v>12</v>
      </c>
      <c r="FE5" s="630">
        <f t="shared" si="4"/>
        <v>18</v>
      </c>
      <c r="FF5" s="630">
        <f t="shared" si="4"/>
        <v>12</v>
      </c>
      <c r="FG5" s="630">
        <f t="shared" si="4"/>
        <v>15</v>
      </c>
      <c r="FH5" s="630">
        <f t="shared" si="4"/>
        <v>18</v>
      </c>
      <c r="FI5" s="630">
        <f t="shared" si="4"/>
        <v>12</v>
      </c>
      <c r="FJ5" s="630">
        <f t="shared" si="4"/>
        <v>14</v>
      </c>
      <c r="FK5" s="630">
        <f t="shared" si="4"/>
        <v>13</v>
      </c>
      <c r="FL5" s="630">
        <f t="shared" si="4"/>
        <v>14</v>
      </c>
      <c r="FM5" s="630">
        <f t="shared" si="4"/>
        <v>10</v>
      </c>
      <c r="FN5" s="630">
        <f t="shared" ref="FN5:HG5" si="5">COUNTIF(FN7:FN110,"&gt;=0")</f>
        <v>18</v>
      </c>
      <c r="FO5" s="630">
        <f t="shared" si="5"/>
        <v>12</v>
      </c>
      <c r="FP5" s="630">
        <f t="shared" si="5"/>
        <v>12</v>
      </c>
      <c r="FQ5" s="630">
        <f t="shared" si="5"/>
        <v>12</v>
      </c>
      <c r="FR5" s="630">
        <f t="shared" si="5"/>
        <v>13</v>
      </c>
      <c r="FS5" s="774">
        <f t="shared" si="5"/>
        <v>16</v>
      </c>
      <c r="FT5" s="774">
        <f t="shared" si="5"/>
        <v>19</v>
      </c>
      <c r="FU5" s="774">
        <f t="shared" si="5"/>
        <v>15</v>
      </c>
      <c r="FV5" s="774">
        <f t="shared" si="5"/>
        <v>12</v>
      </c>
      <c r="FW5" s="774">
        <f t="shared" si="5"/>
        <v>17</v>
      </c>
      <c r="FX5" s="774">
        <f t="shared" si="5"/>
        <v>18</v>
      </c>
      <c r="FY5" s="774">
        <f t="shared" si="5"/>
        <v>14</v>
      </c>
      <c r="FZ5" s="774">
        <f t="shared" si="5"/>
        <v>16</v>
      </c>
      <c r="GA5" s="774">
        <f t="shared" si="5"/>
        <v>15</v>
      </c>
      <c r="GB5" s="774">
        <f t="shared" si="5"/>
        <v>14</v>
      </c>
      <c r="GC5" s="774">
        <f t="shared" si="5"/>
        <v>10</v>
      </c>
      <c r="GD5" s="774">
        <f t="shared" si="5"/>
        <v>13</v>
      </c>
      <c r="GE5" s="774">
        <f t="shared" si="5"/>
        <v>15</v>
      </c>
      <c r="GF5" s="774">
        <f t="shared" si="5"/>
        <v>16</v>
      </c>
      <c r="GG5" s="3404">
        <f t="shared" si="5"/>
        <v>14</v>
      </c>
      <c r="GH5" s="3404">
        <f t="shared" si="5"/>
        <v>17</v>
      </c>
      <c r="GI5" s="3404">
        <f t="shared" si="5"/>
        <v>13</v>
      </c>
      <c r="GJ5" s="3404">
        <f t="shared" si="5"/>
        <v>14</v>
      </c>
      <c r="GK5" s="3404">
        <f t="shared" si="5"/>
        <v>18</v>
      </c>
      <c r="GL5" s="3404">
        <f t="shared" si="5"/>
        <v>14</v>
      </c>
      <c r="GM5" s="3404">
        <f t="shared" si="5"/>
        <v>11</v>
      </c>
      <c r="GN5" s="3404">
        <f t="shared" si="5"/>
        <v>15</v>
      </c>
      <c r="GO5" s="3404">
        <f t="shared" si="5"/>
        <v>12</v>
      </c>
      <c r="GP5" s="3404">
        <f t="shared" si="5"/>
        <v>16</v>
      </c>
      <c r="GQ5" s="3404">
        <f t="shared" si="5"/>
        <v>13</v>
      </c>
      <c r="GR5" s="3404">
        <f t="shared" si="5"/>
        <v>11</v>
      </c>
      <c r="GS5" s="3404">
        <f t="shared" si="5"/>
        <v>14</v>
      </c>
      <c r="GT5" s="3404">
        <f t="shared" ref="GT5" si="6">COUNTIF(GT7:GT110,"&gt;=0")</f>
        <v>15</v>
      </c>
      <c r="GU5" s="3404">
        <f t="shared" si="5"/>
        <v>15</v>
      </c>
      <c r="GV5" s="3609">
        <f t="shared" si="5"/>
        <v>18</v>
      </c>
      <c r="GW5" s="3609">
        <f t="shared" si="5"/>
        <v>14</v>
      </c>
      <c r="GX5" s="3609">
        <f t="shared" si="5"/>
        <v>18</v>
      </c>
      <c r="GY5" s="3609">
        <f t="shared" si="5"/>
        <v>18</v>
      </c>
      <c r="GZ5" s="3609">
        <f t="shared" si="5"/>
        <v>18</v>
      </c>
      <c r="HA5" s="3609">
        <f t="shared" si="5"/>
        <v>15</v>
      </c>
      <c r="HB5" s="3609">
        <f t="shared" si="5"/>
        <v>17</v>
      </c>
      <c r="HC5" s="3669">
        <f t="shared" si="5"/>
        <v>15</v>
      </c>
      <c r="HD5" s="3609">
        <f t="shared" si="5"/>
        <v>18</v>
      </c>
      <c r="HE5" s="3609">
        <f t="shared" si="5"/>
        <v>15</v>
      </c>
      <c r="HF5" s="3603">
        <f t="shared" si="5"/>
        <v>13</v>
      </c>
      <c r="HG5" s="3770">
        <f t="shared" si="5"/>
        <v>10</v>
      </c>
      <c r="HH5" s="3771"/>
      <c r="HI5" s="529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  <c r="IO5" s="533"/>
      <c r="IP5" s="533"/>
      <c r="IQ5" s="533"/>
      <c r="IR5" s="533"/>
      <c r="IS5" s="533"/>
      <c r="IT5" s="533"/>
      <c r="IU5" s="533"/>
      <c r="IV5" s="533"/>
      <c r="IW5" s="533"/>
      <c r="IX5" s="533"/>
      <c r="IY5" s="533"/>
      <c r="IZ5" s="533"/>
      <c r="JA5" s="533"/>
      <c r="JB5" s="533"/>
      <c r="JC5" s="533"/>
      <c r="JD5" s="533"/>
      <c r="JE5" s="533"/>
      <c r="JF5" s="533"/>
      <c r="JG5" s="533"/>
    </row>
    <row r="6" spans="1:267" s="66" customFormat="1" ht="12.75" customHeight="1" x14ac:dyDescent="0.2">
      <c r="A6" s="3507"/>
      <c r="B6" s="154"/>
      <c r="C6" s="412"/>
      <c r="D6" s="413"/>
      <c r="E6" s="414"/>
      <c r="F6" s="415"/>
      <c r="G6" s="121"/>
      <c r="H6" s="384"/>
      <c r="I6" s="384"/>
      <c r="J6" s="378"/>
      <c r="K6" s="764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19"/>
      <c r="AD6" s="3419"/>
      <c r="AE6" s="3420"/>
      <c r="AF6" s="3420"/>
      <c r="AG6" s="3421"/>
      <c r="AH6" s="3421"/>
      <c r="AI6" s="3422"/>
      <c r="AJ6" s="3422"/>
      <c r="AK6" s="3423"/>
      <c r="AL6" s="3423"/>
      <c r="AM6" s="3424"/>
      <c r="AN6" s="3424"/>
      <c r="AO6" s="3425"/>
      <c r="AP6" s="3425"/>
      <c r="AQ6" s="3419"/>
      <c r="AR6" s="3419"/>
      <c r="AS6" s="3420"/>
      <c r="AT6" s="3420"/>
      <c r="AU6" s="3421"/>
      <c r="AV6" s="3421"/>
      <c r="AW6" s="3422"/>
      <c r="AX6" s="3422"/>
      <c r="AY6" s="3426"/>
      <c r="AZ6" s="3426"/>
      <c r="BA6" s="3475"/>
      <c r="BB6" s="3475"/>
      <c r="BC6" s="3612"/>
      <c r="BD6" s="3612"/>
      <c r="BE6" s="3752"/>
      <c r="BF6" s="3752"/>
      <c r="BG6" s="416"/>
      <c r="BH6" s="537"/>
      <c r="BI6" s="537"/>
      <c r="BJ6" s="538"/>
      <c r="BK6" s="538"/>
      <c r="BL6" s="538"/>
      <c r="BM6" s="538"/>
      <c r="BN6" s="538"/>
      <c r="BO6" s="538"/>
      <c r="BP6" s="538"/>
      <c r="BQ6" s="538"/>
      <c r="BR6" s="539"/>
      <c r="BS6" s="539"/>
      <c r="BT6" s="539"/>
      <c r="BU6" s="539"/>
      <c r="BV6" s="539"/>
      <c r="BW6" s="539"/>
      <c r="BX6" s="539"/>
      <c r="BY6" s="539"/>
      <c r="BZ6" s="540"/>
      <c r="CA6" s="540"/>
      <c r="CB6" s="540"/>
      <c r="CC6" s="540"/>
      <c r="CD6" s="540"/>
      <c r="CE6" s="540"/>
      <c r="CF6" s="540"/>
      <c r="CG6" s="540"/>
      <c r="CH6" s="540"/>
      <c r="CI6" s="540"/>
      <c r="CJ6" s="541"/>
      <c r="CK6" s="541"/>
      <c r="CL6" s="541"/>
      <c r="CM6" s="541"/>
      <c r="CN6" s="541"/>
      <c r="CO6" s="541"/>
      <c r="CP6" s="541"/>
      <c r="CQ6" s="541"/>
      <c r="CR6" s="541"/>
      <c r="CS6" s="541"/>
      <c r="CT6" s="541"/>
      <c r="CU6" s="542"/>
      <c r="CV6" s="542"/>
      <c r="CW6" s="542"/>
      <c r="CX6" s="542"/>
      <c r="CY6" s="542"/>
      <c r="CZ6" s="542"/>
      <c r="DA6" s="542"/>
      <c r="DB6" s="542"/>
      <c r="DC6" s="542"/>
      <c r="DD6" s="542"/>
      <c r="DE6" s="543"/>
      <c r="DF6" s="543"/>
      <c r="DG6" s="543"/>
      <c r="DH6" s="543"/>
      <c r="DI6" s="543"/>
      <c r="DJ6" s="543"/>
      <c r="DK6" s="543"/>
      <c r="DL6" s="543"/>
      <c r="DM6" s="543"/>
      <c r="DN6" s="543"/>
      <c r="DO6" s="543"/>
      <c r="DP6" s="543"/>
      <c r="DQ6" s="543"/>
      <c r="DR6" s="537"/>
      <c r="DS6" s="537"/>
      <c r="DT6" s="537"/>
      <c r="DU6" s="537"/>
      <c r="DV6" s="537"/>
      <c r="DW6" s="537"/>
      <c r="DX6" s="537"/>
      <c r="DY6" s="537"/>
      <c r="DZ6" s="537"/>
      <c r="EA6" s="537"/>
      <c r="EB6" s="537"/>
      <c r="EC6" s="537"/>
      <c r="ED6" s="538"/>
      <c r="EE6" s="538"/>
      <c r="EF6" s="538"/>
      <c r="EG6" s="544"/>
      <c r="EH6" s="544"/>
      <c r="EI6" s="544"/>
      <c r="EJ6" s="544"/>
      <c r="EK6" s="544"/>
      <c r="EL6" s="544"/>
      <c r="EM6" s="544"/>
      <c r="EN6" s="544"/>
      <c r="EO6" s="544"/>
      <c r="EP6" s="544"/>
      <c r="EQ6" s="545"/>
      <c r="ER6" s="545"/>
      <c r="ES6" s="545"/>
      <c r="ET6" s="545"/>
      <c r="EU6" s="545"/>
      <c r="EV6" s="545"/>
      <c r="EW6" s="546"/>
      <c r="EX6" s="546"/>
      <c r="EY6" s="546"/>
      <c r="EZ6" s="546"/>
      <c r="FA6" s="546"/>
      <c r="FB6" s="546"/>
      <c r="FC6" s="546"/>
      <c r="FD6" s="546"/>
      <c r="FE6" s="627"/>
      <c r="FF6" s="627"/>
      <c r="FG6" s="627"/>
      <c r="FH6" s="627"/>
      <c r="FI6" s="627"/>
      <c r="FJ6" s="627"/>
      <c r="FK6" s="627"/>
      <c r="FL6" s="627"/>
      <c r="FM6" s="627"/>
      <c r="FN6" s="627"/>
      <c r="FO6" s="627"/>
      <c r="FP6" s="627"/>
      <c r="FQ6" s="627"/>
      <c r="FR6" s="627"/>
      <c r="FS6" s="757"/>
      <c r="FT6" s="757"/>
      <c r="FU6" s="757"/>
      <c r="FV6" s="757"/>
      <c r="FW6" s="757"/>
      <c r="FX6" s="757"/>
      <c r="FY6" s="757"/>
      <c r="FZ6" s="757"/>
      <c r="GA6" s="757"/>
      <c r="GB6" s="757"/>
      <c r="GC6" s="757"/>
      <c r="GD6" s="757"/>
      <c r="GE6" s="757"/>
      <c r="GF6" s="757"/>
      <c r="GG6" s="1605"/>
      <c r="GH6" s="1605"/>
      <c r="GI6" s="1605"/>
      <c r="GJ6" s="1605"/>
      <c r="GK6" s="1605"/>
      <c r="GL6" s="1605"/>
      <c r="GM6" s="1605"/>
      <c r="GN6" s="1605"/>
      <c r="GO6" s="1605"/>
      <c r="GP6" s="1605"/>
      <c r="GQ6" s="1605"/>
      <c r="GR6" s="1605"/>
      <c r="GS6" s="1605"/>
      <c r="GT6" s="1605"/>
      <c r="GU6" s="1605"/>
      <c r="GV6" s="3604"/>
      <c r="GW6" s="3604"/>
      <c r="GX6" s="3604"/>
      <c r="GY6" s="3604"/>
      <c r="GZ6" s="3604"/>
      <c r="HA6" s="3604"/>
      <c r="HB6" s="3604"/>
      <c r="HC6" s="3670"/>
      <c r="HD6" s="3604"/>
      <c r="HE6" s="3604"/>
      <c r="HF6" s="3604"/>
      <c r="HG6" s="3759"/>
      <c r="HH6" s="3759"/>
      <c r="HI6" s="529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  <c r="IO6" s="533"/>
      <c r="IP6" s="533"/>
      <c r="IQ6" s="533"/>
      <c r="IR6" s="533"/>
      <c r="IS6" s="533"/>
      <c r="IT6" s="533"/>
      <c r="IU6" s="533"/>
      <c r="IV6" s="533"/>
      <c r="IW6" s="533"/>
      <c r="IX6" s="533"/>
      <c r="IY6" s="533"/>
      <c r="IZ6" s="533"/>
      <c r="JA6" s="533"/>
      <c r="JB6" s="533"/>
      <c r="JC6" s="533"/>
      <c r="JD6" s="533"/>
      <c r="JE6" s="533"/>
      <c r="JF6" s="533"/>
      <c r="JG6" s="533"/>
    </row>
    <row r="7" spans="1:267" s="517" customFormat="1" ht="11.1" customHeight="1" x14ac:dyDescent="0.2">
      <c r="A7" s="59" t="s">
        <v>46</v>
      </c>
      <c r="B7" s="59" t="s">
        <v>46</v>
      </c>
      <c r="C7" s="454">
        <f t="shared" ref="C7:C38" si="7">COUNTIF(BG7:HH7,"&gt;=0")</f>
        <v>1</v>
      </c>
      <c r="D7" s="453">
        <f t="shared" ref="D7:D38" si="8">C7/$C$5</f>
        <v>6.369426751592357E-3</v>
      </c>
      <c r="E7" s="409">
        <f t="array" ref="E7">MIN(IF(BG7:HH7&gt;=1,$BG$3:$HH$3))</f>
        <v>39934</v>
      </c>
      <c r="F7" s="406">
        <f t="array" ref="F7">MAX(IF(BG7:HH7&gt;=1,$BG$3:$HH$3))</f>
        <v>39934</v>
      </c>
      <c r="G7" s="448">
        <f t="shared" ref="G7:G38" si="9">COUNTIF(BG7:HH7,"=1")</f>
        <v>0</v>
      </c>
      <c r="H7" s="452">
        <f t="shared" ref="H7:H38" si="10">G7/C7</f>
        <v>0</v>
      </c>
      <c r="I7" s="632" t="str">
        <f t="shared" ref="I7:I38" si="11">IF(G7&gt;=1,G7/(G7+N7),"-")</f>
        <v>-</v>
      </c>
      <c r="J7" s="381" t="str">
        <f t="array" ref="J7">IF((G7&gt;=1),MAX(IF(BG7:HH7=1,$BG$3:$HH$3)),"-")</f>
        <v>-</v>
      </c>
      <c r="K7" s="766" t="str">
        <f t="array" ref="K7">IF((G7&gt;=1),MAX(IF(BG7:HH7=1,$BG$2:$HH$2)),"-")</f>
        <v>-</v>
      </c>
      <c r="L7" s="390">
        <f t="shared" ref="L7:L38" ca="1" si="12">IF(G7&gt;=1,COUNTIF(OFFSET(BG7,,K7,1,($HH$2-K7)),"&gt;1"),C7)</f>
        <v>1</v>
      </c>
      <c r="M7" s="390" t="str">
        <f t="shared" ref="M7:M38" ca="1" si="13">IF(G7&gt;=1,COUNTBLANK(OFFSET(BG7,,K7,1,($HH$2-K7)))+L7-1,"-")</f>
        <v>-</v>
      </c>
      <c r="N7" s="451">
        <f t="shared" ref="N7:N38" si="14">COUNTIF(BG7:HH7,"=2")</f>
        <v>0</v>
      </c>
      <c r="O7" s="450">
        <f t="shared" ref="O7:O38" si="15">N7/C7</f>
        <v>0</v>
      </c>
      <c r="P7" s="162">
        <f t="shared" ref="P7:P38" si="16">COUNTIF(BG7:HH7,"=3")</f>
        <v>0</v>
      </c>
      <c r="Q7" s="449">
        <f t="shared" ref="Q7:Q38" si="17">P7/C7</f>
        <v>0</v>
      </c>
      <c r="R7" s="448">
        <f t="shared" ref="R7:R38" si="18">COUNTIF(BG7:HH7,"&lt;=3")</f>
        <v>0</v>
      </c>
      <c r="S7" s="447">
        <f t="shared" ref="S7:S38" si="19">R7/C7</f>
        <v>0</v>
      </c>
      <c r="T7" s="368">
        <f t="shared" ref="T7:T38" si="20">SUMPRODUCT((((BG$5:HH$5)/3)&gt;=(BG7:HH7))*1)-$C$5+C7-1</f>
        <v>1</v>
      </c>
      <c r="U7" s="163">
        <f t="shared" ref="U7:U38" si="21">T7/C7</f>
        <v>1</v>
      </c>
      <c r="V7" s="369">
        <f t="shared" ref="V7:V38" si="22">SUMPRODUCT((((BG$5:HH$5)/2)&gt;=(BG7:HH7))*1)-$C$5+C7-1</f>
        <v>1</v>
      </c>
      <c r="W7" s="164">
        <f t="shared" ref="W7:W38" si="23">V7/C7</f>
        <v>1</v>
      </c>
      <c r="X7" s="165">
        <f t="array" ref="X7">SUM(1*(BG$5:HH$5=BG7:HH7))-1</f>
        <v>0</v>
      </c>
      <c r="Y7" s="166">
        <f t="shared" ref="Y7:Y38" si="24">X7/C7</f>
        <v>0</v>
      </c>
      <c r="Z7" s="395">
        <f t="shared" ref="Z7:Z38" si="25">AVERAGE(BG7:HH7)</f>
        <v>4</v>
      </c>
      <c r="AA7" s="395">
        <f t="shared" ref="AA7:AA38" si="26">AVERAGEIFS($BG$5:$HH$5,BG7:HH7,"&gt;0")</f>
        <v>14</v>
      </c>
      <c r="AB7" s="403">
        <f t="shared" ref="AB7:AB38" si="27">Z7/AA7</f>
        <v>0.2857142857142857</v>
      </c>
      <c r="AC7" s="3427">
        <f t="shared" ref="AC7:AC38" si="28">COUNTIF(BG7:BI7,"&gt;=0")</f>
        <v>0</v>
      </c>
      <c r="AD7" s="3428">
        <f t="shared" ref="AD7:AD38" si="29">COUNTIF(BG7:BI7,"=1")</f>
        <v>0</v>
      </c>
      <c r="AE7" s="3429">
        <f t="shared" ref="AE7:AE38" si="30">COUNTIF(BJ7:BQ7,"&gt;=0")</f>
        <v>0</v>
      </c>
      <c r="AF7" s="3430">
        <f t="shared" ref="AF7:AF38" si="31">COUNTIF(BJ7:BQ7,"=1")</f>
        <v>0</v>
      </c>
      <c r="AG7" s="3431">
        <f t="shared" ref="AG7:AG38" si="32">COUNTIF(BR7:BY7,"&gt;=0")</f>
        <v>1</v>
      </c>
      <c r="AH7" s="3432">
        <f t="shared" ref="AH7:AH38" si="33">COUNTIF(BR7:BY7,"=1")</f>
        <v>0</v>
      </c>
      <c r="AI7" s="3433">
        <f t="shared" ref="AI7:AI38" si="34">COUNTIF(BZ7:CI7,"&gt;=0")</f>
        <v>0</v>
      </c>
      <c r="AJ7" s="3434">
        <f t="shared" ref="AJ7:AJ38" si="35">COUNTIF(BZ7:CI7,"=1")</f>
        <v>0</v>
      </c>
      <c r="AK7" s="3435">
        <f t="shared" ref="AK7:AK38" si="36">COUNTIF(CJ7:CT7,"&gt;=0")</f>
        <v>0</v>
      </c>
      <c r="AL7" s="3436">
        <f t="shared" ref="AL7:AL38" si="37">COUNTIF(CJ7:CT7,"=1")</f>
        <v>0</v>
      </c>
      <c r="AM7" s="3437">
        <f t="shared" ref="AM7:AM38" si="38">COUNTIF(CU7:DD7,"&gt;=0")</f>
        <v>0</v>
      </c>
      <c r="AN7" s="3438">
        <f t="shared" ref="AN7:AN38" si="39">COUNTIF(CU7:DD7,"=1")</f>
        <v>0</v>
      </c>
      <c r="AO7" s="3439">
        <f t="shared" ref="AO7:AO38" si="40">COUNTIF(DE7:DQ7,"&gt;=0")</f>
        <v>0</v>
      </c>
      <c r="AP7" s="3440">
        <f t="shared" ref="AP7:AP38" si="41">COUNTIF(DE7:DQ7,"=1")</f>
        <v>0</v>
      </c>
      <c r="AQ7" s="3427">
        <f t="shared" ref="AQ7:AQ38" si="42">COUNTIF(DR7:EC7,"&gt;=0")</f>
        <v>0</v>
      </c>
      <c r="AR7" s="3428">
        <f t="shared" ref="AR7:AR38" si="43">COUNTIF(DR7:EC7,"=1")</f>
        <v>0</v>
      </c>
      <c r="AS7" s="3429">
        <f t="shared" ref="AS7:AS38" si="44">COUNTIF(ED7:EP7,"&gt;=0")</f>
        <v>0</v>
      </c>
      <c r="AT7" s="3430">
        <f t="shared" ref="AT7:AT38" si="45">COUNTIF(ED7:EP7,"=1")</f>
        <v>0</v>
      </c>
      <c r="AU7" s="3431">
        <f t="shared" ref="AU7:AU38" si="46">COUNTIF(EQ7:FD7,"&gt;=0")</f>
        <v>0</v>
      </c>
      <c r="AV7" s="3432">
        <f t="shared" ref="AV7:AV38" si="47">COUNTIF(EQ7:FD7,"=1")</f>
        <v>0</v>
      </c>
      <c r="AW7" s="3433">
        <f t="shared" ref="AW7:AW38" si="48">COUNTIF(FE7:FR7,"&gt;=0")</f>
        <v>0</v>
      </c>
      <c r="AX7" s="3434">
        <f t="shared" ref="AX7:AX38" si="49">COUNTIF(FE7:FR7,"=1")</f>
        <v>0</v>
      </c>
      <c r="AY7" s="3435">
        <f t="shared" ref="AY7:AY38" si="50">COUNTIF(FS7:GF7,"&gt;=0")</f>
        <v>0</v>
      </c>
      <c r="AZ7" s="3436">
        <f t="shared" ref="AZ7:AZ38" si="51">COUNTIF(FS7:GF7,"=1")</f>
        <v>0</v>
      </c>
      <c r="BA7" s="3437">
        <f t="shared" ref="BA7:BA38" si="52">COUNTIF(GG7:GU7,"&gt;=0")</f>
        <v>0</v>
      </c>
      <c r="BB7" s="3438">
        <f t="shared" ref="BB7:BB38" si="53">COUNTIF(GG7:GU7,"=1")</f>
        <v>0</v>
      </c>
      <c r="BC7" s="3439">
        <f>COUNTIF(GV7:HF7,"&gt;=0")</f>
        <v>0</v>
      </c>
      <c r="BD7" s="3440">
        <f>COUNTIF(GV7:HF7,"=1")</f>
        <v>0</v>
      </c>
      <c r="BE7" s="3427">
        <f>COUNTIF(HG7:HH7,"&gt;=0")</f>
        <v>0</v>
      </c>
      <c r="BF7" s="3428">
        <f>COUNTIF(HG7:HH7,"=1")</f>
        <v>0</v>
      </c>
      <c r="BG7" s="97"/>
      <c r="BH7" s="88"/>
      <c r="BI7" s="88"/>
      <c r="BJ7" s="89"/>
      <c r="BK7" s="89"/>
      <c r="BL7" s="89"/>
      <c r="BM7" s="89"/>
      <c r="BN7" s="89"/>
      <c r="BO7" s="89"/>
      <c r="BP7" s="89"/>
      <c r="BQ7" s="89"/>
      <c r="BR7" s="90"/>
      <c r="BS7" s="90"/>
      <c r="BT7" s="90"/>
      <c r="BU7" s="90"/>
      <c r="BV7" s="90"/>
      <c r="BW7" s="90"/>
      <c r="BX7" s="90">
        <v>4</v>
      </c>
      <c r="BY7" s="90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89"/>
      <c r="EE7" s="89"/>
      <c r="EF7" s="89"/>
      <c r="EG7" s="96"/>
      <c r="EH7" s="96"/>
      <c r="EI7" s="110"/>
      <c r="EJ7" s="110"/>
      <c r="EK7" s="110"/>
      <c r="EL7" s="110"/>
      <c r="EM7" s="110"/>
      <c r="EN7" s="110"/>
      <c r="EO7" s="110"/>
      <c r="EP7" s="110"/>
      <c r="EQ7" s="372"/>
      <c r="ER7" s="372"/>
      <c r="ES7" s="372"/>
      <c r="ET7" s="372"/>
      <c r="EU7" s="372"/>
      <c r="EV7" s="372"/>
      <c r="EW7" s="520"/>
      <c r="EX7" s="520"/>
      <c r="EY7" s="520"/>
      <c r="EZ7" s="520"/>
      <c r="FA7" s="520"/>
      <c r="FB7" s="520"/>
      <c r="FC7" s="520"/>
      <c r="FD7" s="520"/>
      <c r="FE7" s="639"/>
      <c r="FF7" s="639"/>
      <c r="FG7" s="639"/>
      <c r="FH7" s="639"/>
      <c r="FI7" s="639"/>
      <c r="FJ7" s="639"/>
      <c r="FK7" s="639"/>
      <c r="FL7" s="639"/>
      <c r="FM7" s="639"/>
      <c r="FN7" s="639"/>
      <c r="FO7" s="639"/>
      <c r="FP7" s="639"/>
      <c r="FQ7" s="639"/>
      <c r="FR7" s="639"/>
      <c r="FS7" s="758"/>
      <c r="FT7" s="758"/>
      <c r="FU7" s="758"/>
      <c r="FV7" s="758"/>
      <c r="FW7" s="758"/>
      <c r="FX7" s="758"/>
      <c r="FY7" s="758"/>
      <c r="FZ7" s="758"/>
      <c r="GA7" s="758"/>
      <c r="GB7" s="758"/>
      <c r="GC7" s="758"/>
      <c r="GD7" s="758"/>
      <c r="GE7" s="758"/>
      <c r="GF7" s="758"/>
      <c r="GG7" s="1606"/>
      <c r="GH7" s="1606"/>
      <c r="GI7" s="1606"/>
      <c r="GJ7" s="1606"/>
      <c r="GK7" s="1606"/>
      <c r="GL7" s="1606"/>
      <c r="GM7" s="1606"/>
      <c r="GN7" s="1606"/>
      <c r="GO7" s="1606"/>
      <c r="GP7" s="1606"/>
      <c r="GQ7" s="1606"/>
      <c r="GR7" s="1606"/>
      <c r="GS7" s="1606"/>
      <c r="GT7" s="1606"/>
      <c r="GU7" s="1606"/>
      <c r="GV7" s="3605"/>
      <c r="GW7" s="3605"/>
      <c r="GX7" s="3605"/>
      <c r="GY7" s="3605"/>
      <c r="GZ7" s="3605"/>
      <c r="HA7" s="3605"/>
      <c r="HB7" s="3605"/>
      <c r="HC7" s="3671"/>
      <c r="HD7" s="3605"/>
      <c r="HE7" s="3605"/>
      <c r="HF7" s="3605"/>
      <c r="HG7" s="3760"/>
      <c r="HH7" s="3761"/>
      <c r="HI7" s="534"/>
    </row>
    <row r="8" spans="1:267" s="484" customFormat="1" ht="11.1" customHeight="1" x14ac:dyDescent="0.2">
      <c r="A8" s="64" t="s">
        <v>146</v>
      </c>
      <c r="B8" s="64" t="s">
        <v>146</v>
      </c>
      <c r="C8" s="454">
        <f t="shared" si="7"/>
        <v>1</v>
      </c>
      <c r="D8" s="453">
        <f t="shared" si="8"/>
        <v>6.369426751592357E-3</v>
      </c>
      <c r="E8" s="409">
        <f t="array" ref="E8">MIN(IF(BG8:HH8&gt;=1,$BG$3:$HH$3))</f>
        <v>39809</v>
      </c>
      <c r="F8" s="406">
        <f t="array" ref="F8">MAX(IF(BG8:HH8&gt;=1,$BG$3:$HH$3))</f>
        <v>39809</v>
      </c>
      <c r="G8" s="448">
        <f t="shared" si="9"/>
        <v>1</v>
      </c>
      <c r="H8" s="452">
        <f t="shared" si="10"/>
        <v>1</v>
      </c>
      <c r="I8" s="632">
        <f t="shared" si="11"/>
        <v>1</v>
      </c>
      <c r="J8" s="381">
        <f t="array" ref="J8">IF((G8&gt;=1),MAX(IF(BG8:HH8=1,$BG$3:$HH$3)),"-")</f>
        <v>39809</v>
      </c>
      <c r="K8" s="766">
        <f t="array" ref="K8">IF((G8&gt;=1),MAX(IF(BG8:HH8=1,$BG$2:$HH$2)),"-")</f>
        <v>15</v>
      </c>
      <c r="L8" s="390">
        <f t="shared" ca="1" si="12"/>
        <v>0</v>
      </c>
      <c r="M8" s="390">
        <f t="shared" ca="1" si="13"/>
        <v>142</v>
      </c>
      <c r="N8" s="451">
        <f t="shared" si="14"/>
        <v>0</v>
      </c>
      <c r="O8" s="450">
        <f t="shared" si="15"/>
        <v>0</v>
      </c>
      <c r="P8" s="162">
        <f t="shared" si="16"/>
        <v>0</v>
      </c>
      <c r="Q8" s="449">
        <f t="shared" si="17"/>
        <v>0</v>
      </c>
      <c r="R8" s="448">
        <f t="shared" si="18"/>
        <v>1</v>
      </c>
      <c r="S8" s="447">
        <f t="shared" si="19"/>
        <v>1</v>
      </c>
      <c r="T8" s="368">
        <f t="shared" si="20"/>
        <v>1</v>
      </c>
      <c r="U8" s="163">
        <f t="shared" si="21"/>
        <v>1</v>
      </c>
      <c r="V8" s="369">
        <f t="shared" si="22"/>
        <v>1</v>
      </c>
      <c r="W8" s="164">
        <f t="shared" si="23"/>
        <v>1</v>
      </c>
      <c r="X8" s="165">
        <f t="array" ref="X8">SUM(1*(BG$5:HH$5=BG8:HH8))-1</f>
        <v>0</v>
      </c>
      <c r="Y8" s="166">
        <f t="shared" si="24"/>
        <v>0</v>
      </c>
      <c r="Z8" s="395">
        <f t="shared" si="25"/>
        <v>1</v>
      </c>
      <c r="AA8" s="395">
        <f t="shared" si="26"/>
        <v>10</v>
      </c>
      <c r="AB8" s="403">
        <f t="shared" si="27"/>
        <v>0.1</v>
      </c>
      <c r="AC8" s="3427">
        <f t="shared" si="28"/>
        <v>0</v>
      </c>
      <c r="AD8" s="3428">
        <f t="shared" si="29"/>
        <v>0</v>
      </c>
      <c r="AE8" s="3429">
        <f t="shared" si="30"/>
        <v>0</v>
      </c>
      <c r="AF8" s="3430">
        <f t="shared" si="31"/>
        <v>0</v>
      </c>
      <c r="AG8" s="3431">
        <f t="shared" si="32"/>
        <v>1</v>
      </c>
      <c r="AH8" s="3432">
        <f t="shared" si="33"/>
        <v>1</v>
      </c>
      <c r="AI8" s="3433">
        <f t="shared" si="34"/>
        <v>0</v>
      </c>
      <c r="AJ8" s="3434">
        <f t="shared" si="35"/>
        <v>0</v>
      </c>
      <c r="AK8" s="3435">
        <f t="shared" si="36"/>
        <v>0</v>
      </c>
      <c r="AL8" s="3436">
        <f t="shared" si="37"/>
        <v>0</v>
      </c>
      <c r="AM8" s="3437">
        <f t="shared" si="38"/>
        <v>0</v>
      </c>
      <c r="AN8" s="3438">
        <f t="shared" si="39"/>
        <v>0</v>
      </c>
      <c r="AO8" s="3439">
        <f t="shared" si="40"/>
        <v>0</v>
      </c>
      <c r="AP8" s="3440">
        <f t="shared" si="41"/>
        <v>0</v>
      </c>
      <c r="AQ8" s="3427">
        <f t="shared" si="42"/>
        <v>0</v>
      </c>
      <c r="AR8" s="3428">
        <f t="shared" si="43"/>
        <v>0</v>
      </c>
      <c r="AS8" s="3429">
        <f t="shared" si="44"/>
        <v>0</v>
      </c>
      <c r="AT8" s="3430">
        <f t="shared" si="45"/>
        <v>0</v>
      </c>
      <c r="AU8" s="3431">
        <f t="shared" si="46"/>
        <v>0</v>
      </c>
      <c r="AV8" s="3432">
        <f t="shared" si="47"/>
        <v>0</v>
      </c>
      <c r="AW8" s="3433">
        <f t="shared" si="48"/>
        <v>0</v>
      </c>
      <c r="AX8" s="3434">
        <f t="shared" si="49"/>
        <v>0</v>
      </c>
      <c r="AY8" s="3435">
        <f t="shared" si="50"/>
        <v>0</v>
      </c>
      <c r="AZ8" s="3436">
        <f t="shared" si="51"/>
        <v>0</v>
      </c>
      <c r="BA8" s="3437">
        <f t="shared" si="52"/>
        <v>0</v>
      </c>
      <c r="BB8" s="3438">
        <f t="shared" si="53"/>
        <v>0</v>
      </c>
      <c r="BC8" s="3439">
        <f t="shared" ref="BC8:BC71" si="54">COUNTIF(GV8:HF8,"&gt;=0")</f>
        <v>0</v>
      </c>
      <c r="BD8" s="3440">
        <f t="shared" ref="BD8:BD71" si="55">COUNTIF(GV8:HF8,"=1")</f>
        <v>0</v>
      </c>
      <c r="BE8" s="3427">
        <f t="shared" ref="BE8:BE71" si="56">COUNTIF(HG8:HH8,"&gt;=0")</f>
        <v>0</v>
      </c>
      <c r="BF8" s="3428">
        <f t="shared" ref="BF8:BF71" si="57">COUNTIF(HG8:HH8,"=1")</f>
        <v>0</v>
      </c>
      <c r="BG8" s="97"/>
      <c r="BH8" s="88"/>
      <c r="BI8" s="88"/>
      <c r="BJ8" s="89"/>
      <c r="BK8" s="89"/>
      <c r="BL8" s="89"/>
      <c r="BM8" s="89"/>
      <c r="BN8" s="89"/>
      <c r="BO8" s="89"/>
      <c r="BP8" s="89"/>
      <c r="BQ8" s="89"/>
      <c r="BR8" s="90"/>
      <c r="BS8" s="90"/>
      <c r="BT8" s="90"/>
      <c r="BU8" s="90">
        <v>1</v>
      </c>
      <c r="BV8" s="90"/>
      <c r="BW8" s="90"/>
      <c r="BX8" s="90"/>
      <c r="BY8" s="90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89"/>
      <c r="EE8" s="89"/>
      <c r="EF8" s="89"/>
      <c r="EG8" s="96"/>
      <c r="EH8" s="96"/>
      <c r="EI8" s="110"/>
      <c r="EJ8" s="110"/>
      <c r="EK8" s="110"/>
      <c r="EL8" s="110"/>
      <c r="EM8" s="110"/>
      <c r="EN8" s="110"/>
      <c r="EO8" s="110"/>
      <c r="EP8" s="110"/>
      <c r="EQ8" s="372"/>
      <c r="ER8" s="372"/>
      <c r="ES8" s="372"/>
      <c r="ET8" s="372"/>
      <c r="EU8" s="372"/>
      <c r="EV8" s="372"/>
      <c r="EW8" s="520"/>
      <c r="EX8" s="520"/>
      <c r="EY8" s="520"/>
      <c r="EZ8" s="520"/>
      <c r="FA8" s="520"/>
      <c r="FB8" s="520"/>
      <c r="FC8" s="520"/>
      <c r="FD8" s="520"/>
      <c r="FE8" s="639"/>
      <c r="FF8" s="639"/>
      <c r="FG8" s="639"/>
      <c r="FH8" s="639"/>
      <c r="FI8" s="639"/>
      <c r="FJ8" s="639"/>
      <c r="FK8" s="639"/>
      <c r="FL8" s="639"/>
      <c r="FM8" s="639"/>
      <c r="FN8" s="639"/>
      <c r="FO8" s="639"/>
      <c r="FP8" s="639"/>
      <c r="FQ8" s="639"/>
      <c r="FR8" s="639"/>
      <c r="FS8" s="758"/>
      <c r="FT8" s="758"/>
      <c r="FU8" s="758"/>
      <c r="FV8" s="758"/>
      <c r="FW8" s="758"/>
      <c r="FX8" s="758"/>
      <c r="FY8" s="758"/>
      <c r="FZ8" s="758"/>
      <c r="GA8" s="758"/>
      <c r="GB8" s="758"/>
      <c r="GC8" s="758"/>
      <c r="GD8" s="758"/>
      <c r="GE8" s="758"/>
      <c r="GF8" s="758"/>
      <c r="GG8" s="1606"/>
      <c r="GH8" s="1606"/>
      <c r="GI8" s="1606"/>
      <c r="GJ8" s="1606"/>
      <c r="GK8" s="1606"/>
      <c r="GL8" s="1606"/>
      <c r="GM8" s="1606"/>
      <c r="GN8" s="1606"/>
      <c r="GO8" s="1606"/>
      <c r="GP8" s="1606"/>
      <c r="GQ8" s="1606"/>
      <c r="GR8" s="1606"/>
      <c r="GS8" s="1606"/>
      <c r="GT8" s="1606"/>
      <c r="GU8" s="1606"/>
      <c r="GV8" s="3605"/>
      <c r="GW8" s="3605"/>
      <c r="GX8" s="3605"/>
      <c r="GY8" s="3605"/>
      <c r="GZ8" s="3605"/>
      <c r="HA8" s="3605"/>
      <c r="HB8" s="3605"/>
      <c r="HC8" s="3671"/>
      <c r="HD8" s="3605"/>
      <c r="HE8" s="3605"/>
      <c r="HF8" s="3605"/>
      <c r="HG8" s="3760"/>
      <c r="HH8" s="3761"/>
      <c r="HI8" s="535"/>
    </row>
    <row r="9" spans="1:267" s="484" customFormat="1" ht="11.1" customHeight="1" x14ac:dyDescent="0.2">
      <c r="A9" s="59" t="s">
        <v>161</v>
      </c>
      <c r="B9" s="59" t="s">
        <v>160</v>
      </c>
      <c r="C9" s="454">
        <f t="shared" si="7"/>
        <v>2</v>
      </c>
      <c r="D9" s="453">
        <f t="shared" si="8"/>
        <v>1.2738853503184714E-2</v>
      </c>
      <c r="E9" s="409">
        <f t="array" ref="E9">MIN(IF(BG9:HH9&gt;=1,$BG$3:$HH$3))</f>
        <v>41362</v>
      </c>
      <c r="F9" s="406">
        <f t="array" ref="F9">MAX(IF(BG9:HH9&gt;=1,$BG$3:$HH$3))</f>
        <v>41397</v>
      </c>
      <c r="G9" s="448">
        <f t="shared" si="9"/>
        <v>0</v>
      </c>
      <c r="H9" s="452">
        <f t="shared" si="10"/>
        <v>0</v>
      </c>
      <c r="I9" s="632" t="str">
        <f t="shared" si="11"/>
        <v>-</v>
      </c>
      <c r="J9" s="381" t="str">
        <f t="array" ref="J9">IF((G9&gt;=1),MAX(IF(BG9:HH9=1,$BG$3:$HH$3)),"-")</f>
        <v>-</v>
      </c>
      <c r="K9" s="766" t="str">
        <f t="array" ref="K9">IF((G9&gt;=1),MAX(IF(BG9:HH9=1,$BG$2:$HH$2)),"-")</f>
        <v>-</v>
      </c>
      <c r="L9" s="390">
        <f t="shared" ca="1" si="12"/>
        <v>2</v>
      </c>
      <c r="M9" s="390" t="str">
        <f t="shared" ca="1" si="13"/>
        <v>-</v>
      </c>
      <c r="N9" s="451">
        <f t="shared" si="14"/>
        <v>0</v>
      </c>
      <c r="O9" s="450">
        <f t="shared" si="15"/>
        <v>0</v>
      </c>
      <c r="P9" s="162">
        <f t="shared" si="16"/>
        <v>0</v>
      </c>
      <c r="Q9" s="449">
        <f t="shared" si="17"/>
        <v>0</v>
      </c>
      <c r="R9" s="448">
        <f t="shared" si="18"/>
        <v>0</v>
      </c>
      <c r="S9" s="447">
        <f t="shared" si="19"/>
        <v>0</v>
      </c>
      <c r="T9" s="368">
        <f t="shared" si="20"/>
        <v>0</v>
      </c>
      <c r="U9" s="163">
        <f t="shared" si="21"/>
        <v>0</v>
      </c>
      <c r="V9" s="369">
        <f t="shared" si="22"/>
        <v>0</v>
      </c>
      <c r="W9" s="164">
        <f t="shared" si="23"/>
        <v>0</v>
      </c>
      <c r="X9" s="165">
        <f t="array" ref="X9">SUM(1*(BG$5:HH$5=BG9:HH9))-1</f>
        <v>0</v>
      </c>
      <c r="Y9" s="166">
        <f t="shared" si="24"/>
        <v>0</v>
      </c>
      <c r="Z9" s="395">
        <f t="shared" si="25"/>
        <v>12.5</v>
      </c>
      <c r="AA9" s="395">
        <f t="shared" si="26"/>
        <v>15.5</v>
      </c>
      <c r="AB9" s="403">
        <f t="shared" si="27"/>
        <v>0.80645161290322576</v>
      </c>
      <c r="AC9" s="3427">
        <f t="shared" si="28"/>
        <v>0</v>
      </c>
      <c r="AD9" s="3428">
        <f t="shared" si="29"/>
        <v>0</v>
      </c>
      <c r="AE9" s="3429">
        <f t="shared" si="30"/>
        <v>0</v>
      </c>
      <c r="AF9" s="3430">
        <f t="shared" si="31"/>
        <v>0</v>
      </c>
      <c r="AG9" s="3431">
        <f t="shared" si="32"/>
        <v>0</v>
      </c>
      <c r="AH9" s="3432">
        <f t="shared" si="33"/>
        <v>0</v>
      </c>
      <c r="AI9" s="3433">
        <f t="shared" si="34"/>
        <v>0</v>
      </c>
      <c r="AJ9" s="3434">
        <f t="shared" si="35"/>
        <v>0</v>
      </c>
      <c r="AK9" s="3435">
        <f t="shared" si="36"/>
        <v>0</v>
      </c>
      <c r="AL9" s="3436">
        <f t="shared" si="37"/>
        <v>0</v>
      </c>
      <c r="AM9" s="3437">
        <f t="shared" si="38"/>
        <v>0</v>
      </c>
      <c r="AN9" s="3438">
        <f t="shared" si="39"/>
        <v>0</v>
      </c>
      <c r="AO9" s="3439">
        <f t="shared" si="40"/>
        <v>2</v>
      </c>
      <c r="AP9" s="3440">
        <f t="shared" si="41"/>
        <v>0</v>
      </c>
      <c r="AQ9" s="3427">
        <f t="shared" si="42"/>
        <v>0</v>
      </c>
      <c r="AR9" s="3428">
        <f t="shared" si="43"/>
        <v>0</v>
      </c>
      <c r="AS9" s="3429">
        <f t="shared" si="44"/>
        <v>0</v>
      </c>
      <c r="AT9" s="3430">
        <f t="shared" si="45"/>
        <v>0</v>
      </c>
      <c r="AU9" s="3431">
        <f t="shared" si="46"/>
        <v>0</v>
      </c>
      <c r="AV9" s="3432">
        <f t="shared" si="47"/>
        <v>0</v>
      </c>
      <c r="AW9" s="3433">
        <f t="shared" si="48"/>
        <v>0</v>
      </c>
      <c r="AX9" s="3434">
        <f t="shared" si="49"/>
        <v>0</v>
      </c>
      <c r="AY9" s="3435">
        <f t="shared" si="50"/>
        <v>0</v>
      </c>
      <c r="AZ9" s="3436">
        <f t="shared" si="51"/>
        <v>0</v>
      </c>
      <c r="BA9" s="3437">
        <f t="shared" si="52"/>
        <v>0</v>
      </c>
      <c r="BB9" s="3438">
        <f t="shared" si="53"/>
        <v>0</v>
      </c>
      <c r="BC9" s="3439">
        <f t="shared" si="54"/>
        <v>0</v>
      </c>
      <c r="BD9" s="3440">
        <f t="shared" si="55"/>
        <v>0</v>
      </c>
      <c r="BE9" s="3427">
        <f t="shared" si="56"/>
        <v>0</v>
      </c>
      <c r="BF9" s="3428">
        <f t="shared" si="57"/>
        <v>0</v>
      </c>
      <c r="BG9" s="97"/>
      <c r="BH9" s="88"/>
      <c r="BI9" s="88"/>
      <c r="BJ9" s="89"/>
      <c r="BK9" s="89"/>
      <c r="BL9" s="89"/>
      <c r="BM9" s="89"/>
      <c r="BN9" s="89"/>
      <c r="BO9" s="89"/>
      <c r="BP9" s="89"/>
      <c r="BQ9" s="89"/>
      <c r="BR9" s="98"/>
      <c r="BS9" s="98"/>
      <c r="BT9" s="98"/>
      <c r="BU9" s="98"/>
      <c r="BV9" s="98"/>
      <c r="BW9" s="98"/>
      <c r="BX9" s="98"/>
      <c r="BY9" s="90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>
        <v>12</v>
      </c>
      <c r="DP9" s="94">
        <v>13</v>
      </c>
      <c r="DQ9" s="94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89"/>
      <c r="EE9" s="89"/>
      <c r="EF9" s="89"/>
      <c r="EG9" s="96"/>
      <c r="EH9" s="96"/>
      <c r="EI9" s="110"/>
      <c r="EJ9" s="110"/>
      <c r="EK9" s="110"/>
      <c r="EL9" s="110"/>
      <c r="EM9" s="110"/>
      <c r="EN9" s="110"/>
      <c r="EO9" s="110"/>
      <c r="EP9" s="110"/>
      <c r="EQ9" s="372"/>
      <c r="ER9" s="372"/>
      <c r="ES9" s="372"/>
      <c r="ET9" s="372"/>
      <c r="EU9" s="372"/>
      <c r="EV9" s="372"/>
      <c r="EW9" s="520"/>
      <c r="EX9" s="520"/>
      <c r="EY9" s="520"/>
      <c r="EZ9" s="520"/>
      <c r="FA9" s="520"/>
      <c r="FB9" s="520"/>
      <c r="FC9" s="520"/>
      <c r="FD9" s="520"/>
      <c r="FE9" s="639"/>
      <c r="FF9" s="639"/>
      <c r="FG9" s="639"/>
      <c r="FH9" s="639"/>
      <c r="FI9" s="639"/>
      <c r="FJ9" s="639"/>
      <c r="FK9" s="639"/>
      <c r="FL9" s="639"/>
      <c r="FM9" s="639"/>
      <c r="FN9" s="639"/>
      <c r="FO9" s="639"/>
      <c r="FP9" s="639"/>
      <c r="FQ9" s="639"/>
      <c r="FR9" s="639"/>
      <c r="FS9" s="758"/>
      <c r="FT9" s="758"/>
      <c r="FU9" s="758"/>
      <c r="FV9" s="758"/>
      <c r="FW9" s="758"/>
      <c r="FX9" s="758"/>
      <c r="FY9" s="758"/>
      <c r="FZ9" s="758"/>
      <c r="GA9" s="758"/>
      <c r="GB9" s="758"/>
      <c r="GC9" s="758"/>
      <c r="GD9" s="758"/>
      <c r="GE9" s="758"/>
      <c r="GF9" s="758"/>
      <c r="GG9" s="1606"/>
      <c r="GH9" s="1606"/>
      <c r="GI9" s="1606"/>
      <c r="GJ9" s="1606"/>
      <c r="GK9" s="1606"/>
      <c r="GL9" s="1606"/>
      <c r="GM9" s="1606"/>
      <c r="GN9" s="1606"/>
      <c r="GO9" s="1606"/>
      <c r="GP9" s="1606"/>
      <c r="GQ9" s="1606"/>
      <c r="GR9" s="1606"/>
      <c r="GS9" s="1606"/>
      <c r="GT9" s="1606"/>
      <c r="GU9" s="1606"/>
      <c r="GV9" s="3605"/>
      <c r="GW9" s="3605"/>
      <c r="GX9" s="3605"/>
      <c r="GY9" s="3605"/>
      <c r="GZ9" s="3605"/>
      <c r="HA9" s="3605"/>
      <c r="HB9" s="3605"/>
      <c r="HC9" s="3671"/>
      <c r="HD9" s="3605"/>
      <c r="HE9" s="3605"/>
      <c r="HF9" s="3605"/>
      <c r="HG9" s="3760"/>
      <c r="HH9" s="3761"/>
    </row>
    <row r="10" spans="1:267" s="484" customFormat="1" ht="11.1" customHeight="1" x14ac:dyDescent="0.2">
      <c r="A10" s="59" t="s">
        <v>80</v>
      </c>
      <c r="B10" s="59" t="s">
        <v>80</v>
      </c>
      <c r="C10" s="454">
        <f t="shared" si="7"/>
        <v>1</v>
      </c>
      <c r="D10" s="453">
        <f t="shared" si="8"/>
        <v>6.369426751592357E-3</v>
      </c>
      <c r="E10" s="409">
        <f t="array" ref="E10">MIN(IF(BG10:HH10&gt;=1,$BG$3:$HH$3))</f>
        <v>40571</v>
      </c>
      <c r="F10" s="406">
        <f t="array" ref="F10">MAX(IF(BG10:HH10&gt;=1,$BG$3:$HH$3))</f>
        <v>40571</v>
      </c>
      <c r="G10" s="448">
        <f t="shared" si="9"/>
        <v>0</v>
      </c>
      <c r="H10" s="452">
        <f t="shared" si="10"/>
        <v>0</v>
      </c>
      <c r="I10" s="632" t="str">
        <f t="shared" si="11"/>
        <v>-</v>
      </c>
      <c r="J10" s="381" t="str">
        <f t="array" ref="J10">IF((G10&gt;=1),MAX(IF(BG10:HH10=1,$BG$3:$HH$3)),"-")</f>
        <v>-</v>
      </c>
      <c r="K10" s="766" t="str">
        <f t="array" ref="K10">IF((G10&gt;=1),MAX(IF(BG10:HH10=1,$BG$2:$HH$2)),"-")</f>
        <v>-</v>
      </c>
      <c r="L10" s="390">
        <f t="shared" ca="1" si="12"/>
        <v>1</v>
      </c>
      <c r="M10" s="390" t="str">
        <f t="shared" ca="1" si="13"/>
        <v>-</v>
      </c>
      <c r="N10" s="451">
        <f t="shared" si="14"/>
        <v>0</v>
      </c>
      <c r="O10" s="450">
        <f t="shared" si="15"/>
        <v>0</v>
      </c>
      <c r="P10" s="162">
        <f t="shared" si="16"/>
        <v>0</v>
      </c>
      <c r="Q10" s="449">
        <f t="shared" si="17"/>
        <v>0</v>
      </c>
      <c r="R10" s="448">
        <f t="shared" si="18"/>
        <v>0</v>
      </c>
      <c r="S10" s="447">
        <f t="shared" si="19"/>
        <v>0</v>
      </c>
      <c r="T10" s="368">
        <f t="shared" si="20"/>
        <v>0</v>
      </c>
      <c r="U10" s="163">
        <f t="shared" si="21"/>
        <v>0</v>
      </c>
      <c r="V10" s="369">
        <f t="shared" si="22"/>
        <v>1</v>
      </c>
      <c r="W10" s="164">
        <f t="shared" si="23"/>
        <v>1</v>
      </c>
      <c r="X10" s="165">
        <f t="array" ref="X10">SUM(1*(BG$5:HH$5=BG10:HH10))-1</f>
        <v>0</v>
      </c>
      <c r="Y10" s="166">
        <f t="shared" si="24"/>
        <v>0</v>
      </c>
      <c r="Z10" s="395">
        <f t="shared" si="25"/>
        <v>5</v>
      </c>
      <c r="AA10" s="395">
        <f t="shared" si="26"/>
        <v>10</v>
      </c>
      <c r="AB10" s="403">
        <f t="shared" si="27"/>
        <v>0.5</v>
      </c>
      <c r="AC10" s="3427">
        <f t="shared" si="28"/>
        <v>0</v>
      </c>
      <c r="AD10" s="3428">
        <f t="shared" si="29"/>
        <v>0</v>
      </c>
      <c r="AE10" s="3429">
        <f t="shared" si="30"/>
        <v>0</v>
      </c>
      <c r="AF10" s="3430">
        <f t="shared" si="31"/>
        <v>0</v>
      </c>
      <c r="AG10" s="3431">
        <f t="shared" si="32"/>
        <v>0</v>
      </c>
      <c r="AH10" s="3432">
        <f t="shared" si="33"/>
        <v>0</v>
      </c>
      <c r="AI10" s="3433">
        <f t="shared" si="34"/>
        <v>0</v>
      </c>
      <c r="AJ10" s="3434">
        <f t="shared" si="35"/>
        <v>0</v>
      </c>
      <c r="AK10" s="3435">
        <f t="shared" si="36"/>
        <v>1</v>
      </c>
      <c r="AL10" s="3436">
        <f t="shared" si="37"/>
        <v>0</v>
      </c>
      <c r="AM10" s="3437">
        <f t="shared" si="38"/>
        <v>0</v>
      </c>
      <c r="AN10" s="3438">
        <f t="shared" si="39"/>
        <v>0</v>
      </c>
      <c r="AO10" s="3439">
        <f t="shared" si="40"/>
        <v>0</v>
      </c>
      <c r="AP10" s="3440">
        <f t="shared" si="41"/>
        <v>0</v>
      </c>
      <c r="AQ10" s="3427">
        <f t="shared" si="42"/>
        <v>0</v>
      </c>
      <c r="AR10" s="3428">
        <f t="shared" si="43"/>
        <v>0</v>
      </c>
      <c r="AS10" s="3429">
        <f t="shared" si="44"/>
        <v>0</v>
      </c>
      <c r="AT10" s="3430">
        <f t="shared" si="45"/>
        <v>0</v>
      </c>
      <c r="AU10" s="3431">
        <f t="shared" si="46"/>
        <v>0</v>
      </c>
      <c r="AV10" s="3432">
        <f t="shared" si="47"/>
        <v>0</v>
      </c>
      <c r="AW10" s="3433">
        <f t="shared" si="48"/>
        <v>0</v>
      </c>
      <c r="AX10" s="3434">
        <f t="shared" si="49"/>
        <v>0</v>
      </c>
      <c r="AY10" s="3435">
        <f t="shared" si="50"/>
        <v>0</v>
      </c>
      <c r="AZ10" s="3436">
        <f t="shared" si="51"/>
        <v>0</v>
      </c>
      <c r="BA10" s="3437">
        <f t="shared" si="52"/>
        <v>0</v>
      </c>
      <c r="BB10" s="3438">
        <f t="shared" si="53"/>
        <v>0</v>
      </c>
      <c r="BC10" s="3439">
        <f t="shared" si="54"/>
        <v>0</v>
      </c>
      <c r="BD10" s="3440">
        <f t="shared" si="55"/>
        <v>0</v>
      </c>
      <c r="BE10" s="3427">
        <f t="shared" si="56"/>
        <v>0</v>
      </c>
      <c r="BF10" s="3428">
        <f t="shared" si="57"/>
        <v>0</v>
      </c>
      <c r="BG10" s="97"/>
      <c r="BH10" s="88"/>
      <c r="BI10" s="88"/>
      <c r="BJ10" s="89"/>
      <c r="BK10" s="89"/>
      <c r="BL10" s="89"/>
      <c r="BM10" s="89"/>
      <c r="BN10" s="89"/>
      <c r="BO10" s="89"/>
      <c r="BP10" s="89"/>
      <c r="BQ10" s="89"/>
      <c r="BR10" s="98"/>
      <c r="BS10" s="98"/>
      <c r="BT10" s="98"/>
      <c r="BU10" s="98"/>
      <c r="BV10" s="98"/>
      <c r="BW10" s="98"/>
      <c r="BX10" s="98"/>
      <c r="BY10" s="90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2"/>
      <c r="CK10" s="92"/>
      <c r="CL10" s="92"/>
      <c r="CM10" s="92"/>
      <c r="CN10" s="92">
        <v>5</v>
      </c>
      <c r="CO10" s="92"/>
      <c r="CP10" s="92"/>
      <c r="CQ10" s="92"/>
      <c r="CR10" s="92"/>
      <c r="CS10" s="92"/>
      <c r="CT10" s="92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89"/>
      <c r="EE10" s="89"/>
      <c r="EF10" s="89"/>
      <c r="EG10" s="96"/>
      <c r="EH10" s="96"/>
      <c r="EI10" s="110"/>
      <c r="EJ10" s="110"/>
      <c r="EK10" s="110"/>
      <c r="EL10" s="110"/>
      <c r="EM10" s="110"/>
      <c r="EN10" s="110"/>
      <c r="EO10" s="110"/>
      <c r="EP10" s="110"/>
      <c r="EQ10" s="372"/>
      <c r="ER10" s="372"/>
      <c r="ES10" s="372"/>
      <c r="ET10" s="372"/>
      <c r="EU10" s="372"/>
      <c r="EV10" s="372"/>
      <c r="EW10" s="520"/>
      <c r="EX10" s="520"/>
      <c r="EY10" s="520"/>
      <c r="EZ10" s="520"/>
      <c r="FA10" s="520"/>
      <c r="FB10" s="520"/>
      <c r="FC10" s="520"/>
      <c r="FD10" s="520"/>
      <c r="FE10" s="639"/>
      <c r="FF10" s="639"/>
      <c r="FG10" s="639"/>
      <c r="FH10" s="639"/>
      <c r="FI10" s="639"/>
      <c r="FJ10" s="639"/>
      <c r="FK10" s="639"/>
      <c r="FL10" s="639"/>
      <c r="FM10" s="639"/>
      <c r="FN10" s="639"/>
      <c r="FO10" s="639"/>
      <c r="FP10" s="639"/>
      <c r="FQ10" s="639"/>
      <c r="FR10" s="639"/>
      <c r="FS10" s="758"/>
      <c r="FT10" s="758"/>
      <c r="FU10" s="758"/>
      <c r="FV10" s="758"/>
      <c r="FW10" s="758"/>
      <c r="FX10" s="758"/>
      <c r="FY10" s="758"/>
      <c r="FZ10" s="758"/>
      <c r="GA10" s="758"/>
      <c r="GB10" s="758"/>
      <c r="GC10" s="758"/>
      <c r="GD10" s="758"/>
      <c r="GE10" s="758"/>
      <c r="GF10" s="758"/>
      <c r="GG10" s="1606"/>
      <c r="GH10" s="1606"/>
      <c r="GI10" s="1606"/>
      <c r="GJ10" s="1606"/>
      <c r="GK10" s="1606"/>
      <c r="GL10" s="1606"/>
      <c r="GM10" s="1606"/>
      <c r="GN10" s="1606"/>
      <c r="GO10" s="1606"/>
      <c r="GP10" s="1606"/>
      <c r="GQ10" s="1606"/>
      <c r="GR10" s="1606"/>
      <c r="GS10" s="1606"/>
      <c r="GT10" s="1606"/>
      <c r="GU10" s="1606"/>
      <c r="GV10" s="3605"/>
      <c r="GW10" s="3605"/>
      <c r="GX10" s="3605"/>
      <c r="GY10" s="3605"/>
      <c r="GZ10" s="3605"/>
      <c r="HA10" s="3605"/>
      <c r="HB10" s="3605"/>
      <c r="HC10" s="3671"/>
      <c r="HD10" s="3605"/>
      <c r="HE10" s="3605"/>
      <c r="HF10" s="3605"/>
      <c r="HG10" s="3760"/>
      <c r="HH10" s="3761"/>
    </row>
    <row r="11" spans="1:267" s="484" customFormat="1" ht="11.1" customHeight="1" x14ac:dyDescent="0.2">
      <c r="A11" s="59" t="s">
        <v>47</v>
      </c>
      <c r="B11" s="59" t="s">
        <v>47</v>
      </c>
      <c r="C11" s="454">
        <f t="shared" si="7"/>
        <v>1</v>
      </c>
      <c r="D11" s="453">
        <f t="shared" si="8"/>
        <v>6.369426751592357E-3</v>
      </c>
      <c r="E11" s="409">
        <f t="array" ref="E11">MIN(IF(BG11:HH11&gt;=1,$BG$3:$HH$3))</f>
        <v>39963</v>
      </c>
      <c r="F11" s="406">
        <f t="array" ref="F11">MAX(IF(BG11:HH11&gt;=1,$BG$3:$HH$3))</f>
        <v>39963</v>
      </c>
      <c r="G11" s="448">
        <f t="shared" si="9"/>
        <v>0</v>
      </c>
      <c r="H11" s="452">
        <f t="shared" si="10"/>
        <v>0</v>
      </c>
      <c r="I11" s="632" t="str">
        <f t="shared" si="11"/>
        <v>-</v>
      </c>
      <c r="J11" s="381" t="str">
        <f t="array" ref="J11">IF((G11&gt;=1),MAX(IF(BG11:HH11=1,$BG$3:$HH$3)),"-")</f>
        <v>-</v>
      </c>
      <c r="K11" s="766" t="str">
        <f t="array" ref="K11">IF((G11&gt;=1),MAX(IF(BG11:HH11=1,$BG$2:$HH$2)),"-")</f>
        <v>-</v>
      </c>
      <c r="L11" s="390">
        <f t="shared" ca="1" si="12"/>
        <v>1</v>
      </c>
      <c r="M11" s="390" t="str">
        <f t="shared" ca="1" si="13"/>
        <v>-</v>
      </c>
      <c r="N11" s="451">
        <f t="shared" si="14"/>
        <v>0</v>
      </c>
      <c r="O11" s="450">
        <f t="shared" si="15"/>
        <v>0</v>
      </c>
      <c r="P11" s="162">
        <f t="shared" si="16"/>
        <v>0</v>
      </c>
      <c r="Q11" s="449">
        <f t="shared" si="17"/>
        <v>0</v>
      </c>
      <c r="R11" s="448">
        <f t="shared" si="18"/>
        <v>0</v>
      </c>
      <c r="S11" s="447">
        <f t="shared" si="19"/>
        <v>0</v>
      </c>
      <c r="T11" s="368">
        <f t="shared" si="20"/>
        <v>0</v>
      </c>
      <c r="U11" s="163">
        <f t="shared" si="21"/>
        <v>0</v>
      </c>
      <c r="V11" s="369">
        <f t="shared" si="22"/>
        <v>0</v>
      </c>
      <c r="W11" s="164">
        <f t="shared" si="23"/>
        <v>0</v>
      </c>
      <c r="X11" s="165">
        <f t="array" ref="X11">SUM(1*(BG$5:HH$5=BG11:HH11))-1</f>
        <v>0</v>
      </c>
      <c r="Y11" s="166">
        <f t="shared" si="24"/>
        <v>0</v>
      </c>
      <c r="Z11" s="395">
        <f t="shared" si="25"/>
        <v>8</v>
      </c>
      <c r="AA11" s="395">
        <f t="shared" si="26"/>
        <v>12</v>
      </c>
      <c r="AB11" s="403">
        <f t="shared" si="27"/>
        <v>0.66666666666666663</v>
      </c>
      <c r="AC11" s="3427">
        <f t="shared" si="28"/>
        <v>0</v>
      </c>
      <c r="AD11" s="3428">
        <f t="shared" si="29"/>
        <v>0</v>
      </c>
      <c r="AE11" s="3429">
        <f t="shared" si="30"/>
        <v>0</v>
      </c>
      <c r="AF11" s="3430">
        <f t="shared" si="31"/>
        <v>0</v>
      </c>
      <c r="AG11" s="3431">
        <f t="shared" si="32"/>
        <v>1</v>
      </c>
      <c r="AH11" s="3432">
        <f t="shared" si="33"/>
        <v>0</v>
      </c>
      <c r="AI11" s="3433">
        <f t="shared" si="34"/>
        <v>0</v>
      </c>
      <c r="AJ11" s="3434">
        <f t="shared" si="35"/>
        <v>0</v>
      </c>
      <c r="AK11" s="3435">
        <f t="shared" si="36"/>
        <v>0</v>
      </c>
      <c r="AL11" s="3436">
        <f t="shared" si="37"/>
        <v>0</v>
      </c>
      <c r="AM11" s="3437">
        <f t="shared" si="38"/>
        <v>0</v>
      </c>
      <c r="AN11" s="3438">
        <f t="shared" si="39"/>
        <v>0</v>
      </c>
      <c r="AO11" s="3439">
        <f t="shared" si="40"/>
        <v>0</v>
      </c>
      <c r="AP11" s="3440">
        <f t="shared" si="41"/>
        <v>0</v>
      </c>
      <c r="AQ11" s="3427">
        <f t="shared" si="42"/>
        <v>0</v>
      </c>
      <c r="AR11" s="3428">
        <f t="shared" si="43"/>
        <v>0</v>
      </c>
      <c r="AS11" s="3429">
        <f t="shared" si="44"/>
        <v>0</v>
      </c>
      <c r="AT11" s="3430">
        <f t="shared" si="45"/>
        <v>0</v>
      </c>
      <c r="AU11" s="3431">
        <f t="shared" si="46"/>
        <v>0</v>
      </c>
      <c r="AV11" s="3432">
        <f t="shared" si="47"/>
        <v>0</v>
      </c>
      <c r="AW11" s="3433">
        <f t="shared" si="48"/>
        <v>0</v>
      </c>
      <c r="AX11" s="3434">
        <f t="shared" si="49"/>
        <v>0</v>
      </c>
      <c r="AY11" s="3435">
        <f t="shared" si="50"/>
        <v>0</v>
      </c>
      <c r="AZ11" s="3436">
        <f t="shared" si="51"/>
        <v>0</v>
      </c>
      <c r="BA11" s="3437">
        <f t="shared" si="52"/>
        <v>0</v>
      </c>
      <c r="BB11" s="3438">
        <f t="shared" si="53"/>
        <v>0</v>
      </c>
      <c r="BC11" s="3439">
        <f t="shared" si="54"/>
        <v>0</v>
      </c>
      <c r="BD11" s="3440">
        <f t="shared" si="55"/>
        <v>0</v>
      </c>
      <c r="BE11" s="3427">
        <f t="shared" si="56"/>
        <v>0</v>
      </c>
      <c r="BF11" s="3428">
        <f t="shared" si="57"/>
        <v>0</v>
      </c>
      <c r="BG11" s="97"/>
      <c r="BH11" s="88"/>
      <c r="BI11" s="88"/>
      <c r="BJ11" s="89"/>
      <c r="BK11" s="89"/>
      <c r="BL11" s="89"/>
      <c r="BM11" s="89"/>
      <c r="BN11" s="89"/>
      <c r="BO11" s="89"/>
      <c r="BP11" s="89"/>
      <c r="BQ11" s="89"/>
      <c r="BR11" s="90"/>
      <c r="BS11" s="90"/>
      <c r="BT11" s="90"/>
      <c r="BU11" s="90"/>
      <c r="BV11" s="90"/>
      <c r="BW11" s="90"/>
      <c r="BX11" s="90"/>
      <c r="BY11" s="90">
        <v>8</v>
      </c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89"/>
      <c r="EE11" s="89"/>
      <c r="EF11" s="89"/>
      <c r="EG11" s="96"/>
      <c r="EH11" s="96"/>
      <c r="EI11" s="110"/>
      <c r="EJ11" s="110"/>
      <c r="EK11" s="110"/>
      <c r="EL11" s="110"/>
      <c r="EM11" s="110"/>
      <c r="EN11" s="110"/>
      <c r="EO11" s="110"/>
      <c r="EP11" s="110"/>
      <c r="EQ11" s="372"/>
      <c r="ER11" s="372"/>
      <c r="ES11" s="372"/>
      <c r="ET11" s="372"/>
      <c r="EU11" s="372"/>
      <c r="EV11" s="372"/>
      <c r="EW11" s="520"/>
      <c r="EX11" s="520"/>
      <c r="EY11" s="520"/>
      <c r="EZ11" s="520"/>
      <c r="FA11" s="520"/>
      <c r="FB11" s="520"/>
      <c r="FC11" s="520"/>
      <c r="FD11" s="520"/>
      <c r="FE11" s="639"/>
      <c r="FF11" s="639"/>
      <c r="FG11" s="639"/>
      <c r="FH11" s="639"/>
      <c r="FI11" s="639"/>
      <c r="FJ11" s="639"/>
      <c r="FK11" s="639"/>
      <c r="FL11" s="639"/>
      <c r="FM11" s="639"/>
      <c r="FN11" s="639"/>
      <c r="FO11" s="639"/>
      <c r="FP11" s="639"/>
      <c r="FQ11" s="639"/>
      <c r="FR11" s="639"/>
      <c r="FS11" s="758"/>
      <c r="FT11" s="758"/>
      <c r="FU11" s="758"/>
      <c r="FV11" s="758"/>
      <c r="FW11" s="758"/>
      <c r="FX11" s="758"/>
      <c r="FY11" s="758"/>
      <c r="FZ11" s="758"/>
      <c r="GA11" s="758"/>
      <c r="GB11" s="758"/>
      <c r="GC11" s="758"/>
      <c r="GD11" s="758"/>
      <c r="GE11" s="758"/>
      <c r="GF11" s="758"/>
      <c r="GG11" s="1606"/>
      <c r="GH11" s="1606"/>
      <c r="GI11" s="1606"/>
      <c r="GJ11" s="1606"/>
      <c r="GK11" s="1606"/>
      <c r="GL11" s="1606"/>
      <c r="GM11" s="1606"/>
      <c r="GN11" s="1606"/>
      <c r="GO11" s="1606"/>
      <c r="GP11" s="1606"/>
      <c r="GQ11" s="1606"/>
      <c r="GR11" s="1606"/>
      <c r="GS11" s="1606"/>
      <c r="GT11" s="1606"/>
      <c r="GU11" s="1606"/>
      <c r="GV11" s="3605"/>
      <c r="GW11" s="3605"/>
      <c r="GX11" s="3605"/>
      <c r="GY11" s="3605"/>
      <c r="GZ11" s="3605"/>
      <c r="HA11" s="3605"/>
      <c r="HB11" s="3605"/>
      <c r="HC11" s="3671"/>
      <c r="HD11" s="3605"/>
      <c r="HE11" s="3605"/>
      <c r="HF11" s="3605"/>
      <c r="HG11" s="3760"/>
      <c r="HH11" s="3761"/>
    </row>
    <row r="12" spans="1:267" s="484" customFormat="1" ht="11.1" customHeight="1" x14ac:dyDescent="0.2">
      <c r="A12" s="906" t="s">
        <v>283</v>
      </c>
      <c r="B12" s="246" t="s">
        <v>284</v>
      </c>
      <c r="C12" s="454">
        <f t="shared" si="7"/>
        <v>40</v>
      </c>
      <c r="D12" s="453">
        <f t="shared" si="8"/>
        <v>0.25477707006369427</v>
      </c>
      <c r="E12" s="409">
        <f t="array" ref="E12">MIN(IF(BG12:HH12&gt;=1,$BG$3:$HH$3))</f>
        <v>42356</v>
      </c>
      <c r="F12" s="406">
        <f t="array" ref="F12">MAX(IF(BG12:HH12&gt;=1,$BG$3:$HH$3))</f>
        <v>43889</v>
      </c>
      <c r="G12" s="448">
        <f t="shared" si="9"/>
        <v>2</v>
      </c>
      <c r="H12" s="452">
        <f t="shared" si="10"/>
        <v>0.05</v>
      </c>
      <c r="I12" s="632">
        <f t="shared" si="11"/>
        <v>0.2857142857142857</v>
      </c>
      <c r="J12" s="381">
        <f t="array" ref="J12">IF((G12&gt;=1),MAX(IF(BG12:HH12=1,$BG$3:$HH$3)),"-")</f>
        <v>43889</v>
      </c>
      <c r="K12" s="766">
        <f t="array" ref="K12">IF((G12&gt;=1),MAX(IF(BG12:HH12=1,$BG$2:$HH$2)),"-")</f>
        <v>156</v>
      </c>
      <c r="L12" s="390">
        <f t="shared" ca="1" si="12"/>
        <v>0</v>
      </c>
      <c r="M12" s="390">
        <f t="shared" ca="1" si="13"/>
        <v>1</v>
      </c>
      <c r="N12" s="451">
        <f t="shared" si="14"/>
        <v>5</v>
      </c>
      <c r="O12" s="450">
        <f t="shared" si="15"/>
        <v>0.125</v>
      </c>
      <c r="P12" s="162">
        <f t="shared" si="16"/>
        <v>2</v>
      </c>
      <c r="Q12" s="449">
        <f t="shared" si="17"/>
        <v>0.05</v>
      </c>
      <c r="R12" s="448">
        <f t="shared" si="18"/>
        <v>9</v>
      </c>
      <c r="S12" s="447">
        <f t="shared" si="19"/>
        <v>0.22500000000000001</v>
      </c>
      <c r="T12" s="368">
        <f t="shared" si="20"/>
        <v>12</v>
      </c>
      <c r="U12" s="163">
        <f t="shared" si="21"/>
        <v>0.3</v>
      </c>
      <c r="V12" s="369">
        <f t="shared" si="22"/>
        <v>23</v>
      </c>
      <c r="W12" s="164">
        <f t="shared" si="23"/>
        <v>0.57499999999999996</v>
      </c>
      <c r="X12" s="165">
        <f t="array" ref="X12">SUM(1*(BG$5:HH$5=BG12:HH12))-1</f>
        <v>0</v>
      </c>
      <c r="Y12" s="166">
        <f t="shared" si="24"/>
        <v>0</v>
      </c>
      <c r="Z12" s="395">
        <f t="shared" si="25"/>
        <v>7.3250000000000002</v>
      </c>
      <c r="AA12" s="395">
        <f t="shared" si="26"/>
        <v>15.074999999999999</v>
      </c>
      <c r="AB12" s="403">
        <f t="shared" si="27"/>
        <v>0.48590381426202323</v>
      </c>
      <c r="AC12" s="3427">
        <f t="shared" si="28"/>
        <v>0</v>
      </c>
      <c r="AD12" s="3428">
        <f t="shared" si="29"/>
        <v>0</v>
      </c>
      <c r="AE12" s="3429">
        <f t="shared" si="30"/>
        <v>0</v>
      </c>
      <c r="AF12" s="3430">
        <f t="shared" si="31"/>
        <v>0</v>
      </c>
      <c r="AG12" s="3431">
        <f t="shared" si="32"/>
        <v>0</v>
      </c>
      <c r="AH12" s="3432">
        <f t="shared" si="33"/>
        <v>0</v>
      </c>
      <c r="AI12" s="3433">
        <f t="shared" si="34"/>
        <v>0</v>
      </c>
      <c r="AJ12" s="3434">
        <f t="shared" si="35"/>
        <v>0</v>
      </c>
      <c r="AK12" s="3435">
        <f t="shared" si="36"/>
        <v>0</v>
      </c>
      <c r="AL12" s="3436">
        <f t="shared" si="37"/>
        <v>0</v>
      </c>
      <c r="AM12" s="3437">
        <f t="shared" si="38"/>
        <v>0</v>
      </c>
      <c r="AN12" s="3438">
        <f t="shared" si="39"/>
        <v>0</v>
      </c>
      <c r="AO12" s="3439">
        <f t="shared" si="40"/>
        <v>0</v>
      </c>
      <c r="AP12" s="3440">
        <f t="shared" si="41"/>
        <v>0</v>
      </c>
      <c r="AQ12" s="3427">
        <f t="shared" si="42"/>
        <v>0</v>
      </c>
      <c r="AR12" s="3428">
        <f t="shared" si="43"/>
        <v>0</v>
      </c>
      <c r="AS12" s="3429">
        <f t="shared" si="44"/>
        <v>0</v>
      </c>
      <c r="AT12" s="3430">
        <f t="shared" si="45"/>
        <v>0</v>
      </c>
      <c r="AU12" s="3431">
        <f t="shared" si="46"/>
        <v>6</v>
      </c>
      <c r="AV12" s="3432">
        <f t="shared" si="47"/>
        <v>0</v>
      </c>
      <c r="AW12" s="3433">
        <f t="shared" si="48"/>
        <v>12</v>
      </c>
      <c r="AX12" s="3434">
        <f t="shared" si="49"/>
        <v>0</v>
      </c>
      <c r="AY12" s="3435">
        <f t="shared" si="50"/>
        <v>8</v>
      </c>
      <c r="AZ12" s="3436">
        <f t="shared" si="51"/>
        <v>0</v>
      </c>
      <c r="BA12" s="3437">
        <f t="shared" si="52"/>
        <v>7</v>
      </c>
      <c r="BB12" s="3438">
        <f t="shared" si="53"/>
        <v>1</v>
      </c>
      <c r="BC12" s="3439">
        <f t="shared" si="54"/>
        <v>7</v>
      </c>
      <c r="BD12" s="3440">
        <f t="shared" si="55"/>
        <v>1</v>
      </c>
      <c r="BE12" s="3427">
        <f t="shared" si="56"/>
        <v>0</v>
      </c>
      <c r="BF12" s="3428">
        <f t="shared" si="57"/>
        <v>0</v>
      </c>
      <c r="BG12" s="97"/>
      <c r="BH12" s="88"/>
      <c r="BI12" s="88"/>
      <c r="BJ12" s="89"/>
      <c r="BK12" s="89"/>
      <c r="BL12" s="89"/>
      <c r="BM12" s="89"/>
      <c r="BN12" s="89"/>
      <c r="BO12" s="89"/>
      <c r="BP12" s="89"/>
      <c r="BQ12" s="89"/>
      <c r="BR12" s="90"/>
      <c r="BS12" s="90"/>
      <c r="BT12" s="90"/>
      <c r="BU12" s="90"/>
      <c r="BV12" s="90"/>
      <c r="BW12" s="90"/>
      <c r="BX12" s="90"/>
      <c r="BY12" s="90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89"/>
      <c r="EE12" s="89"/>
      <c r="EF12" s="89"/>
      <c r="EG12" s="96"/>
      <c r="EH12" s="96"/>
      <c r="EI12" s="110"/>
      <c r="EJ12" s="110"/>
      <c r="EK12" s="110"/>
      <c r="EL12" s="110"/>
      <c r="EM12" s="110"/>
      <c r="EN12" s="110"/>
      <c r="EO12" s="110"/>
      <c r="EP12" s="110"/>
      <c r="EQ12" s="372"/>
      <c r="ER12" s="372"/>
      <c r="ES12" s="372"/>
      <c r="ET12" s="372"/>
      <c r="EU12" s="372"/>
      <c r="EV12" s="372">
        <v>7</v>
      </c>
      <c r="EW12" s="520">
        <v>9</v>
      </c>
      <c r="EX12" s="520"/>
      <c r="EY12" s="520"/>
      <c r="EZ12" s="520">
        <v>16</v>
      </c>
      <c r="FA12" s="520"/>
      <c r="FB12" s="520">
        <v>13</v>
      </c>
      <c r="FC12" s="520">
        <v>8</v>
      </c>
      <c r="FD12" s="520">
        <v>5</v>
      </c>
      <c r="FE12" s="639">
        <v>2</v>
      </c>
      <c r="FF12" s="639"/>
      <c r="FG12" s="639">
        <v>5</v>
      </c>
      <c r="FH12" s="639">
        <v>10</v>
      </c>
      <c r="FI12" s="639">
        <v>5</v>
      </c>
      <c r="FJ12" s="639">
        <v>12</v>
      </c>
      <c r="FK12" s="639">
        <v>11</v>
      </c>
      <c r="FL12" s="639">
        <v>10</v>
      </c>
      <c r="FM12" s="639"/>
      <c r="FN12" s="639">
        <v>6</v>
      </c>
      <c r="FO12" s="639">
        <v>8</v>
      </c>
      <c r="FP12" s="639">
        <v>5</v>
      </c>
      <c r="FQ12" s="639">
        <v>3</v>
      </c>
      <c r="FR12" s="639">
        <v>5</v>
      </c>
      <c r="FS12" s="758"/>
      <c r="FT12" s="758">
        <v>10</v>
      </c>
      <c r="FU12" s="758">
        <v>13</v>
      </c>
      <c r="FV12" s="758">
        <v>2</v>
      </c>
      <c r="FW12" s="758"/>
      <c r="FX12" s="758">
        <v>7</v>
      </c>
      <c r="FY12" s="758">
        <v>6</v>
      </c>
      <c r="FZ12" s="758">
        <v>2</v>
      </c>
      <c r="GA12" s="758"/>
      <c r="GB12" s="758">
        <v>2</v>
      </c>
      <c r="GC12" s="758"/>
      <c r="GD12" s="758"/>
      <c r="GE12" s="758"/>
      <c r="GF12" s="758">
        <v>6</v>
      </c>
      <c r="GG12" s="1606"/>
      <c r="GH12" s="1606">
        <v>13</v>
      </c>
      <c r="GI12" s="1606"/>
      <c r="GJ12" s="1606">
        <v>1</v>
      </c>
      <c r="GK12" s="1606"/>
      <c r="GL12" s="1606">
        <v>8</v>
      </c>
      <c r="GM12" s="1606"/>
      <c r="GN12" s="1606"/>
      <c r="GO12" s="1606"/>
      <c r="GP12" s="1606">
        <v>9</v>
      </c>
      <c r="GQ12" s="1606">
        <v>2</v>
      </c>
      <c r="GR12" s="1606">
        <v>5</v>
      </c>
      <c r="GS12" s="1606"/>
      <c r="GT12" s="1606">
        <v>14</v>
      </c>
      <c r="GU12" s="1606"/>
      <c r="GV12" s="3605"/>
      <c r="GW12" s="3605"/>
      <c r="GX12" s="3605">
        <v>13</v>
      </c>
      <c r="GY12" s="3605"/>
      <c r="GZ12" s="3605">
        <v>7</v>
      </c>
      <c r="HA12" s="3605">
        <v>11</v>
      </c>
      <c r="HB12" s="3605">
        <v>13</v>
      </c>
      <c r="HC12" s="3671"/>
      <c r="HD12" s="3605">
        <v>3</v>
      </c>
      <c r="HE12" s="3605">
        <v>5</v>
      </c>
      <c r="HF12" s="3605">
        <v>1</v>
      </c>
      <c r="HG12" s="3760"/>
      <c r="HH12" s="3761"/>
    </row>
    <row r="13" spans="1:267" s="484" customFormat="1" ht="11.1" customHeight="1" x14ac:dyDescent="0.2">
      <c r="A13" s="59" t="s">
        <v>11</v>
      </c>
      <c r="B13" s="59" t="s">
        <v>11</v>
      </c>
      <c r="C13" s="454">
        <f t="shared" si="7"/>
        <v>8</v>
      </c>
      <c r="D13" s="453">
        <f t="shared" si="8"/>
        <v>5.0955414012738856E-2</v>
      </c>
      <c r="E13" s="409">
        <f t="array" ref="E13">MIN(IF(BG13:HH13&gt;=1,$BG$3:$HH$3))</f>
        <v>39227</v>
      </c>
      <c r="F13" s="406">
        <f t="array" ref="F13">MAX(IF(BG13:HH13&gt;=1,$BG$3:$HH$3))</f>
        <v>39934</v>
      </c>
      <c r="G13" s="448">
        <f t="shared" si="9"/>
        <v>0</v>
      </c>
      <c r="H13" s="452">
        <f t="shared" si="10"/>
        <v>0</v>
      </c>
      <c r="I13" s="632" t="str">
        <f t="shared" si="11"/>
        <v>-</v>
      </c>
      <c r="J13" s="381" t="str">
        <f t="array" ref="J13">IF((G13&gt;=1),MAX(IF(BG13:HH13=1,$BG$3:$HH$3)),"-")</f>
        <v>-</v>
      </c>
      <c r="K13" s="766" t="str">
        <f t="array" ref="K13">IF((G13&gt;=1),MAX(IF(BG13:HH13=1,$BG$2:$HH$2)),"-")</f>
        <v>-</v>
      </c>
      <c r="L13" s="390">
        <f t="shared" ca="1" si="12"/>
        <v>8</v>
      </c>
      <c r="M13" s="390" t="str">
        <f t="shared" ca="1" si="13"/>
        <v>-</v>
      </c>
      <c r="N13" s="451">
        <f t="shared" si="14"/>
        <v>2</v>
      </c>
      <c r="O13" s="450">
        <f t="shared" si="15"/>
        <v>0.25</v>
      </c>
      <c r="P13" s="162">
        <f t="shared" si="16"/>
        <v>1</v>
      </c>
      <c r="Q13" s="449">
        <f t="shared" si="17"/>
        <v>0.125</v>
      </c>
      <c r="R13" s="448">
        <f t="shared" si="18"/>
        <v>3</v>
      </c>
      <c r="S13" s="447">
        <f t="shared" si="19"/>
        <v>0.375</v>
      </c>
      <c r="T13" s="368">
        <f t="shared" si="20"/>
        <v>3</v>
      </c>
      <c r="U13" s="163">
        <f t="shared" si="21"/>
        <v>0.375</v>
      </c>
      <c r="V13" s="369">
        <f t="shared" si="22"/>
        <v>6</v>
      </c>
      <c r="W13" s="164">
        <f t="shared" si="23"/>
        <v>0.75</v>
      </c>
      <c r="X13" s="165">
        <f t="array" ref="X13">SUM(1*(BG$5:HH$5=BG13:HH13))-1</f>
        <v>0</v>
      </c>
      <c r="Y13" s="166">
        <f t="shared" si="24"/>
        <v>0</v>
      </c>
      <c r="Z13" s="395">
        <f t="shared" si="25"/>
        <v>5.125</v>
      </c>
      <c r="AA13" s="395">
        <f t="shared" si="26"/>
        <v>12.125</v>
      </c>
      <c r="AB13" s="403">
        <f t="shared" si="27"/>
        <v>0.42268041237113402</v>
      </c>
      <c r="AC13" s="3427">
        <f t="shared" si="28"/>
        <v>3</v>
      </c>
      <c r="AD13" s="3428">
        <f t="shared" si="29"/>
        <v>0</v>
      </c>
      <c r="AE13" s="3429">
        <f t="shared" si="30"/>
        <v>2</v>
      </c>
      <c r="AF13" s="3430">
        <f t="shared" si="31"/>
        <v>0</v>
      </c>
      <c r="AG13" s="3431">
        <f t="shared" si="32"/>
        <v>3</v>
      </c>
      <c r="AH13" s="3432">
        <f t="shared" si="33"/>
        <v>0</v>
      </c>
      <c r="AI13" s="3433">
        <f t="shared" si="34"/>
        <v>0</v>
      </c>
      <c r="AJ13" s="3434">
        <f t="shared" si="35"/>
        <v>0</v>
      </c>
      <c r="AK13" s="3435">
        <f t="shared" si="36"/>
        <v>0</v>
      </c>
      <c r="AL13" s="3436">
        <f t="shared" si="37"/>
        <v>0</v>
      </c>
      <c r="AM13" s="3437">
        <f t="shared" si="38"/>
        <v>0</v>
      </c>
      <c r="AN13" s="3438">
        <f t="shared" si="39"/>
        <v>0</v>
      </c>
      <c r="AO13" s="3439">
        <f t="shared" si="40"/>
        <v>0</v>
      </c>
      <c r="AP13" s="3440">
        <f t="shared" si="41"/>
        <v>0</v>
      </c>
      <c r="AQ13" s="3427">
        <f t="shared" si="42"/>
        <v>0</v>
      </c>
      <c r="AR13" s="3428">
        <f t="shared" si="43"/>
        <v>0</v>
      </c>
      <c r="AS13" s="3429">
        <f t="shared" si="44"/>
        <v>0</v>
      </c>
      <c r="AT13" s="3430">
        <f t="shared" si="45"/>
        <v>0</v>
      </c>
      <c r="AU13" s="3431">
        <f t="shared" si="46"/>
        <v>0</v>
      </c>
      <c r="AV13" s="3432">
        <f t="shared" si="47"/>
        <v>0</v>
      </c>
      <c r="AW13" s="3433">
        <f t="shared" si="48"/>
        <v>0</v>
      </c>
      <c r="AX13" s="3434">
        <f t="shared" si="49"/>
        <v>0</v>
      </c>
      <c r="AY13" s="3435">
        <f t="shared" si="50"/>
        <v>0</v>
      </c>
      <c r="AZ13" s="3436">
        <f t="shared" si="51"/>
        <v>0</v>
      </c>
      <c r="BA13" s="3437">
        <f t="shared" si="52"/>
        <v>0</v>
      </c>
      <c r="BB13" s="3438">
        <f t="shared" si="53"/>
        <v>0</v>
      </c>
      <c r="BC13" s="3439">
        <f t="shared" si="54"/>
        <v>0</v>
      </c>
      <c r="BD13" s="3440">
        <f t="shared" si="55"/>
        <v>0</v>
      </c>
      <c r="BE13" s="3427">
        <f t="shared" si="56"/>
        <v>0</v>
      </c>
      <c r="BF13" s="3428">
        <f t="shared" si="57"/>
        <v>0</v>
      </c>
      <c r="BG13" s="99">
        <v>5</v>
      </c>
      <c r="BH13" s="95">
        <v>6</v>
      </c>
      <c r="BI13" s="95">
        <v>2</v>
      </c>
      <c r="BJ13" s="89"/>
      <c r="BK13" s="89">
        <v>3</v>
      </c>
      <c r="BL13" s="89"/>
      <c r="BM13" s="89"/>
      <c r="BN13" s="89"/>
      <c r="BO13" s="89"/>
      <c r="BP13" s="89">
        <v>5</v>
      </c>
      <c r="BQ13" s="89"/>
      <c r="BR13" s="90">
        <v>2</v>
      </c>
      <c r="BS13" s="90">
        <v>6</v>
      </c>
      <c r="BT13" s="90"/>
      <c r="BU13" s="90"/>
      <c r="BV13" s="90"/>
      <c r="BW13" s="90"/>
      <c r="BX13" s="90">
        <v>12</v>
      </c>
      <c r="BY13" s="90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89"/>
      <c r="EE13" s="89"/>
      <c r="EF13" s="89"/>
      <c r="EG13" s="96"/>
      <c r="EH13" s="96"/>
      <c r="EI13" s="110"/>
      <c r="EJ13" s="110"/>
      <c r="EK13" s="110"/>
      <c r="EL13" s="110"/>
      <c r="EM13" s="110"/>
      <c r="EN13" s="110"/>
      <c r="EO13" s="110"/>
      <c r="EP13" s="110"/>
      <c r="EQ13" s="372"/>
      <c r="ER13" s="372"/>
      <c r="ES13" s="372"/>
      <c r="ET13" s="372"/>
      <c r="EU13" s="372"/>
      <c r="EV13" s="372"/>
      <c r="EW13" s="520"/>
      <c r="EX13" s="520"/>
      <c r="EY13" s="520"/>
      <c r="EZ13" s="520"/>
      <c r="FA13" s="520"/>
      <c r="FB13" s="520"/>
      <c r="FC13" s="520"/>
      <c r="FD13" s="520"/>
      <c r="FE13" s="639"/>
      <c r="FF13" s="639"/>
      <c r="FG13" s="639"/>
      <c r="FH13" s="639"/>
      <c r="FI13" s="639"/>
      <c r="FJ13" s="639"/>
      <c r="FK13" s="639"/>
      <c r="FL13" s="639"/>
      <c r="FM13" s="639"/>
      <c r="FN13" s="639"/>
      <c r="FO13" s="639"/>
      <c r="FP13" s="639"/>
      <c r="FQ13" s="639"/>
      <c r="FR13" s="639"/>
      <c r="FS13" s="758"/>
      <c r="FT13" s="758"/>
      <c r="FU13" s="758"/>
      <c r="FV13" s="758"/>
      <c r="FW13" s="758"/>
      <c r="FX13" s="758"/>
      <c r="FY13" s="758"/>
      <c r="FZ13" s="758"/>
      <c r="GA13" s="758"/>
      <c r="GB13" s="758"/>
      <c r="GC13" s="758"/>
      <c r="GD13" s="758"/>
      <c r="GE13" s="758"/>
      <c r="GF13" s="758"/>
      <c r="GG13" s="1606"/>
      <c r="GH13" s="1606"/>
      <c r="GI13" s="1606"/>
      <c r="GJ13" s="1606"/>
      <c r="GK13" s="1606"/>
      <c r="GL13" s="1606"/>
      <c r="GM13" s="1606"/>
      <c r="GN13" s="1606"/>
      <c r="GO13" s="1606"/>
      <c r="GP13" s="1606"/>
      <c r="GQ13" s="1606"/>
      <c r="GR13" s="1606"/>
      <c r="GS13" s="1606"/>
      <c r="GT13" s="1606"/>
      <c r="GU13" s="1606"/>
      <c r="GV13" s="3605"/>
      <c r="GW13" s="3605"/>
      <c r="GX13" s="3605"/>
      <c r="GY13" s="3605"/>
      <c r="GZ13" s="3605"/>
      <c r="HA13" s="3605"/>
      <c r="HB13" s="3605"/>
      <c r="HC13" s="3671"/>
      <c r="HD13" s="3605"/>
      <c r="HE13" s="3605"/>
      <c r="HF13" s="3605"/>
      <c r="HG13" s="3760"/>
      <c r="HH13" s="3761"/>
    </row>
    <row r="14" spans="1:267" s="484" customFormat="1" ht="11.1" customHeight="1" x14ac:dyDescent="0.2">
      <c r="A14" s="59" t="s">
        <v>150</v>
      </c>
      <c r="B14" s="59" t="s">
        <v>149</v>
      </c>
      <c r="C14" s="454">
        <f t="shared" si="7"/>
        <v>2</v>
      </c>
      <c r="D14" s="453">
        <f t="shared" si="8"/>
        <v>1.2738853503184714E-2</v>
      </c>
      <c r="E14" s="409">
        <f t="array" ref="E14">MIN(IF(BG14:HH14&gt;=1,$BG$3:$HH$3))</f>
        <v>41306</v>
      </c>
      <c r="F14" s="406">
        <f t="array" ref="F14">MAX(IF(BG14:HH14&gt;=1,$BG$3:$HH$3))</f>
        <v>41397</v>
      </c>
      <c r="G14" s="448">
        <f t="shared" si="9"/>
        <v>0</v>
      </c>
      <c r="H14" s="452">
        <f t="shared" si="10"/>
        <v>0</v>
      </c>
      <c r="I14" s="632" t="str">
        <f t="shared" si="11"/>
        <v>-</v>
      </c>
      <c r="J14" s="381" t="str">
        <f t="array" ref="J14">IF((G14&gt;=1),MAX(IF(BG14:HH14=1,$BG$3:$HH$3)),"-")</f>
        <v>-</v>
      </c>
      <c r="K14" s="766" t="str">
        <f t="array" ref="K14">IF((G14&gt;=1),MAX(IF(BG14:HH14=1,$BG$2:$HH$2)),"-")</f>
        <v>-</v>
      </c>
      <c r="L14" s="390">
        <f t="shared" ca="1" si="12"/>
        <v>2</v>
      </c>
      <c r="M14" s="390" t="str">
        <f t="shared" ca="1" si="13"/>
        <v>-</v>
      </c>
      <c r="N14" s="451">
        <f t="shared" si="14"/>
        <v>0</v>
      </c>
      <c r="O14" s="450">
        <f t="shared" si="15"/>
        <v>0</v>
      </c>
      <c r="P14" s="162">
        <f t="shared" si="16"/>
        <v>0</v>
      </c>
      <c r="Q14" s="449">
        <f t="shared" si="17"/>
        <v>0</v>
      </c>
      <c r="R14" s="448">
        <f t="shared" si="18"/>
        <v>0</v>
      </c>
      <c r="S14" s="447">
        <f t="shared" si="19"/>
        <v>0</v>
      </c>
      <c r="T14" s="368">
        <f t="shared" si="20"/>
        <v>0</v>
      </c>
      <c r="U14" s="163">
        <f t="shared" si="21"/>
        <v>0</v>
      </c>
      <c r="V14" s="369">
        <f t="shared" si="22"/>
        <v>0</v>
      </c>
      <c r="W14" s="164">
        <f t="shared" si="23"/>
        <v>0</v>
      </c>
      <c r="X14" s="165">
        <f t="array" ref="X14">SUM(1*(BG$5:HH$5=BG14:HH14))-1</f>
        <v>0</v>
      </c>
      <c r="Y14" s="166">
        <f t="shared" si="24"/>
        <v>0</v>
      </c>
      <c r="Z14" s="395">
        <f t="shared" si="25"/>
        <v>10</v>
      </c>
      <c r="AA14" s="395">
        <f t="shared" si="26"/>
        <v>12.5</v>
      </c>
      <c r="AB14" s="403">
        <f t="shared" si="27"/>
        <v>0.8</v>
      </c>
      <c r="AC14" s="3427">
        <f t="shared" si="28"/>
        <v>0</v>
      </c>
      <c r="AD14" s="3428">
        <f t="shared" si="29"/>
        <v>0</v>
      </c>
      <c r="AE14" s="3429">
        <f t="shared" si="30"/>
        <v>0</v>
      </c>
      <c r="AF14" s="3430">
        <f t="shared" si="31"/>
        <v>0</v>
      </c>
      <c r="AG14" s="3431">
        <f t="shared" si="32"/>
        <v>0</v>
      </c>
      <c r="AH14" s="3432">
        <f t="shared" si="33"/>
        <v>0</v>
      </c>
      <c r="AI14" s="3433">
        <f t="shared" si="34"/>
        <v>0</v>
      </c>
      <c r="AJ14" s="3434">
        <f t="shared" si="35"/>
        <v>0</v>
      </c>
      <c r="AK14" s="3435">
        <f t="shared" si="36"/>
        <v>0</v>
      </c>
      <c r="AL14" s="3436">
        <f t="shared" si="37"/>
        <v>0</v>
      </c>
      <c r="AM14" s="3437">
        <f t="shared" si="38"/>
        <v>0</v>
      </c>
      <c r="AN14" s="3438">
        <f t="shared" si="39"/>
        <v>0</v>
      </c>
      <c r="AO14" s="3439">
        <f t="shared" si="40"/>
        <v>2</v>
      </c>
      <c r="AP14" s="3440">
        <f t="shared" si="41"/>
        <v>0</v>
      </c>
      <c r="AQ14" s="3427">
        <f t="shared" si="42"/>
        <v>0</v>
      </c>
      <c r="AR14" s="3428">
        <f t="shared" si="43"/>
        <v>0</v>
      </c>
      <c r="AS14" s="3429">
        <f t="shared" si="44"/>
        <v>0</v>
      </c>
      <c r="AT14" s="3430">
        <f t="shared" si="45"/>
        <v>0</v>
      </c>
      <c r="AU14" s="3431">
        <f t="shared" si="46"/>
        <v>0</v>
      </c>
      <c r="AV14" s="3432">
        <f t="shared" si="47"/>
        <v>0</v>
      </c>
      <c r="AW14" s="3433">
        <f t="shared" si="48"/>
        <v>0</v>
      </c>
      <c r="AX14" s="3434">
        <f t="shared" si="49"/>
        <v>0</v>
      </c>
      <c r="AY14" s="3435">
        <f t="shared" si="50"/>
        <v>0</v>
      </c>
      <c r="AZ14" s="3436">
        <f t="shared" si="51"/>
        <v>0</v>
      </c>
      <c r="BA14" s="3437">
        <f t="shared" si="52"/>
        <v>0</v>
      </c>
      <c r="BB14" s="3438">
        <f t="shared" si="53"/>
        <v>0</v>
      </c>
      <c r="BC14" s="3439">
        <f t="shared" si="54"/>
        <v>0</v>
      </c>
      <c r="BD14" s="3440">
        <f t="shared" si="55"/>
        <v>0</v>
      </c>
      <c r="BE14" s="3427">
        <f t="shared" si="56"/>
        <v>0</v>
      </c>
      <c r="BF14" s="3428">
        <f t="shared" si="57"/>
        <v>0</v>
      </c>
      <c r="BG14" s="97"/>
      <c r="BH14" s="88"/>
      <c r="BI14" s="88"/>
      <c r="BJ14" s="89"/>
      <c r="BK14" s="89"/>
      <c r="BL14" s="89"/>
      <c r="BM14" s="89"/>
      <c r="BN14" s="89"/>
      <c r="BO14" s="89"/>
      <c r="BP14" s="89"/>
      <c r="BQ14" s="89"/>
      <c r="BR14" s="98"/>
      <c r="BS14" s="98"/>
      <c r="BT14" s="98"/>
      <c r="BU14" s="98"/>
      <c r="BV14" s="98"/>
      <c r="BW14" s="98"/>
      <c r="BX14" s="98"/>
      <c r="BY14" s="90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4"/>
      <c r="DF14" s="94"/>
      <c r="DG14" s="94"/>
      <c r="DH14" s="94"/>
      <c r="DI14" s="94"/>
      <c r="DJ14" s="94"/>
      <c r="DK14" s="94"/>
      <c r="DL14" s="94">
        <v>5</v>
      </c>
      <c r="DM14" s="94"/>
      <c r="DN14" s="94"/>
      <c r="DO14" s="94"/>
      <c r="DP14" s="94">
        <v>15</v>
      </c>
      <c r="DQ14" s="94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89"/>
      <c r="EE14" s="89"/>
      <c r="EF14" s="89"/>
      <c r="EG14" s="96"/>
      <c r="EH14" s="96"/>
      <c r="EI14" s="110"/>
      <c r="EJ14" s="110"/>
      <c r="EK14" s="110"/>
      <c r="EL14" s="110"/>
      <c r="EM14" s="110"/>
      <c r="EN14" s="110"/>
      <c r="EO14" s="110"/>
      <c r="EP14" s="110"/>
      <c r="EQ14" s="372"/>
      <c r="ER14" s="372"/>
      <c r="ES14" s="372"/>
      <c r="ET14" s="372"/>
      <c r="EU14" s="372"/>
      <c r="EV14" s="372"/>
      <c r="EW14" s="520"/>
      <c r="EX14" s="520"/>
      <c r="EY14" s="520"/>
      <c r="EZ14" s="520"/>
      <c r="FA14" s="520"/>
      <c r="FB14" s="520"/>
      <c r="FC14" s="520"/>
      <c r="FD14" s="520"/>
      <c r="FE14" s="639"/>
      <c r="FF14" s="639"/>
      <c r="FG14" s="639"/>
      <c r="FH14" s="639"/>
      <c r="FI14" s="639"/>
      <c r="FJ14" s="639"/>
      <c r="FK14" s="639"/>
      <c r="FL14" s="639"/>
      <c r="FM14" s="639"/>
      <c r="FN14" s="639"/>
      <c r="FO14" s="639"/>
      <c r="FP14" s="639"/>
      <c r="FQ14" s="639"/>
      <c r="FR14" s="639"/>
      <c r="FS14" s="758"/>
      <c r="FT14" s="758"/>
      <c r="FU14" s="758"/>
      <c r="FV14" s="758"/>
      <c r="FW14" s="758"/>
      <c r="FX14" s="758"/>
      <c r="FY14" s="758"/>
      <c r="FZ14" s="758"/>
      <c r="GA14" s="758"/>
      <c r="GB14" s="758"/>
      <c r="GC14" s="758"/>
      <c r="GD14" s="758"/>
      <c r="GE14" s="758"/>
      <c r="GF14" s="758"/>
      <c r="GG14" s="1606"/>
      <c r="GH14" s="1606"/>
      <c r="GI14" s="1606"/>
      <c r="GJ14" s="1606"/>
      <c r="GK14" s="1606"/>
      <c r="GL14" s="1606"/>
      <c r="GM14" s="1606"/>
      <c r="GN14" s="1606"/>
      <c r="GO14" s="1606"/>
      <c r="GP14" s="1606"/>
      <c r="GQ14" s="1606"/>
      <c r="GR14" s="1606"/>
      <c r="GS14" s="1606"/>
      <c r="GT14" s="1606"/>
      <c r="GU14" s="1606"/>
      <c r="GV14" s="3605"/>
      <c r="GW14" s="3605"/>
      <c r="GX14" s="3605"/>
      <c r="GY14" s="3605"/>
      <c r="GZ14" s="3605"/>
      <c r="HA14" s="3605"/>
      <c r="HB14" s="3605"/>
      <c r="HC14" s="3671"/>
      <c r="HD14" s="3605"/>
      <c r="HE14" s="3605"/>
      <c r="HF14" s="3605"/>
      <c r="HG14" s="3760"/>
      <c r="HH14" s="3761"/>
    </row>
    <row r="15" spans="1:267" s="484" customFormat="1" ht="11.1" customHeight="1" x14ac:dyDescent="0.2">
      <c r="A15" s="59" t="s">
        <v>82</v>
      </c>
      <c r="B15" s="59" t="s">
        <v>82</v>
      </c>
      <c r="C15" s="454">
        <f t="shared" si="7"/>
        <v>1</v>
      </c>
      <c r="D15" s="453">
        <f t="shared" si="8"/>
        <v>6.369426751592357E-3</v>
      </c>
      <c r="E15" s="409">
        <f t="array" ref="E15">MIN(IF(BG15:HH15&gt;=1,$BG$3:$HH$3))</f>
        <v>40663</v>
      </c>
      <c r="F15" s="406">
        <f t="array" ref="F15">MAX(IF(BG15:HH15&gt;=1,$BG$3:$HH$3))</f>
        <v>40663</v>
      </c>
      <c r="G15" s="448">
        <f t="shared" si="9"/>
        <v>0</v>
      </c>
      <c r="H15" s="452">
        <f t="shared" si="10"/>
        <v>0</v>
      </c>
      <c r="I15" s="632" t="str">
        <f t="shared" si="11"/>
        <v>-</v>
      </c>
      <c r="J15" s="381" t="str">
        <f t="array" ref="J15">IF((G15&gt;=1),MAX(IF(BG15:HH15=1,$BG$3:$HH$3)),"-")</f>
        <v>-</v>
      </c>
      <c r="K15" s="766" t="str">
        <f t="array" ref="K15">IF((G15&gt;=1),MAX(IF(BG15:HH15=1,$BG$2:$HH$2)),"-")</f>
        <v>-</v>
      </c>
      <c r="L15" s="390">
        <f t="shared" ca="1" si="12"/>
        <v>1</v>
      </c>
      <c r="M15" s="390" t="str">
        <f t="shared" ca="1" si="13"/>
        <v>-</v>
      </c>
      <c r="N15" s="451">
        <f t="shared" si="14"/>
        <v>0</v>
      </c>
      <c r="O15" s="450">
        <f t="shared" si="15"/>
        <v>0</v>
      </c>
      <c r="P15" s="162">
        <f t="shared" si="16"/>
        <v>0</v>
      </c>
      <c r="Q15" s="449">
        <f t="shared" si="17"/>
        <v>0</v>
      </c>
      <c r="R15" s="448">
        <f t="shared" si="18"/>
        <v>0</v>
      </c>
      <c r="S15" s="447">
        <f t="shared" si="19"/>
        <v>0</v>
      </c>
      <c r="T15" s="368">
        <f t="shared" si="20"/>
        <v>0</v>
      </c>
      <c r="U15" s="163">
        <f t="shared" si="21"/>
        <v>0</v>
      </c>
      <c r="V15" s="369">
        <f t="shared" si="22"/>
        <v>0</v>
      </c>
      <c r="W15" s="164">
        <f t="shared" si="23"/>
        <v>0</v>
      </c>
      <c r="X15" s="165">
        <f t="array" ref="X15">SUM(1*(BG$5:HH$5=BG15:HH15))-1</f>
        <v>0</v>
      </c>
      <c r="Y15" s="166">
        <f t="shared" si="24"/>
        <v>0</v>
      </c>
      <c r="Z15" s="395">
        <f t="shared" si="25"/>
        <v>8</v>
      </c>
      <c r="AA15" s="395">
        <f t="shared" si="26"/>
        <v>10</v>
      </c>
      <c r="AB15" s="403">
        <f t="shared" si="27"/>
        <v>0.8</v>
      </c>
      <c r="AC15" s="3427">
        <f t="shared" si="28"/>
        <v>0</v>
      </c>
      <c r="AD15" s="3428">
        <f t="shared" si="29"/>
        <v>0</v>
      </c>
      <c r="AE15" s="3429">
        <f t="shared" si="30"/>
        <v>0</v>
      </c>
      <c r="AF15" s="3430">
        <f t="shared" si="31"/>
        <v>0</v>
      </c>
      <c r="AG15" s="3431">
        <f t="shared" si="32"/>
        <v>0</v>
      </c>
      <c r="AH15" s="3432">
        <f t="shared" si="33"/>
        <v>0</v>
      </c>
      <c r="AI15" s="3433">
        <f t="shared" si="34"/>
        <v>0</v>
      </c>
      <c r="AJ15" s="3434">
        <f t="shared" si="35"/>
        <v>0</v>
      </c>
      <c r="AK15" s="3435">
        <f t="shared" si="36"/>
        <v>1</v>
      </c>
      <c r="AL15" s="3436">
        <f t="shared" si="37"/>
        <v>0</v>
      </c>
      <c r="AM15" s="3437">
        <f t="shared" si="38"/>
        <v>0</v>
      </c>
      <c r="AN15" s="3438">
        <f t="shared" si="39"/>
        <v>0</v>
      </c>
      <c r="AO15" s="3439">
        <f t="shared" si="40"/>
        <v>0</v>
      </c>
      <c r="AP15" s="3440">
        <f t="shared" si="41"/>
        <v>0</v>
      </c>
      <c r="AQ15" s="3427">
        <f t="shared" si="42"/>
        <v>0</v>
      </c>
      <c r="AR15" s="3428">
        <f t="shared" si="43"/>
        <v>0</v>
      </c>
      <c r="AS15" s="3429">
        <f t="shared" si="44"/>
        <v>0</v>
      </c>
      <c r="AT15" s="3430">
        <f t="shared" si="45"/>
        <v>0</v>
      </c>
      <c r="AU15" s="3431">
        <f t="shared" si="46"/>
        <v>0</v>
      </c>
      <c r="AV15" s="3432">
        <f t="shared" si="47"/>
        <v>0</v>
      </c>
      <c r="AW15" s="3433">
        <f t="shared" si="48"/>
        <v>0</v>
      </c>
      <c r="AX15" s="3434">
        <f t="shared" si="49"/>
        <v>0</v>
      </c>
      <c r="AY15" s="3435">
        <f t="shared" si="50"/>
        <v>0</v>
      </c>
      <c r="AZ15" s="3436">
        <f t="shared" si="51"/>
        <v>0</v>
      </c>
      <c r="BA15" s="3437">
        <f t="shared" si="52"/>
        <v>0</v>
      </c>
      <c r="BB15" s="3438">
        <f t="shared" si="53"/>
        <v>0</v>
      </c>
      <c r="BC15" s="3439">
        <f t="shared" si="54"/>
        <v>0</v>
      </c>
      <c r="BD15" s="3440">
        <f t="shared" si="55"/>
        <v>0</v>
      </c>
      <c r="BE15" s="3427">
        <f t="shared" si="56"/>
        <v>0</v>
      </c>
      <c r="BF15" s="3428">
        <f t="shared" si="57"/>
        <v>0</v>
      </c>
      <c r="BG15" s="97"/>
      <c r="BH15" s="88"/>
      <c r="BI15" s="88"/>
      <c r="BJ15" s="89"/>
      <c r="BK15" s="89"/>
      <c r="BL15" s="89"/>
      <c r="BM15" s="89"/>
      <c r="BN15" s="89"/>
      <c r="BO15" s="89"/>
      <c r="BP15" s="89"/>
      <c r="BQ15" s="89"/>
      <c r="BR15" s="98"/>
      <c r="BS15" s="98"/>
      <c r="BT15" s="98"/>
      <c r="BU15" s="98"/>
      <c r="BV15" s="98"/>
      <c r="BW15" s="98"/>
      <c r="BX15" s="98"/>
      <c r="BY15" s="90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2"/>
      <c r="CK15" s="92"/>
      <c r="CL15" s="92"/>
      <c r="CM15" s="92"/>
      <c r="CN15" s="92"/>
      <c r="CO15" s="92"/>
      <c r="CP15" s="92"/>
      <c r="CQ15" s="92"/>
      <c r="CR15" s="92">
        <v>8</v>
      </c>
      <c r="CS15" s="92"/>
      <c r="CT15" s="92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89"/>
      <c r="EE15" s="89"/>
      <c r="EF15" s="89"/>
      <c r="EG15" s="96"/>
      <c r="EH15" s="96"/>
      <c r="EI15" s="110"/>
      <c r="EJ15" s="110"/>
      <c r="EK15" s="110"/>
      <c r="EL15" s="110"/>
      <c r="EM15" s="110"/>
      <c r="EN15" s="110"/>
      <c r="EO15" s="110"/>
      <c r="EP15" s="110"/>
      <c r="EQ15" s="372"/>
      <c r="ER15" s="372"/>
      <c r="ES15" s="372"/>
      <c r="ET15" s="372"/>
      <c r="EU15" s="372"/>
      <c r="EV15" s="372"/>
      <c r="EW15" s="520"/>
      <c r="EX15" s="520"/>
      <c r="EY15" s="520"/>
      <c r="EZ15" s="520"/>
      <c r="FA15" s="520"/>
      <c r="FB15" s="520"/>
      <c r="FC15" s="520"/>
      <c r="FD15" s="520"/>
      <c r="FE15" s="639"/>
      <c r="FF15" s="639"/>
      <c r="FG15" s="639"/>
      <c r="FH15" s="639"/>
      <c r="FI15" s="639"/>
      <c r="FJ15" s="639"/>
      <c r="FK15" s="639"/>
      <c r="FL15" s="639"/>
      <c r="FM15" s="639"/>
      <c r="FN15" s="639"/>
      <c r="FO15" s="639"/>
      <c r="FP15" s="639"/>
      <c r="FQ15" s="639"/>
      <c r="FR15" s="639"/>
      <c r="FS15" s="758"/>
      <c r="FT15" s="758"/>
      <c r="FU15" s="758"/>
      <c r="FV15" s="758"/>
      <c r="FW15" s="758"/>
      <c r="FX15" s="758"/>
      <c r="FY15" s="758"/>
      <c r="FZ15" s="758"/>
      <c r="GA15" s="758"/>
      <c r="GB15" s="758"/>
      <c r="GC15" s="758"/>
      <c r="GD15" s="758"/>
      <c r="GE15" s="758"/>
      <c r="GF15" s="758"/>
      <c r="GG15" s="1606"/>
      <c r="GH15" s="1606"/>
      <c r="GI15" s="1606"/>
      <c r="GJ15" s="1606"/>
      <c r="GK15" s="1606"/>
      <c r="GL15" s="1606"/>
      <c r="GM15" s="1606"/>
      <c r="GN15" s="1606"/>
      <c r="GO15" s="1606"/>
      <c r="GP15" s="1606"/>
      <c r="GQ15" s="1606"/>
      <c r="GR15" s="1606"/>
      <c r="GS15" s="1606"/>
      <c r="GT15" s="1606"/>
      <c r="GU15" s="1606"/>
      <c r="GV15" s="3605"/>
      <c r="GW15" s="3605"/>
      <c r="GX15" s="3605"/>
      <c r="GY15" s="3605"/>
      <c r="GZ15" s="3605"/>
      <c r="HA15" s="3605"/>
      <c r="HB15" s="3605"/>
      <c r="HC15" s="3671"/>
      <c r="HD15" s="3605"/>
      <c r="HE15" s="3605"/>
      <c r="HF15" s="3605"/>
      <c r="HG15" s="3760"/>
      <c r="HH15" s="3761"/>
    </row>
    <row r="16" spans="1:267" s="517" customFormat="1" ht="11.1" customHeight="1" x14ac:dyDescent="0.2">
      <c r="A16" s="58" t="s">
        <v>88</v>
      </c>
      <c r="B16" s="58" t="s">
        <v>135</v>
      </c>
      <c r="C16" s="454">
        <f t="shared" si="7"/>
        <v>31</v>
      </c>
      <c r="D16" s="453">
        <f t="shared" si="8"/>
        <v>0.19745222929936307</v>
      </c>
      <c r="E16" s="409">
        <f t="array" ref="E16">MIN(IF(BG16:HH16&gt;=1,$BG$3:$HH$3))</f>
        <v>39227</v>
      </c>
      <c r="F16" s="406">
        <f t="array" ref="F16">MAX(IF(BG16:HH16&gt;=1,$BG$3:$HH$3))</f>
        <v>43455</v>
      </c>
      <c r="G16" s="448">
        <f t="shared" si="9"/>
        <v>5</v>
      </c>
      <c r="H16" s="452">
        <f t="shared" si="10"/>
        <v>0.16129032258064516</v>
      </c>
      <c r="I16" s="632">
        <f t="shared" si="11"/>
        <v>0.55555555555555558</v>
      </c>
      <c r="J16" s="381">
        <f t="array" ref="J16">IF((G16&gt;=1),MAX(IF(BG16:HH16=1,$BG$3:$HH$3)),"-")</f>
        <v>42034</v>
      </c>
      <c r="K16" s="766">
        <f t="array" ref="K16">IF((G16&gt;=1),MAX(IF(BG16:HH16=1,$BG$2:$HH$2)),"-")</f>
        <v>82</v>
      </c>
      <c r="L16" s="390">
        <f t="shared" ca="1" si="12"/>
        <v>5</v>
      </c>
      <c r="M16" s="390">
        <f t="shared" ca="1" si="13"/>
        <v>75</v>
      </c>
      <c r="N16" s="451">
        <f t="shared" si="14"/>
        <v>4</v>
      </c>
      <c r="O16" s="450">
        <f t="shared" si="15"/>
        <v>0.12903225806451613</v>
      </c>
      <c r="P16" s="162">
        <f t="shared" si="16"/>
        <v>1</v>
      </c>
      <c r="Q16" s="449">
        <f t="shared" si="17"/>
        <v>3.2258064516129031E-2</v>
      </c>
      <c r="R16" s="448">
        <f t="shared" si="18"/>
        <v>10</v>
      </c>
      <c r="S16" s="447">
        <f t="shared" si="19"/>
        <v>0.32258064516129031</v>
      </c>
      <c r="T16" s="368">
        <f t="shared" si="20"/>
        <v>11</v>
      </c>
      <c r="U16" s="163">
        <f t="shared" si="21"/>
        <v>0.35483870967741937</v>
      </c>
      <c r="V16" s="369">
        <f t="shared" si="22"/>
        <v>14</v>
      </c>
      <c r="W16" s="164">
        <f t="shared" si="23"/>
        <v>0.45161290322580644</v>
      </c>
      <c r="X16" s="165">
        <f t="array" ref="X16">SUM(1*(BG$5:HH$5=BG16:HH16))-1</f>
        <v>4</v>
      </c>
      <c r="Y16" s="166">
        <f t="shared" si="24"/>
        <v>0.12903225806451613</v>
      </c>
      <c r="Z16" s="395">
        <f t="shared" si="25"/>
        <v>7.258064516129032</v>
      </c>
      <c r="AA16" s="395">
        <f t="shared" si="26"/>
        <v>12.903225806451612</v>
      </c>
      <c r="AB16" s="403">
        <f t="shared" si="27"/>
        <v>0.5625</v>
      </c>
      <c r="AC16" s="3427">
        <f t="shared" si="28"/>
        <v>2</v>
      </c>
      <c r="AD16" s="3428">
        <f t="shared" si="29"/>
        <v>1</v>
      </c>
      <c r="AE16" s="3429">
        <f t="shared" si="30"/>
        <v>2</v>
      </c>
      <c r="AF16" s="3430">
        <f t="shared" si="31"/>
        <v>0</v>
      </c>
      <c r="AG16" s="3431">
        <f t="shared" si="32"/>
        <v>3</v>
      </c>
      <c r="AH16" s="3432">
        <f t="shared" si="33"/>
        <v>1</v>
      </c>
      <c r="AI16" s="3433">
        <f t="shared" si="34"/>
        <v>1</v>
      </c>
      <c r="AJ16" s="3434">
        <f t="shared" si="35"/>
        <v>0</v>
      </c>
      <c r="AK16" s="3435">
        <f t="shared" si="36"/>
        <v>3</v>
      </c>
      <c r="AL16" s="3436">
        <f t="shared" si="37"/>
        <v>0</v>
      </c>
      <c r="AM16" s="3437">
        <f t="shared" si="38"/>
        <v>7</v>
      </c>
      <c r="AN16" s="3438">
        <f t="shared" si="39"/>
        <v>1</v>
      </c>
      <c r="AO16" s="3439">
        <f t="shared" si="40"/>
        <v>3</v>
      </c>
      <c r="AP16" s="3440">
        <f t="shared" si="41"/>
        <v>1</v>
      </c>
      <c r="AQ16" s="3427">
        <f t="shared" si="42"/>
        <v>3</v>
      </c>
      <c r="AR16" s="3428">
        <f t="shared" si="43"/>
        <v>0</v>
      </c>
      <c r="AS16" s="3429">
        <f t="shared" si="44"/>
        <v>2</v>
      </c>
      <c r="AT16" s="3430">
        <f t="shared" si="45"/>
        <v>1</v>
      </c>
      <c r="AU16" s="3431">
        <f t="shared" si="46"/>
        <v>2</v>
      </c>
      <c r="AV16" s="3432">
        <f t="shared" si="47"/>
        <v>0</v>
      </c>
      <c r="AW16" s="3433">
        <f t="shared" si="48"/>
        <v>1</v>
      </c>
      <c r="AX16" s="3434">
        <f t="shared" si="49"/>
        <v>0</v>
      </c>
      <c r="AY16" s="3435">
        <f t="shared" si="50"/>
        <v>1</v>
      </c>
      <c r="AZ16" s="3436">
        <f t="shared" si="51"/>
        <v>0</v>
      </c>
      <c r="BA16" s="3437">
        <f t="shared" si="52"/>
        <v>1</v>
      </c>
      <c r="BB16" s="3438">
        <f t="shared" si="53"/>
        <v>0</v>
      </c>
      <c r="BC16" s="3439">
        <f t="shared" si="54"/>
        <v>0</v>
      </c>
      <c r="BD16" s="3440">
        <f t="shared" si="55"/>
        <v>0</v>
      </c>
      <c r="BE16" s="3427">
        <f t="shared" si="56"/>
        <v>0</v>
      </c>
      <c r="BF16" s="3428">
        <f t="shared" si="57"/>
        <v>0</v>
      </c>
      <c r="BG16" s="99">
        <v>2</v>
      </c>
      <c r="BH16" s="95"/>
      <c r="BI16" s="95">
        <v>1</v>
      </c>
      <c r="BJ16" s="89"/>
      <c r="BK16" s="89"/>
      <c r="BL16" s="89"/>
      <c r="BM16" s="89">
        <v>10</v>
      </c>
      <c r="BN16" s="89">
        <v>5</v>
      </c>
      <c r="BO16" s="89"/>
      <c r="BP16" s="89"/>
      <c r="BQ16" s="89"/>
      <c r="BR16" s="90">
        <v>12</v>
      </c>
      <c r="BS16" s="90">
        <v>1</v>
      </c>
      <c r="BT16" s="90"/>
      <c r="BU16" s="90"/>
      <c r="BV16" s="90">
        <v>9</v>
      </c>
      <c r="BW16" s="90"/>
      <c r="BX16" s="90"/>
      <c r="BY16" s="90"/>
      <c r="BZ16" s="91"/>
      <c r="CA16" s="91">
        <v>9</v>
      </c>
      <c r="CB16" s="91"/>
      <c r="CC16" s="91"/>
      <c r="CD16" s="91"/>
      <c r="CE16" s="91"/>
      <c r="CF16" s="91"/>
      <c r="CG16" s="91"/>
      <c r="CH16" s="91"/>
      <c r="CI16" s="91"/>
      <c r="CJ16" s="92"/>
      <c r="CK16" s="92">
        <v>8</v>
      </c>
      <c r="CL16" s="92"/>
      <c r="CM16" s="92">
        <v>13</v>
      </c>
      <c r="CN16" s="92"/>
      <c r="CO16" s="92"/>
      <c r="CP16" s="92"/>
      <c r="CQ16" s="92"/>
      <c r="CR16" s="92">
        <v>7</v>
      </c>
      <c r="CS16" s="92"/>
      <c r="CT16" s="92"/>
      <c r="CU16" s="93">
        <v>3</v>
      </c>
      <c r="CV16" s="93"/>
      <c r="CW16" s="93">
        <v>10</v>
      </c>
      <c r="CX16" s="93">
        <v>1</v>
      </c>
      <c r="CY16" s="93">
        <v>8</v>
      </c>
      <c r="CZ16" s="93">
        <v>2</v>
      </c>
      <c r="DA16" s="93"/>
      <c r="DB16" s="93">
        <v>8</v>
      </c>
      <c r="DC16" s="93"/>
      <c r="DD16" s="93">
        <v>11</v>
      </c>
      <c r="DE16" s="94"/>
      <c r="DF16" s="94"/>
      <c r="DG16" s="94">
        <v>2</v>
      </c>
      <c r="DH16" s="94"/>
      <c r="DI16" s="94"/>
      <c r="DJ16" s="94"/>
      <c r="DK16" s="94">
        <v>1</v>
      </c>
      <c r="DL16" s="94"/>
      <c r="DM16" s="94">
        <v>7</v>
      </c>
      <c r="DN16" s="94"/>
      <c r="DO16" s="94"/>
      <c r="DP16" s="94"/>
      <c r="DQ16" s="94"/>
      <c r="DR16" s="95"/>
      <c r="DS16" s="95"/>
      <c r="DT16" s="95"/>
      <c r="DU16" s="95"/>
      <c r="DV16" s="95">
        <v>8</v>
      </c>
      <c r="DW16" s="95"/>
      <c r="DX16" s="95"/>
      <c r="DY16" s="95">
        <v>2</v>
      </c>
      <c r="DZ16" s="95"/>
      <c r="EA16" s="95"/>
      <c r="EB16" s="95"/>
      <c r="EC16" s="95">
        <v>6</v>
      </c>
      <c r="ED16" s="89"/>
      <c r="EE16" s="89"/>
      <c r="EF16" s="89"/>
      <c r="EG16" s="96">
        <v>16</v>
      </c>
      <c r="EH16" s="96"/>
      <c r="EI16" s="110"/>
      <c r="EJ16" s="110">
        <v>1</v>
      </c>
      <c r="EK16" s="110"/>
      <c r="EL16" s="110"/>
      <c r="EM16" s="110"/>
      <c r="EN16" s="110"/>
      <c r="EO16" s="110"/>
      <c r="EP16" s="110"/>
      <c r="EQ16" s="372"/>
      <c r="ER16" s="372"/>
      <c r="ES16" s="372"/>
      <c r="ET16" s="372"/>
      <c r="EU16" s="372"/>
      <c r="EV16" s="372">
        <v>17</v>
      </c>
      <c r="EW16" s="520"/>
      <c r="EX16" s="520"/>
      <c r="EY16" s="520">
        <v>11</v>
      </c>
      <c r="EZ16" s="520"/>
      <c r="FA16" s="520"/>
      <c r="FB16" s="520"/>
      <c r="FC16" s="520"/>
      <c r="FD16" s="520"/>
      <c r="FE16" s="639"/>
      <c r="FF16" s="639"/>
      <c r="FG16" s="639"/>
      <c r="FH16" s="639">
        <v>18</v>
      </c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758"/>
      <c r="FT16" s="758"/>
      <c r="FU16" s="758"/>
      <c r="FV16" s="758"/>
      <c r="FW16" s="758"/>
      <c r="FX16" s="758"/>
      <c r="FY16" s="758"/>
      <c r="FZ16" s="758"/>
      <c r="GA16" s="758"/>
      <c r="GB16" s="758"/>
      <c r="GC16" s="758"/>
      <c r="GD16" s="758"/>
      <c r="GE16" s="758"/>
      <c r="GF16" s="758">
        <v>4</v>
      </c>
      <c r="GG16" s="1606"/>
      <c r="GH16" s="1606"/>
      <c r="GI16" s="1606"/>
      <c r="GJ16" s="1606"/>
      <c r="GK16" s="1606">
        <v>12</v>
      </c>
      <c r="GL16" s="1606"/>
      <c r="GM16" s="1606"/>
      <c r="GN16" s="1606"/>
      <c r="GO16" s="1606"/>
      <c r="GP16" s="1606"/>
      <c r="GQ16" s="1606"/>
      <c r="GR16" s="1606"/>
      <c r="GS16" s="1606"/>
      <c r="GT16" s="1606"/>
      <c r="GU16" s="1606"/>
      <c r="GV16" s="3605"/>
      <c r="GW16" s="3605"/>
      <c r="GX16" s="3605"/>
      <c r="GY16" s="3605"/>
      <c r="GZ16" s="3605"/>
      <c r="HA16" s="3605"/>
      <c r="HB16" s="3605"/>
      <c r="HC16" s="3671"/>
      <c r="HD16" s="3605"/>
      <c r="HE16" s="3605"/>
      <c r="HF16" s="3605"/>
      <c r="HG16" s="3760"/>
      <c r="HH16" s="3761"/>
    </row>
    <row r="17" spans="1:216" s="484" customFormat="1" ht="10.5" customHeight="1" x14ac:dyDescent="0.2">
      <c r="A17" s="59" t="s">
        <v>60</v>
      </c>
      <c r="B17" s="59" t="s">
        <v>60</v>
      </c>
      <c r="C17" s="454">
        <f t="shared" si="7"/>
        <v>3</v>
      </c>
      <c r="D17" s="453">
        <f t="shared" si="8"/>
        <v>1.9108280254777069E-2</v>
      </c>
      <c r="E17" s="409">
        <f t="array" ref="E17">MIN(IF(BG17:HH17&gt;=1,$BG$3:$HH$3))</f>
        <v>40215</v>
      </c>
      <c r="F17" s="406">
        <f t="array" ref="F17">MAX(IF(BG17:HH17&gt;=1,$BG$3:$HH$3))</f>
        <v>40271</v>
      </c>
      <c r="G17" s="448">
        <f t="shared" si="9"/>
        <v>0</v>
      </c>
      <c r="H17" s="452">
        <f t="shared" si="10"/>
        <v>0</v>
      </c>
      <c r="I17" s="632" t="str">
        <f t="shared" si="11"/>
        <v>-</v>
      </c>
      <c r="J17" s="381" t="str">
        <f t="array" ref="J17">IF((G17&gt;=1),MAX(IF(BG17:HH17=1,$BG$3:$HH$3)),"-")</f>
        <v>-</v>
      </c>
      <c r="K17" s="766" t="str">
        <f t="array" ref="K17">IF((G17&gt;=1),MAX(IF(BG17:HH17=1,$BG$2:$HH$2)),"-")</f>
        <v>-</v>
      </c>
      <c r="L17" s="390">
        <f t="shared" ca="1" si="12"/>
        <v>3</v>
      </c>
      <c r="M17" s="390" t="str">
        <f t="shared" ca="1" si="13"/>
        <v>-</v>
      </c>
      <c r="N17" s="451">
        <f t="shared" si="14"/>
        <v>0</v>
      </c>
      <c r="O17" s="450">
        <f t="shared" si="15"/>
        <v>0</v>
      </c>
      <c r="P17" s="162">
        <f t="shared" si="16"/>
        <v>0</v>
      </c>
      <c r="Q17" s="449">
        <f t="shared" si="17"/>
        <v>0</v>
      </c>
      <c r="R17" s="448">
        <f t="shared" si="18"/>
        <v>0</v>
      </c>
      <c r="S17" s="447">
        <f t="shared" si="19"/>
        <v>0</v>
      </c>
      <c r="T17" s="368">
        <f t="shared" si="20"/>
        <v>0</v>
      </c>
      <c r="U17" s="163">
        <f t="shared" si="21"/>
        <v>0</v>
      </c>
      <c r="V17" s="369">
        <f t="shared" si="22"/>
        <v>1</v>
      </c>
      <c r="W17" s="164">
        <f t="shared" si="23"/>
        <v>0.33333333333333331</v>
      </c>
      <c r="X17" s="165">
        <f t="array" ref="X17">SUM(1*(BG$5:HH$5=BG17:HH17))-1</f>
        <v>0</v>
      </c>
      <c r="Y17" s="166">
        <f t="shared" si="24"/>
        <v>0</v>
      </c>
      <c r="Z17" s="395">
        <f t="shared" si="25"/>
        <v>6.333333333333333</v>
      </c>
      <c r="AA17" s="395">
        <f t="shared" si="26"/>
        <v>10</v>
      </c>
      <c r="AB17" s="403">
        <f t="shared" si="27"/>
        <v>0.6333333333333333</v>
      </c>
      <c r="AC17" s="3427">
        <f t="shared" si="28"/>
        <v>0</v>
      </c>
      <c r="AD17" s="3428">
        <f t="shared" si="29"/>
        <v>0</v>
      </c>
      <c r="AE17" s="3429">
        <f t="shared" si="30"/>
        <v>0</v>
      </c>
      <c r="AF17" s="3430">
        <f t="shared" si="31"/>
        <v>0</v>
      </c>
      <c r="AG17" s="3431">
        <f t="shared" si="32"/>
        <v>0</v>
      </c>
      <c r="AH17" s="3432">
        <f t="shared" si="33"/>
        <v>0</v>
      </c>
      <c r="AI17" s="3433">
        <f t="shared" si="34"/>
        <v>3</v>
      </c>
      <c r="AJ17" s="3434">
        <f t="shared" si="35"/>
        <v>0</v>
      </c>
      <c r="AK17" s="3435">
        <f t="shared" si="36"/>
        <v>0</v>
      </c>
      <c r="AL17" s="3436">
        <f t="shared" si="37"/>
        <v>0</v>
      </c>
      <c r="AM17" s="3437">
        <f t="shared" si="38"/>
        <v>0</v>
      </c>
      <c r="AN17" s="3438">
        <f t="shared" si="39"/>
        <v>0</v>
      </c>
      <c r="AO17" s="3439">
        <f t="shared" si="40"/>
        <v>0</v>
      </c>
      <c r="AP17" s="3440">
        <f t="shared" si="41"/>
        <v>0</v>
      </c>
      <c r="AQ17" s="3427">
        <f t="shared" si="42"/>
        <v>0</v>
      </c>
      <c r="AR17" s="3428">
        <f t="shared" si="43"/>
        <v>0</v>
      </c>
      <c r="AS17" s="3429">
        <f t="shared" si="44"/>
        <v>0</v>
      </c>
      <c r="AT17" s="3430">
        <f t="shared" si="45"/>
        <v>0</v>
      </c>
      <c r="AU17" s="3431">
        <f t="shared" si="46"/>
        <v>0</v>
      </c>
      <c r="AV17" s="3432">
        <f t="shared" si="47"/>
        <v>0</v>
      </c>
      <c r="AW17" s="3433">
        <f t="shared" si="48"/>
        <v>0</v>
      </c>
      <c r="AX17" s="3434">
        <f t="shared" si="49"/>
        <v>0</v>
      </c>
      <c r="AY17" s="3435">
        <f t="shared" si="50"/>
        <v>0</v>
      </c>
      <c r="AZ17" s="3436">
        <f t="shared" si="51"/>
        <v>0</v>
      </c>
      <c r="BA17" s="3437">
        <f t="shared" si="52"/>
        <v>0</v>
      </c>
      <c r="BB17" s="3438">
        <f t="shared" si="53"/>
        <v>0</v>
      </c>
      <c r="BC17" s="3439">
        <f t="shared" si="54"/>
        <v>0</v>
      </c>
      <c r="BD17" s="3440">
        <f t="shared" si="55"/>
        <v>0</v>
      </c>
      <c r="BE17" s="3427">
        <f t="shared" si="56"/>
        <v>0</v>
      </c>
      <c r="BF17" s="3428">
        <f t="shared" si="57"/>
        <v>0</v>
      </c>
      <c r="BG17" s="97"/>
      <c r="BH17" s="88"/>
      <c r="BI17" s="88"/>
      <c r="BJ17" s="89"/>
      <c r="BK17" s="89"/>
      <c r="BL17" s="89"/>
      <c r="BM17" s="89"/>
      <c r="BN17" s="89"/>
      <c r="BO17" s="89"/>
      <c r="BP17" s="89"/>
      <c r="BQ17" s="89"/>
      <c r="BR17" s="98"/>
      <c r="BS17" s="98"/>
      <c r="BT17" s="98"/>
      <c r="BU17" s="98"/>
      <c r="BV17" s="98"/>
      <c r="BW17" s="98"/>
      <c r="BX17" s="98"/>
      <c r="BY17" s="90"/>
      <c r="BZ17" s="91"/>
      <c r="CA17" s="91"/>
      <c r="CB17" s="91"/>
      <c r="CC17" s="91"/>
      <c r="CD17" s="91"/>
      <c r="CE17" s="91">
        <v>10</v>
      </c>
      <c r="CF17" s="91"/>
      <c r="CG17" s="91">
        <v>5</v>
      </c>
      <c r="CH17" s="91">
        <v>4</v>
      </c>
      <c r="CI17" s="91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89"/>
      <c r="EE17" s="89"/>
      <c r="EF17" s="89"/>
      <c r="EG17" s="96"/>
      <c r="EH17" s="96"/>
      <c r="EI17" s="110"/>
      <c r="EJ17" s="110"/>
      <c r="EK17" s="110"/>
      <c r="EL17" s="110"/>
      <c r="EM17" s="110"/>
      <c r="EN17" s="110"/>
      <c r="EO17" s="110"/>
      <c r="EP17" s="110"/>
      <c r="EQ17" s="372"/>
      <c r="ER17" s="372"/>
      <c r="ES17" s="372"/>
      <c r="ET17" s="372"/>
      <c r="EU17" s="372"/>
      <c r="EV17" s="372"/>
      <c r="EW17" s="520"/>
      <c r="EX17" s="520"/>
      <c r="EY17" s="520"/>
      <c r="EZ17" s="520"/>
      <c r="FA17" s="520"/>
      <c r="FB17" s="520"/>
      <c r="FC17" s="520"/>
      <c r="FD17" s="520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758"/>
      <c r="FT17" s="758"/>
      <c r="FU17" s="758"/>
      <c r="FV17" s="758"/>
      <c r="FW17" s="758"/>
      <c r="FX17" s="758"/>
      <c r="FY17" s="758"/>
      <c r="FZ17" s="758"/>
      <c r="GA17" s="758"/>
      <c r="GB17" s="758"/>
      <c r="GC17" s="758"/>
      <c r="GD17" s="758"/>
      <c r="GE17" s="758"/>
      <c r="GF17" s="758"/>
      <c r="GG17" s="1606"/>
      <c r="GH17" s="1606"/>
      <c r="GI17" s="1606"/>
      <c r="GJ17" s="1606"/>
      <c r="GK17" s="1606"/>
      <c r="GL17" s="1606"/>
      <c r="GM17" s="1606"/>
      <c r="GN17" s="1606"/>
      <c r="GO17" s="1606"/>
      <c r="GP17" s="1606"/>
      <c r="GQ17" s="1606"/>
      <c r="GR17" s="1606"/>
      <c r="GS17" s="1606"/>
      <c r="GT17" s="1606"/>
      <c r="GU17" s="1606"/>
      <c r="GV17" s="3605"/>
      <c r="GW17" s="3605"/>
      <c r="GX17" s="3605"/>
      <c r="GY17" s="3605"/>
      <c r="GZ17" s="3605"/>
      <c r="HA17" s="3605"/>
      <c r="HB17" s="3605"/>
      <c r="HC17" s="3671"/>
      <c r="HD17" s="3605"/>
      <c r="HE17" s="3605"/>
      <c r="HF17" s="3605"/>
      <c r="HG17" s="3760"/>
      <c r="HH17" s="3761"/>
    </row>
    <row r="18" spans="1:216" s="484" customFormat="1" ht="10.5" customHeight="1" x14ac:dyDescent="0.2">
      <c r="A18" s="59" t="s">
        <v>309</v>
      </c>
      <c r="B18" s="59" t="s">
        <v>310</v>
      </c>
      <c r="C18" s="454">
        <f t="shared" si="7"/>
        <v>1</v>
      </c>
      <c r="D18" s="453">
        <f t="shared" si="8"/>
        <v>6.369426751592357E-3</v>
      </c>
      <c r="E18" s="409">
        <f t="array" ref="E18">MIN(IF(BG18:HH18&gt;=1,$BG$3:$HH$3))</f>
        <v>42643</v>
      </c>
      <c r="F18" s="406">
        <f t="array" ref="F18">MAX(IF(BG18:HH18&gt;=1,$BG$3:$HH$3))</f>
        <v>42643</v>
      </c>
      <c r="G18" s="448">
        <f t="shared" si="9"/>
        <v>0</v>
      </c>
      <c r="H18" s="452">
        <f t="shared" si="10"/>
        <v>0</v>
      </c>
      <c r="I18" s="632" t="str">
        <f t="shared" si="11"/>
        <v>-</v>
      </c>
      <c r="J18" s="381" t="str">
        <f t="array" ref="J18">IF((G18&gt;=1),MAX(IF(BG18:HH18=1,$BG$3:$HH$3)),"-")</f>
        <v>-</v>
      </c>
      <c r="K18" s="766" t="str">
        <f t="array" ref="K18">IF((G18&gt;=1),MAX(IF(BG18:HH18=1,$BG$2:$HH$2)),"-")</f>
        <v>-</v>
      </c>
      <c r="L18" s="390">
        <f t="shared" ca="1" si="12"/>
        <v>1</v>
      </c>
      <c r="M18" s="390" t="str">
        <f t="shared" ca="1" si="13"/>
        <v>-</v>
      </c>
      <c r="N18" s="451">
        <f t="shared" si="14"/>
        <v>0</v>
      </c>
      <c r="O18" s="450">
        <f t="shared" si="15"/>
        <v>0</v>
      </c>
      <c r="P18" s="162">
        <f t="shared" si="16"/>
        <v>0</v>
      </c>
      <c r="Q18" s="449">
        <f t="shared" si="17"/>
        <v>0</v>
      </c>
      <c r="R18" s="448">
        <f t="shared" si="18"/>
        <v>0</v>
      </c>
      <c r="S18" s="447">
        <f t="shared" si="19"/>
        <v>0</v>
      </c>
      <c r="T18" s="368">
        <f t="shared" si="20"/>
        <v>0</v>
      </c>
      <c r="U18" s="163">
        <f t="shared" si="21"/>
        <v>0</v>
      </c>
      <c r="V18" s="369">
        <f t="shared" si="22"/>
        <v>0</v>
      </c>
      <c r="W18" s="164">
        <f t="shared" si="23"/>
        <v>0</v>
      </c>
      <c r="X18" s="165">
        <f t="array" ref="X18">SUM(1*(BG$5:HH$5=BG18:HH18))-1</f>
        <v>0</v>
      </c>
      <c r="Y18" s="166">
        <f t="shared" si="24"/>
        <v>0</v>
      </c>
      <c r="Z18" s="395">
        <f t="shared" si="25"/>
        <v>9</v>
      </c>
      <c r="AA18" s="395">
        <f t="shared" si="26"/>
        <v>12</v>
      </c>
      <c r="AB18" s="403">
        <f t="shared" si="27"/>
        <v>0.75</v>
      </c>
      <c r="AC18" s="3427">
        <f t="shared" si="28"/>
        <v>0</v>
      </c>
      <c r="AD18" s="3428">
        <f t="shared" si="29"/>
        <v>0</v>
      </c>
      <c r="AE18" s="3429">
        <f t="shared" si="30"/>
        <v>0</v>
      </c>
      <c r="AF18" s="3430">
        <f t="shared" si="31"/>
        <v>0</v>
      </c>
      <c r="AG18" s="3431">
        <f t="shared" si="32"/>
        <v>0</v>
      </c>
      <c r="AH18" s="3432">
        <f t="shared" si="33"/>
        <v>0</v>
      </c>
      <c r="AI18" s="3433">
        <f t="shared" si="34"/>
        <v>0</v>
      </c>
      <c r="AJ18" s="3434">
        <f t="shared" si="35"/>
        <v>0</v>
      </c>
      <c r="AK18" s="3435">
        <f t="shared" si="36"/>
        <v>0</v>
      </c>
      <c r="AL18" s="3436">
        <f t="shared" si="37"/>
        <v>0</v>
      </c>
      <c r="AM18" s="3437">
        <f t="shared" si="38"/>
        <v>0</v>
      </c>
      <c r="AN18" s="3438">
        <f t="shared" si="39"/>
        <v>0</v>
      </c>
      <c r="AO18" s="3439">
        <f t="shared" si="40"/>
        <v>0</v>
      </c>
      <c r="AP18" s="3440">
        <f t="shared" si="41"/>
        <v>0</v>
      </c>
      <c r="AQ18" s="3427">
        <f t="shared" si="42"/>
        <v>0</v>
      </c>
      <c r="AR18" s="3428">
        <f t="shared" si="43"/>
        <v>0</v>
      </c>
      <c r="AS18" s="3429">
        <f t="shared" si="44"/>
        <v>0</v>
      </c>
      <c r="AT18" s="3430">
        <f t="shared" si="45"/>
        <v>0</v>
      </c>
      <c r="AU18" s="3431">
        <f t="shared" si="46"/>
        <v>0</v>
      </c>
      <c r="AV18" s="3432">
        <f t="shared" si="47"/>
        <v>0</v>
      </c>
      <c r="AW18" s="3433">
        <f t="shared" si="48"/>
        <v>1</v>
      </c>
      <c r="AX18" s="3434">
        <f t="shared" si="49"/>
        <v>0</v>
      </c>
      <c r="AY18" s="3435">
        <f t="shared" si="50"/>
        <v>0</v>
      </c>
      <c r="AZ18" s="3436">
        <f t="shared" si="51"/>
        <v>0</v>
      </c>
      <c r="BA18" s="3437">
        <f t="shared" si="52"/>
        <v>0</v>
      </c>
      <c r="BB18" s="3438">
        <f t="shared" si="53"/>
        <v>0</v>
      </c>
      <c r="BC18" s="3439">
        <f t="shared" si="54"/>
        <v>0</v>
      </c>
      <c r="BD18" s="3440">
        <f t="shared" si="55"/>
        <v>0</v>
      </c>
      <c r="BE18" s="3427">
        <f t="shared" si="56"/>
        <v>0</v>
      </c>
      <c r="BF18" s="3428">
        <f t="shared" si="57"/>
        <v>0</v>
      </c>
      <c r="BG18" s="97"/>
      <c r="BH18" s="88"/>
      <c r="BI18" s="88"/>
      <c r="BJ18" s="89"/>
      <c r="BK18" s="89"/>
      <c r="BL18" s="89"/>
      <c r="BM18" s="89"/>
      <c r="BN18" s="89"/>
      <c r="BO18" s="89"/>
      <c r="BP18" s="89"/>
      <c r="BQ18" s="89"/>
      <c r="BR18" s="98"/>
      <c r="BS18" s="98"/>
      <c r="BT18" s="98"/>
      <c r="BU18" s="98"/>
      <c r="BV18" s="98"/>
      <c r="BW18" s="98"/>
      <c r="BX18" s="98"/>
      <c r="BY18" s="90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89"/>
      <c r="EE18" s="89"/>
      <c r="EF18" s="89"/>
      <c r="EG18" s="96"/>
      <c r="EH18" s="96"/>
      <c r="EI18" s="110"/>
      <c r="EJ18" s="110"/>
      <c r="EK18" s="110"/>
      <c r="EL18" s="110"/>
      <c r="EM18" s="110"/>
      <c r="EN18" s="110"/>
      <c r="EO18" s="110"/>
      <c r="EP18" s="110"/>
      <c r="EQ18" s="372"/>
      <c r="ER18" s="372"/>
      <c r="ES18" s="372"/>
      <c r="ET18" s="372"/>
      <c r="EU18" s="372"/>
      <c r="EV18" s="372"/>
      <c r="EW18" s="520"/>
      <c r="EX18" s="520"/>
      <c r="EY18" s="520"/>
      <c r="EZ18" s="520"/>
      <c r="FA18" s="520"/>
      <c r="FB18" s="520"/>
      <c r="FC18" s="520"/>
      <c r="FD18" s="520"/>
      <c r="FE18" s="639"/>
      <c r="FF18" s="639">
        <v>9</v>
      </c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758"/>
      <c r="FT18" s="758"/>
      <c r="FU18" s="758"/>
      <c r="FV18" s="758"/>
      <c r="FW18" s="758"/>
      <c r="FX18" s="758"/>
      <c r="FY18" s="758"/>
      <c r="FZ18" s="758"/>
      <c r="GA18" s="758"/>
      <c r="GB18" s="758"/>
      <c r="GC18" s="758"/>
      <c r="GD18" s="758"/>
      <c r="GE18" s="758"/>
      <c r="GF18" s="758"/>
      <c r="GG18" s="1606"/>
      <c r="GH18" s="1606"/>
      <c r="GI18" s="1606"/>
      <c r="GJ18" s="1606"/>
      <c r="GK18" s="1606"/>
      <c r="GL18" s="1606"/>
      <c r="GM18" s="1606"/>
      <c r="GN18" s="1606"/>
      <c r="GO18" s="1606"/>
      <c r="GP18" s="1606"/>
      <c r="GQ18" s="1606"/>
      <c r="GR18" s="1606"/>
      <c r="GS18" s="1606"/>
      <c r="GT18" s="1606"/>
      <c r="GU18" s="1606"/>
      <c r="GV18" s="3605"/>
      <c r="GW18" s="3605"/>
      <c r="GX18" s="3605"/>
      <c r="GY18" s="3605"/>
      <c r="GZ18" s="3605"/>
      <c r="HA18" s="3605"/>
      <c r="HB18" s="3605"/>
      <c r="HC18" s="3671"/>
      <c r="HD18" s="3605"/>
      <c r="HE18" s="3605"/>
      <c r="HF18" s="3605"/>
      <c r="HG18" s="3760"/>
      <c r="HH18" s="3761"/>
    </row>
    <row r="19" spans="1:216" s="517" customFormat="1" ht="11.1" customHeight="1" x14ac:dyDescent="0.2">
      <c r="A19" s="59" t="s">
        <v>155</v>
      </c>
      <c r="B19" s="59" t="s">
        <v>126</v>
      </c>
      <c r="C19" s="454">
        <f t="shared" si="7"/>
        <v>5</v>
      </c>
      <c r="D19" s="453">
        <f t="shared" si="8"/>
        <v>3.1847133757961783E-2</v>
      </c>
      <c r="E19" s="409">
        <f t="array" ref="E19">MIN(IF(BG19:HH19&gt;=1,$BG$3:$HH$3))</f>
        <v>41152</v>
      </c>
      <c r="F19" s="406">
        <f t="array" ref="F19">MAX(IF(BG19:HH19&gt;=1,$BG$3:$HH$3))</f>
        <v>42356</v>
      </c>
      <c r="G19" s="448">
        <f t="shared" si="9"/>
        <v>0</v>
      </c>
      <c r="H19" s="452">
        <f t="shared" si="10"/>
        <v>0</v>
      </c>
      <c r="I19" s="632" t="str">
        <f t="shared" si="11"/>
        <v>-</v>
      </c>
      <c r="J19" s="381" t="str">
        <f t="array" ref="J19">IF((G19&gt;=1),MAX(IF(BG19:HH19=1,$BG$3:$HH$3)),"-")</f>
        <v>-</v>
      </c>
      <c r="K19" s="766" t="str">
        <f t="array" ref="K19">IF((G19&gt;=1),MAX(IF(BG19:HH19=1,$BG$2:$HH$2)),"-")</f>
        <v>-</v>
      </c>
      <c r="L19" s="390">
        <f t="shared" ca="1" si="12"/>
        <v>5</v>
      </c>
      <c r="M19" s="390" t="str">
        <f t="shared" ca="1" si="13"/>
        <v>-</v>
      </c>
      <c r="N19" s="451">
        <f t="shared" si="14"/>
        <v>0</v>
      </c>
      <c r="O19" s="450">
        <f t="shared" si="15"/>
        <v>0</v>
      </c>
      <c r="P19" s="162">
        <f t="shared" si="16"/>
        <v>0</v>
      </c>
      <c r="Q19" s="449">
        <f t="shared" si="17"/>
        <v>0</v>
      </c>
      <c r="R19" s="448">
        <f t="shared" si="18"/>
        <v>0</v>
      </c>
      <c r="S19" s="447">
        <f t="shared" si="19"/>
        <v>0</v>
      </c>
      <c r="T19" s="368">
        <f t="shared" si="20"/>
        <v>1</v>
      </c>
      <c r="U19" s="163">
        <f t="shared" si="21"/>
        <v>0.2</v>
      </c>
      <c r="V19" s="369">
        <f t="shared" si="22"/>
        <v>1</v>
      </c>
      <c r="W19" s="164">
        <f t="shared" si="23"/>
        <v>0.2</v>
      </c>
      <c r="X19" s="165">
        <f t="array" ref="X19">SUM(1*(BG$5:HH$5=BG19:HH19))-1</f>
        <v>1</v>
      </c>
      <c r="Y19" s="166">
        <f t="shared" si="24"/>
        <v>0.2</v>
      </c>
      <c r="Z19" s="395">
        <f t="shared" si="25"/>
        <v>10.199999999999999</v>
      </c>
      <c r="AA19" s="395">
        <f t="shared" si="26"/>
        <v>15</v>
      </c>
      <c r="AB19" s="403">
        <f t="shared" si="27"/>
        <v>0.67999999999999994</v>
      </c>
      <c r="AC19" s="3427">
        <f t="shared" si="28"/>
        <v>0</v>
      </c>
      <c r="AD19" s="3428">
        <f t="shared" si="29"/>
        <v>0</v>
      </c>
      <c r="AE19" s="3429">
        <f t="shared" si="30"/>
        <v>0</v>
      </c>
      <c r="AF19" s="3430">
        <f t="shared" si="31"/>
        <v>0</v>
      </c>
      <c r="AG19" s="3431">
        <f t="shared" si="32"/>
        <v>0</v>
      </c>
      <c r="AH19" s="3432">
        <f t="shared" si="33"/>
        <v>0</v>
      </c>
      <c r="AI19" s="3433">
        <f t="shared" si="34"/>
        <v>0</v>
      </c>
      <c r="AJ19" s="3434">
        <f t="shared" si="35"/>
        <v>0</v>
      </c>
      <c r="AK19" s="3435">
        <f t="shared" si="36"/>
        <v>0</v>
      </c>
      <c r="AL19" s="3436">
        <f t="shared" si="37"/>
        <v>0</v>
      </c>
      <c r="AM19" s="3437">
        <f t="shared" si="38"/>
        <v>0</v>
      </c>
      <c r="AN19" s="3438">
        <f t="shared" si="39"/>
        <v>0</v>
      </c>
      <c r="AO19" s="3439">
        <f t="shared" si="40"/>
        <v>1</v>
      </c>
      <c r="AP19" s="3440">
        <f t="shared" si="41"/>
        <v>0</v>
      </c>
      <c r="AQ19" s="3427">
        <f t="shared" si="42"/>
        <v>3</v>
      </c>
      <c r="AR19" s="3428">
        <f t="shared" si="43"/>
        <v>0</v>
      </c>
      <c r="AS19" s="3429">
        <f t="shared" si="44"/>
        <v>0</v>
      </c>
      <c r="AT19" s="3430">
        <f t="shared" si="45"/>
        <v>0</v>
      </c>
      <c r="AU19" s="3431">
        <f t="shared" si="46"/>
        <v>1</v>
      </c>
      <c r="AV19" s="3432">
        <f t="shared" si="47"/>
        <v>0</v>
      </c>
      <c r="AW19" s="3433">
        <f t="shared" si="48"/>
        <v>0</v>
      </c>
      <c r="AX19" s="3434">
        <f t="shared" si="49"/>
        <v>0</v>
      </c>
      <c r="AY19" s="3435">
        <f t="shared" si="50"/>
        <v>0</v>
      </c>
      <c r="AZ19" s="3436">
        <f t="shared" si="51"/>
        <v>0</v>
      </c>
      <c r="BA19" s="3437">
        <f t="shared" si="52"/>
        <v>0</v>
      </c>
      <c r="BB19" s="3438">
        <f t="shared" si="53"/>
        <v>0</v>
      </c>
      <c r="BC19" s="3439">
        <f t="shared" si="54"/>
        <v>0</v>
      </c>
      <c r="BD19" s="3440">
        <f t="shared" si="55"/>
        <v>0</v>
      </c>
      <c r="BE19" s="3427">
        <f t="shared" si="56"/>
        <v>0</v>
      </c>
      <c r="BF19" s="3428">
        <f t="shared" si="57"/>
        <v>0</v>
      </c>
      <c r="BG19" s="97"/>
      <c r="BH19" s="88"/>
      <c r="BI19" s="88"/>
      <c r="BJ19" s="89"/>
      <c r="BK19" s="89"/>
      <c r="BL19" s="89"/>
      <c r="BM19" s="89"/>
      <c r="BN19" s="89"/>
      <c r="BO19" s="89"/>
      <c r="BP19" s="89"/>
      <c r="BQ19" s="89"/>
      <c r="BR19" s="98"/>
      <c r="BS19" s="98"/>
      <c r="BT19" s="98"/>
      <c r="BU19" s="98"/>
      <c r="BV19" s="98"/>
      <c r="BW19" s="98"/>
      <c r="BX19" s="98"/>
      <c r="BY19" s="90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4"/>
      <c r="DF19" s="94">
        <v>8</v>
      </c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5"/>
      <c r="DS19" s="95"/>
      <c r="DT19" s="95"/>
      <c r="DU19" s="95"/>
      <c r="DV19" s="95"/>
      <c r="DW19" s="95"/>
      <c r="DX19" s="95"/>
      <c r="DY19" s="95"/>
      <c r="DZ19" s="95">
        <v>4</v>
      </c>
      <c r="EA19" s="95">
        <v>15</v>
      </c>
      <c r="EB19" s="95"/>
      <c r="EC19" s="95">
        <v>11</v>
      </c>
      <c r="ED19" s="89"/>
      <c r="EE19" s="89"/>
      <c r="EF19" s="89"/>
      <c r="EG19" s="96"/>
      <c r="EH19" s="96"/>
      <c r="EI19" s="110"/>
      <c r="EJ19" s="110"/>
      <c r="EK19" s="110"/>
      <c r="EL19" s="110"/>
      <c r="EM19" s="110"/>
      <c r="EN19" s="110"/>
      <c r="EO19" s="110"/>
      <c r="EP19" s="110"/>
      <c r="EQ19" s="372"/>
      <c r="ER19" s="372"/>
      <c r="ES19" s="372"/>
      <c r="ET19" s="372"/>
      <c r="EU19" s="372"/>
      <c r="EV19" s="372">
        <v>13</v>
      </c>
      <c r="EW19" s="520"/>
      <c r="EX19" s="520"/>
      <c r="EY19" s="520"/>
      <c r="EZ19" s="520"/>
      <c r="FA19" s="520"/>
      <c r="FB19" s="520"/>
      <c r="FC19" s="520"/>
      <c r="FD19" s="520"/>
      <c r="FE19" s="639"/>
      <c r="FF19" s="639"/>
      <c r="FG19" s="639"/>
      <c r="FH19" s="639"/>
      <c r="FI19" s="639"/>
      <c r="FJ19" s="639"/>
      <c r="FK19" s="639"/>
      <c r="FL19" s="639"/>
      <c r="FM19" s="639"/>
      <c r="FN19" s="639"/>
      <c r="FO19" s="639"/>
      <c r="FP19" s="639"/>
      <c r="FQ19" s="639"/>
      <c r="FR19" s="639"/>
      <c r="FS19" s="758"/>
      <c r="FT19" s="758"/>
      <c r="FU19" s="758"/>
      <c r="FV19" s="758"/>
      <c r="FW19" s="758"/>
      <c r="FX19" s="758"/>
      <c r="FY19" s="758"/>
      <c r="FZ19" s="758"/>
      <c r="GA19" s="758"/>
      <c r="GB19" s="758"/>
      <c r="GC19" s="758"/>
      <c r="GD19" s="758"/>
      <c r="GE19" s="758"/>
      <c r="GF19" s="758"/>
      <c r="GG19" s="1606"/>
      <c r="GH19" s="1606"/>
      <c r="GI19" s="1606"/>
      <c r="GJ19" s="1606"/>
      <c r="GK19" s="1606"/>
      <c r="GL19" s="1606"/>
      <c r="GM19" s="1606"/>
      <c r="GN19" s="1606"/>
      <c r="GO19" s="1606"/>
      <c r="GP19" s="1606"/>
      <c r="GQ19" s="1606"/>
      <c r="GR19" s="1606"/>
      <c r="GS19" s="1606"/>
      <c r="GT19" s="1606"/>
      <c r="GU19" s="1606"/>
      <c r="GV19" s="3605"/>
      <c r="GW19" s="3605"/>
      <c r="GX19" s="3605"/>
      <c r="GY19" s="3605"/>
      <c r="GZ19" s="3605"/>
      <c r="HA19" s="3605"/>
      <c r="HB19" s="3605"/>
      <c r="HC19" s="3671"/>
      <c r="HD19" s="3605"/>
      <c r="HE19" s="3605"/>
      <c r="HF19" s="3605"/>
      <c r="HG19" s="3760"/>
      <c r="HH19" s="3761"/>
    </row>
    <row r="20" spans="1:216" s="484" customFormat="1" ht="11.1" customHeight="1" x14ac:dyDescent="0.2">
      <c r="A20" s="62" t="s">
        <v>143</v>
      </c>
      <c r="B20" s="62" t="s">
        <v>143</v>
      </c>
      <c r="C20" s="454">
        <f t="shared" si="7"/>
        <v>2</v>
      </c>
      <c r="D20" s="453">
        <f t="shared" si="8"/>
        <v>1.2738853503184714E-2</v>
      </c>
      <c r="E20" s="409">
        <f t="array" ref="E20">MIN(IF(BG20:HH20&gt;=1,$BG$3:$HH$3))</f>
        <v>40327</v>
      </c>
      <c r="F20" s="406">
        <f t="array" ref="F20">MAX(IF(BG20:HH20&gt;=1,$BG$3:$HH$3))</f>
        <v>40697</v>
      </c>
      <c r="G20" s="448">
        <f t="shared" si="9"/>
        <v>1</v>
      </c>
      <c r="H20" s="452">
        <f t="shared" si="10"/>
        <v>0.5</v>
      </c>
      <c r="I20" s="632">
        <f t="shared" si="11"/>
        <v>1</v>
      </c>
      <c r="J20" s="381">
        <f t="array" ref="J20">IF((G20&gt;=1),MAX(IF(BG20:HH20=1,$BG$3:$HH$3)),"-")</f>
        <v>40697</v>
      </c>
      <c r="K20" s="766">
        <f t="array" ref="K20">IF((G20&gt;=1),MAX(IF(BG20:HH20=1,$BG$2:$HH$2)),"-")</f>
        <v>40</v>
      </c>
      <c r="L20" s="390">
        <f t="shared" ca="1" si="12"/>
        <v>0</v>
      </c>
      <c r="M20" s="390">
        <f t="shared" ca="1" si="13"/>
        <v>117</v>
      </c>
      <c r="N20" s="451">
        <f t="shared" si="14"/>
        <v>0</v>
      </c>
      <c r="O20" s="450">
        <f t="shared" si="15"/>
        <v>0</v>
      </c>
      <c r="P20" s="162">
        <f t="shared" si="16"/>
        <v>1</v>
      </c>
      <c r="Q20" s="449">
        <f t="shared" si="17"/>
        <v>0.5</v>
      </c>
      <c r="R20" s="448">
        <f t="shared" si="18"/>
        <v>2</v>
      </c>
      <c r="S20" s="447">
        <f t="shared" si="19"/>
        <v>1</v>
      </c>
      <c r="T20" s="368">
        <f t="shared" si="20"/>
        <v>1</v>
      </c>
      <c r="U20" s="163">
        <f t="shared" si="21"/>
        <v>0.5</v>
      </c>
      <c r="V20" s="369">
        <f t="shared" si="22"/>
        <v>2</v>
      </c>
      <c r="W20" s="164">
        <f t="shared" si="23"/>
        <v>1</v>
      </c>
      <c r="X20" s="165">
        <f t="array" ref="X20">SUM(1*(BG$5:HH$5=BG20:HH20))-1</f>
        <v>0</v>
      </c>
      <c r="Y20" s="166">
        <f t="shared" si="24"/>
        <v>0</v>
      </c>
      <c r="Z20" s="395">
        <f t="shared" si="25"/>
        <v>2</v>
      </c>
      <c r="AA20" s="395">
        <f t="shared" si="26"/>
        <v>9</v>
      </c>
      <c r="AB20" s="403">
        <f t="shared" si="27"/>
        <v>0.22222222222222221</v>
      </c>
      <c r="AC20" s="3427">
        <f t="shared" si="28"/>
        <v>0</v>
      </c>
      <c r="AD20" s="3428">
        <f t="shared" si="29"/>
        <v>0</v>
      </c>
      <c r="AE20" s="3429">
        <f t="shared" si="30"/>
        <v>0</v>
      </c>
      <c r="AF20" s="3430">
        <f t="shared" si="31"/>
        <v>0</v>
      </c>
      <c r="AG20" s="3431">
        <f t="shared" si="32"/>
        <v>0</v>
      </c>
      <c r="AH20" s="3432">
        <f t="shared" si="33"/>
        <v>0</v>
      </c>
      <c r="AI20" s="3433">
        <f t="shared" si="34"/>
        <v>1</v>
      </c>
      <c r="AJ20" s="3434">
        <f t="shared" si="35"/>
        <v>0</v>
      </c>
      <c r="AK20" s="3435">
        <f t="shared" si="36"/>
        <v>1</v>
      </c>
      <c r="AL20" s="3436">
        <f t="shared" si="37"/>
        <v>1</v>
      </c>
      <c r="AM20" s="3437">
        <f t="shared" si="38"/>
        <v>0</v>
      </c>
      <c r="AN20" s="3438">
        <f t="shared" si="39"/>
        <v>0</v>
      </c>
      <c r="AO20" s="3439">
        <f t="shared" si="40"/>
        <v>0</v>
      </c>
      <c r="AP20" s="3440">
        <f t="shared" si="41"/>
        <v>0</v>
      </c>
      <c r="AQ20" s="3427">
        <f t="shared" si="42"/>
        <v>0</v>
      </c>
      <c r="AR20" s="3428">
        <f t="shared" si="43"/>
        <v>0</v>
      </c>
      <c r="AS20" s="3429">
        <f t="shared" si="44"/>
        <v>0</v>
      </c>
      <c r="AT20" s="3430">
        <f t="shared" si="45"/>
        <v>0</v>
      </c>
      <c r="AU20" s="3431">
        <f t="shared" si="46"/>
        <v>0</v>
      </c>
      <c r="AV20" s="3432">
        <f t="shared" si="47"/>
        <v>0</v>
      </c>
      <c r="AW20" s="3433">
        <f t="shared" si="48"/>
        <v>0</v>
      </c>
      <c r="AX20" s="3434">
        <f t="shared" si="49"/>
        <v>0</v>
      </c>
      <c r="AY20" s="3435">
        <f t="shared" si="50"/>
        <v>0</v>
      </c>
      <c r="AZ20" s="3436">
        <f t="shared" si="51"/>
        <v>0</v>
      </c>
      <c r="BA20" s="3437">
        <f t="shared" si="52"/>
        <v>0</v>
      </c>
      <c r="BB20" s="3438">
        <f t="shared" si="53"/>
        <v>0</v>
      </c>
      <c r="BC20" s="3439">
        <f t="shared" si="54"/>
        <v>0</v>
      </c>
      <c r="BD20" s="3440">
        <f t="shared" si="55"/>
        <v>0</v>
      </c>
      <c r="BE20" s="3427">
        <f t="shared" si="56"/>
        <v>0</v>
      </c>
      <c r="BF20" s="3428">
        <f t="shared" si="57"/>
        <v>0</v>
      </c>
      <c r="BG20" s="97"/>
      <c r="BH20" s="88"/>
      <c r="BI20" s="88"/>
      <c r="BJ20" s="89"/>
      <c r="BK20" s="89"/>
      <c r="BL20" s="89"/>
      <c r="BM20" s="89"/>
      <c r="BN20" s="89"/>
      <c r="BO20" s="89"/>
      <c r="BP20" s="89"/>
      <c r="BQ20" s="89"/>
      <c r="BR20" s="98"/>
      <c r="BS20" s="98"/>
      <c r="BT20" s="98"/>
      <c r="BU20" s="98"/>
      <c r="BV20" s="98"/>
      <c r="BW20" s="98"/>
      <c r="BX20" s="98"/>
      <c r="BY20" s="90"/>
      <c r="BZ20" s="91"/>
      <c r="CA20" s="91"/>
      <c r="CB20" s="91"/>
      <c r="CC20" s="91"/>
      <c r="CD20" s="91"/>
      <c r="CE20" s="91"/>
      <c r="CF20" s="91"/>
      <c r="CG20" s="91"/>
      <c r="CH20" s="91"/>
      <c r="CI20" s="91">
        <v>3</v>
      </c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>
        <v>1</v>
      </c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89"/>
      <c r="EE20" s="89"/>
      <c r="EF20" s="89"/>
      <c r="EG20" s="96"/>
      <c r="EH20" s="96"/>
      <c r="EI20" s="110"/>
      <c r="EJ20" s="110"/>
      <c r="EK20" s="110"/>
      <c r="EL20" s="110"/>
      <c r="EM20" s="110"/>
      <c r="EN20" s="110"/>
      <c r="EO20" s="110"/>
      <c r="EP20" s="110"/>
      <c r="EQ20" s="372"/>
      <c r="ER20" s="372"/>
      <c r="ES20" s="372"/>
      <c r="ET20" s="372"/>
      <c r="EU20" s="372"/>
      <c r="EV20" s="372"/>
      <c r="EW20" s="520"/>
      <c r="EX20" s="520"/>
      <c r="EY20" s="520"/>
      <c r="EZ20" s="520"/>
      <c r="FA20" s="520"/>
      <c r="FB20" s="520"/>
      <c r="FC20" s="520"/>
      <c r="FD20" s="520"/>
      <c r="FE20" s="639"/>
      <c r="FF20" s="639"/>
      <c r="FG20" s="639"/>
      <c r="FH20" s="639"/>
      <c r="FI20" s="639"/>
      <c r="FJ20" s="639"/>
      <c r="FK20" s="639"/>
      <c r="FL20" s="639"/>
      <c r="FM20" s="639"/>
      <c r="FN20" s="639"/>
      <c r="FO20" s="639"/>
      <c r="FP20" s="639"/>
      <c r="FQ20" s="639"/>
      <c r="FR20" s="639"/>
      <c r="FS20" s="758"/>
      <c r="FT20" s="758"/>
      <c r="FU20" s="758"/>
      <c r="FV20" s="758"/>
      <c r="FW20" s="758"/>
      <c r="FX20" s="758"/>
      <c r="FY20" s="758"/>
      <c r="FZ20" s="758"/>
      <c r="GA20" s="758"/>
      <c r="GB20" s="758"/>
      <c r="GC20" s="758"/>
      <c r="GD20" s="758"/>
      <c r="GE20" s="758"/>
      <c r="GF20" s="758"/>
      <c r="GG20" s="1606"/>
      <c r="GH20" s="1606"/>
      <c r="GI20" s="1606"/>
      <c r="GJ20" s="1606"/>
      <c r="GK20" s="1606"/>
      <c r="GL20" s="1606"/>
      <c r="GM20" s="1606"/>
      <c r="GN20" s="1606"/>
      <c r="GO20" s="1606"/>
      <c r="GP20" s="1606"/>
      <c r="GQ20" s="1606"/>
      <c r="GR20" s="1606"/>
      <c r="GS20" s="1606"/>
      <c r="GT20" s="1606"/>
      <c r="GU20" s="1606"/>
      <c r="GV20" s="3605"/>
      <c r="GW20" s="3605"/>
      <c r="GX20" s="3605"/>
      <c r="GY20" s="3605"/>
      <c r="GZ20" s="3605"/>
      <c r="HA20" s="3605"/>
      <c r="HB20" s="3605"/>
      <c r="HC20" s="3671"/>
      <c r="HD20" s="3605"/>
      <c r="HE20" s="3605"/>
      <c r="HF20" s="3605"/>
      <c r="HG20" s="3760"/>
      <c r="HH20" s="3761"/>
    </row>
    <row r="21" spans="1:216" s="484" customFormat="1" ht="11.1" customHeight="1" x14ac:dyDescent="0.2">
      <c r="A21" s="59" t="s">
        <v>849</v>
      </c>
      <c r="B21" s="59" t="s">
        <v>66</v>
      </c>
      <c r="C21" s="454">
        <f t="shared" si="7"/>
        <v>1</v>
      </c>
      <c r="D21" s="453">
        <f t="shared" si="8"/>
        <v>6.369426751592357E-3</v>
      </c>
      <c r="E21" s="409">
        <f t="array" ref="E21">MIN(IF(BG21:HH21&gt;=1,$BG$3:$HH$3))</f>
        <v>39410</v>
      </c>
      <c r="F21" s="406">
        <f t="array" ref="F21">MAX(IF(BG21:HH21&gt;=1,$BG$3:$HH$3))</f>
        <v>39410</v>
      </c>
      <c r="G21" s="448">
        <f t="shared" si="9"/>
        <v>0</v>
      </c>
      <c r="H21" s="452">
        <f t="shared" si="10"/>
        <v>0</v>
      </c>
      <c r="I21" s="632" t="str">
        <f t="shared" si="11"/>
        <v>-</v>
      </c>
      <c r="J21" s="381" t="str">
        <f t="array" ref="J21">IF((G21&gt;=1),MAX(IF(BG21:HH21=1,$BG$3:$HH$3)),"-")</f>
        <v>-</v>
      </c>
      <c r="K21" s="766" t="str">
        <f t="array" ref="K21">IF((G21&gt;=1),MAX(IF(BG21:HH21=1,$BG$2:$HH$2)),"-")</f>
        <v>-</v>
      </c>
      <c r="L21" s="390">
        <f t="shared" ca="1" si="12"/>
        <v>1</v>
      </c>
      <c r="M21" s="390" t="str">
        <f t="shared" ca="1" si="13"/>
        <v>-</v>
      </c>
      <c r="N21" s="451">
        <f t="shared" si="14"/>
        <v>0</v>
      </c>
      <c r="O21" s="450">
        <f t="shared" si="15"/>
        <v>0</v>
      </c>
      <c r="P21" s="162">
        <f t="shared" si="16"/>
        <v>0</v>
      </c>
      <c r="Q21" s="449">
        <f t="shared" si="17"/>
        <v>0</v>
      </c>
      <c r="R21" s="448">
        <f t="shared" si="18"/>
        <v>0</v>
      </c>
      <c r="S21" s="447">
        <f t="shared" si="19"/>
        <v>0</v>
      </c>
      <c r="T21" s="368">
        <f t="shared" si="20"/>
        <v>0</v>
      </c>
      <c r="U21" s="163">
        <f t="shared" si="21"/>
        <v>0</v>
      </c>
      <c r="V21" s="369">
        <f t="shared" si="22"/>
        <v>0</v>
      </c>
      <c r="W21" s="164">
        <f t="shared" si="23"/>
        <v>0</v>
      </c>
      <c r="X21" s="165">
        <f t="array" ref="X21">SUM(1*(BG$5:HH$5=BG21:HH21))-1</f>
        <v>0</v>
      </c>
      <c r="Y21" s="166">
        <f t="shared" si="24"/>
        <v>0</v>
      </c>
      <c r="Z21" s="395">
        <f t="shared" si="25"/>
        <v>8</v>
      </c>
      <c r="AA21" s="395">
        <f t="shared" si="26"/>
        <v>13</v>
      </c>
      <c r="AB21" s="403">
        <f t="shared" si="27"/>
        <v>0.61538461538461542</v>
      </c>
      <c r="AC21" s="3427">
        <f t="shared" si="28"/>
        <v>0</v>
      </c>
      <c r="AD21" s="3428">
        <f t="shared" si="29"/>
        <v>0</v>
      </c>
      <c r="AE21" s="3429">
        <f t="shared" si="30"/>
        <v>1</v>
      </c>
      <c r="AF21" s="3430">
        <f t="shared" si="31"/>
        <v>0</v>
      </c>
      <c r="AG21" s="3431">
        <f t="shared" si="32"/>
        <v>0</v>
      </c>
      <c r="AH21" s="3432">
        <f t="shared" si="33"/>
        <v>0</v>
      </c>
      <c r="AI21" s="3433">
        <f t="shared" si="34"/>
        <v>0</v>
      </c>
      <c r="AJ21" s="3434">
        <f t="shared" si="35"/>
        <v>0</v>
      </c>
      <c r="AK21" s="3435">
        <f t="shared" si="36"/>
        <v>0</v>
      </c>
      <c r="AL21" s="3436">
        <f t="shared" si="37"/>
        <v>0</v>
      </c>
      <c r="AM21" s="3437">
        <f t="shared" si="38"/>
        <v>0</v>
      </c>
      <c r="AN21" s="3438">
        <f t="shared" si="39"/>
        <v>0</v>
      </c>
      <c r="AO21" s="3439">
        <f t="shared" si="40"/>
        <v>0</v>
      </c>
      <c r="AP21" s="3440">
        <f t="shared" si="41"/>
        <v>0</v>
      </c>
      <c r="AQ21" s="3427">
        <f t="shared" si="42"/>
        <v>0</v>
      </c>
      <c r="AR21" s="3428">
        <f t="shared" si="43"/>
        <v>0</v>
      </c>
      <c r="AS21" s="3429">
        <f t="shared" si="44"/>
        <v>0</v>
      </c>
      <c r="AT21" s="3430">
        <f t="shared" si="45"/>
        <v>0</v>
      </c>
      <c r="AU21" s="3431">
        <f t="shared" si="46"/>
        <v>0</v>
      </c>
      <c r="AV21" s="3432">
        <f t="shared" si="47"/>
        <v>0</v>
      </c>
      <c r="AW21" s="3433">
        <f t="shared" si="48"/>
        <v>0</v>
      </c>
      <c r="AX21" s="3434">
        <f t="shared" si="49"/>
        <v>0</v>
      </c>
      <c r="AY21" s="3435">
        <f t="shared" si="50"/>
        <v>0</v>
      </c>
      <c r="AZ21" s="3436">
        <f t="shared" si="51"/>
        <v>0</v>
      </c>
      <c r="BA21" s="3437">
        <f t="shared" si="52"/>
        <v>0</v>
      </c>
      <c r="BB21" s="3438">
        <f t="shared" si="53"/>
        <v>0</v>
      </c>
      <c r="BC21" s="3439">
        <f t="shared" si="54"/>
        <v>0</v>
      </c>
      <c r="BD21" s="3440">
        <f t="shared" si="55"/>
        <v>0</v>
      </c>
      <c r="BE21" s="3427">
        <f t="shared" si="56"/>
        <v>0</v>
      </c>
      <c r="BF21" s="3428">
        <f t="shared" si="57"/>
        <v>0</v>
      </c>
      <c r="BG21" s="97"/>
      <c r="BH21" s="88"/>
      <c r="BI21" s="88"/>
      <c r="BJ21" s="89"/>
      <c r="BK21" s="89"/>
      <c r="BL21" s="89">
        <v>8</v>
      </c>
      <c r="BM21" s="89"/>
      <c r="BN21" s="89"/>
      <c r="BO21" s="89"/>
      <c r="BP21" s="89"/>
      <c r="BQ21" s="89"/>
      <c r="BR21" s="90"/>
      <c r="BS21" s="90"/>
      <c r="BT21" s="90"/>
      <c r="BU21" s="90"/>
      <c r="BV21" s="90"/>
      <c r="BW21" s="90"/>
      <c r="BX21" s="90"/>
      <c r="BY21" s="90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89"/>
      <c r="EE21" s="89"/>
      <c r="EF21" s="89"/>
      <c r="EG21" s="96"/>
      <c r="EH21" s="96"/>
      <c r="EI21" s="110"/>
      <c r="EJ21" s="110"/>
      <c r="EK21" s="110"/>
      <c r="EL21" s="110"/>
      <c r="EM21" s="110"/>
      <c r="EN21" s="110"/>
      <c r="EO21" s="110"/>
      <c r="EP21" s="110"/>
      <c r="EQ21" s="372"/>
      <c r="ER21" s="372"/>
      <c r="ES21" s="372"/>
      <c r="ET21" s="372"/>
      <c r="EU21" s="372"/>
      <c r="EV21" s="372"/>
      <c r="EW21" s="520"/>
      <c r="EX21" s="520"/>
      <c r="EY21" s="520"/>
      <c r="EZ21" s="520"/>
      <c r="FA21" s="520"/>
      <c r="FB21" s="520"/>
      <c r="FC21" s="520"/>
      <c r="FD21" s="520"/>
      <c r="FE21" s="639"/>
      <c r="FF21" s="639"/>
      <c r="FG21" s="639"/>
      <c r="FH21" s="639"/>
      <c r="FI21" s="639"/>
      <c r="FJ21" s="639"/>
      <c r="FK21" s="639"/>
      <c r="FL21" s="639"/>
      <c r="FM21" s="639"/>
      <c r="FN21" s="639"/>
      <c r="FO21" s="639"/>
      <c r="FP21" s="639"/>
      <c r="FQ21" s="639"/>
      <c r="FR21" s="639"/>
      <c r="FS21" s="758"/>
      <c r="FT21" s="758"/>
      <c r="FU21" s="758"/>
      <c r="FV21" s="758"/>
      <c r="FW21" s="758"/>
      <c r="FX21" s="758"/>
      <c r="FY21" s="758"/>
      <c r="FZ21" s="758"/>
      <c r="GA21" s="758"/>
      <c r="GB21" s="758"/>
      <c r="GC21" s="758"/>
      <c r="GD21" s="758"/>
      <c r="GE21" s="758"/>
      <c r="GF21" s="758"/>
      <c r="GG21" s="1606"/>
      <c r="GH21" s="1606"/>
      <c r="GI21" s="1606"/>
      <c r="GJ21" s="1606"/>
      <c r="GK21" s="1606"/>
      <c r="GL21" s="1606"/>
      <c r="GM21" s="1606"/>
      <c r="GN21" s="1606"/>
      <c r="GO21" s="1606"/>
      <c r="GP21" s="1606"/>
      <c r="GQ21" s="1606"/>
      <c r="GR21" s="1606"/>
      <c r="GS21" s="1606"/>
      <c r="GT21" s="1606"/>
      <c r="GU21" s="1606"/>
      <c r="GV21" s="3605"/>
      <c r="GW21" s="3605"/>
      <c r="GX21" s="3605"/>
      <c r="GY21" s="3605"/>
      <c r="GZ21" s="3605"/>
      <c r="HA21" s="3605"/>
      <c r="HB21" s="3605"/>
      <c r="HC21" s="3671"/>
      <c r="HD21" s="3605"/>
      <c r="HE21" s="3605"/>
      <c r="HF21" s="3605"/>
      <c r="HG21" s="3760"/>
      <c r="HH21" s="3761"/>
    </row>
    <row r="22" spans="1:216" s="484" customFormat="1" ht="11.1" customHeight="1" x14ac:dyDescent="0.2">
      <c r="A22" s="59" t="s">
        <v>171</v>
      </c>
      <c r="B22" s="59" t="s">
        <v>168</v>
      </c>
      <c r="C22" s="454">
        <f t="shared" si="7"/>
        <v>1</v>
      </c>
      <c r="D22" s="453">
        <f t="shared" si="8"/>
        <v>6.369426751592357E-3</v>
      </c>
      <c r="E22" s="409">
        <f t="array" ref="E22">MIN(IF(BG22:HH22&gt;=1,$BG$3:$HH$3))</f>
        <v>41397</v>
      </c>
      <c r="F22" s="406">
        <f t="array" ref="F22">MAX(IF(BG22:HH22&gt;=1,$BG$3:$HH$3))</f>
        <v>41397</v>
      </c>
      <c r="G22" s="448">
        <f t="shared" si="9"/>
        <v>0</v>
      </c>
      <c r="H22" s="452">
        <f t="shared" si="10"/>
        <v>0</v>
      </c>
      <c r="I22" s="632" t="str">
        <f t="shared" si="11"/>
        <v>-</v>
      </c>
      <c r="J22" s="381" t="str">
        <f t="array" ref="J22">IF((G22&gt;=1),MAX(IF(BG22:HH22=1,$BG$3:$HH$3)),"-")</f>
        <v>-</v>
      </c>
      <c r="K22" s="766" t="str">
        <f t="array" ref="K22">IF((G22&gt;=1),MAX(IF(BG22:HH22=1,$BG$2:$HH$2)),"-")</f>
        <v>-</v>
      </c>
      <c r="L22" s="390">
        <f t="shared" ca="1" si="12"/>
        <v>1</v>
      </c>
      <c r="M22" s="390" t="str">
        <f t="shared" ca="1" si="13"/>
        <v>-</v>
      </c>
      <c r="N22" s="451">
        <f t="shared" si="14"/>
        <v>0</v>
      </c>
      <c r="O22" s="450">
        <f t="shared" si="15"/>
        <v>0</v>
      </c>
      <c r="P22" s="162">
        <f t="shared" si="16"/>
        <v>0</v>
      </c>
      <c r="Q22" s="449">
        <f t="shared" si="17"/>
        <v>0</v>
      </c>
      <c r="R22" s="448">
        <f t="shared" si="18"/>
        <v>0</v>
      </c>
      <c r="S22" s="447">
        <f t="shared" si="19"/>
        <v>0</v>
      </c>
      <c r="T22" s="368">
        <f t="shared" si="20"/>
        <v>0</v>
      </c>
      <c r="U22" s="163">
        <f t="shared" si="21"/>
        <v>0</v>
      </c>
      <c r="V22" s="369">
        <f t="shared" si="22"/>
        <v>0</v>
      </c>
      <c r="W22" s="164">
        <f t="shared" si="23"/>
        <v>0</v>
      </c>
      <c r="X22" s="165">
        <f t="array" ref="X22">SUM(1*(BG$5:HH$5=BG22:HH22))-1</f>
        <v>0</v>
      </c>
      <c r="Y22" s="166">
        <f t="shared" si="24"/>
        <v>0</v>
      </c>
      <c r="Z22" s="395">
        <f t="shared" si="25"/>
        <v>10</v>
      </c>
      <c r="AA22" s="395">
        <f t="shared" si="26"/>
        <v>17</v>
      </c>
      <c r="AB22" s="403">
        <f t="shared" si="27"/>
        <v>0.58823529411764708</v>
      </c>
      <c r="AC22" s="3427">
        <f t="shared" si="28"/>
        <v>0</v>
      </c>
      <c r="AD22" s="3428">
        <f t="shared" si="29"/>
        <v>0</v>
      </c>
      <c r="AE22" s="3429">
        <f t="shared" si="30"/>
        <v>0</v>
      </c>
      <c r="AF22" s="3430">
        <f t="shared" si="31"/>
        <v>0</v>
      </c>
      <c r="AG22" s="3431">
        <f t="shared" si="32"/>
        <v>0</v>
      </c>
      <c r="AH22" s="3432">
        <f t="shared" si="33"/>
        <v>0</v>
      </c>
      <c r="AI22" s="3433">
        <f t="shared" si="34"/>
        <v>0</v>
      </c>
      <c r="AJ22" s="3434">
        <f t="shared" si="35"/>
        <v>0</v>
      </c>
      <c r="AK22" s="3435">
        <f t="shared" si="36"/>
        <v>0</v>
      </c>
      <c r="AL22" s="3436">
        <f t="shared" si="37"/>
        <v>0</v>
      </c>
      <c r="AM22" s="3437">
        <f t="shared" si="38"/>
        <v>0</v>
      </c>
      <c r="AN22" s="3438">
        <f t="shared" si="39"/>
        <v>0</v>
      </c>
      <c r="AO22" s="3439">
        <f t="shared" si="40"/>
        <v>1</v>
      </c>
      <c r="AP22" s="3440">
        <f t="shared" si="41"/>
        <v>0</v>
      </c>
      <c r="AQ22" s="3427">
        <f t="shared" si="42"/>
        <v>0</v>
      </c>
      <c r="AR22" s="3428">
        <f t="shared" si="43"/>
        <v>0</v>
      </c>
      <c r="AS22" s="3429">
        <f t="shared" si="44"/>
        <v>0</v>
      </c>
      <c r="AT22" s="3430">
        <f t="shared" si="45"/>
        <v>0</v>
      </c>
      <c r="AU22" s="3431">
        <f t="shared" si="46"/>
        <v>0</v>
      </c>
      <c r="AV22" s="3432">
        <f t="shared" si="47"/>
        <v>0</v>
      </c>
      <c r="AW22" s="3433">
        <f t="shared" si="48"/>
        <v>0</v>
      </c>
      <c r="AX22" s="3434">
        <f t="shared" si="49"/>
        <v>0</v>
      </c>
      <c r="AY22" s="3435">
        <f t="shared" si="50"/>
        <v>0</v>
      </c>
      <c r="AZ22" s="3436">
        <f t="shared" si="51"/>
        <v>0</v>
      </c>
      <c r="BA22" s="3437">
        <f t="shared" si="52"/>
        <v>0</v>
      </c>
      <c r="BB22" s="3438">
        <f t="shared" si="53"/>
        <v>0</v>
      </c>
      <c r="BC22" s="3439">
        <f t="shared" si="54"/>
        <v>0</v>
      </c>
      <c r="BD22" s="3440">
        <f t="shared" si="55"/>
        <v>0</v>
      </c>
      <c r="BE22" s="3427">
        <f t="shared" si="56"/>
        <v>0</v>
      </c>
      <c r="BF22" s="3428">
        <f t="shared" si="57"/>
        <v>0</v>
      </c>
      <c r="BG22" s="97"/>
      <c r="BH22" s="88"/>
      <c r="BI22" s="88"/>
      <c r="BJ22" s="89"/>
      <c r="BK22" s="89"/>
      <c r="BL22" s="89"/>
      <c r="BM22" s="89"/>
      <c r="BN22" s="89"/>
      <c r="BO22" s="89"/>
      <c r="BP22" s="89"/>
      <c r="BQ22" s="89"/>
      <c r="BR22" s="98"/>
      <c r="BS22" s="98"/>
      <c r="BT22" s="98"/>
      <c r="BU22" s="98"/>
      <c r="BV22" s="98"/>
      <c r="BW22" s="98"/>
      <c r="BX22" s="98"/>
      <c r="BY22" s="90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>
        <v>10</v>
      </c>
      <c r="DQ22" s="94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89"/>
      <c r="EE22" s="89"/>
      <c r="EF22" s="89"/>
      <c r="EG22" s="96"/>
      <c r="EH22" s="96"/>
      <c r="EI22" s="110"/>
      <c r="EJ22" s="110"/>
      <c r="EK22" s="110"/>
      <c r="EL22" s="110"/>
      <c r="EM22" s="110"/>
      <c r="EN22" s="110"/>
      <c r="EO22" s="110"/>
      <c r="EP22" s="110"/>
      <c r="EQ22" s="372"/>
      <c r="ER22" s="372"/>
      <c r="ES22" s="372"/>
      <c r="ET22" s="372"/>
      <c r="EU22" s="372"/>
      <c r="EV22" s="372"/>
      <c r="EW22" s="520"/>
      <c r="EX22" s="520"/>
      <c r="EY22" s="520"/>
      <c r="EZ22" s="520"/>
      <c r="FA22" s="520"/>
      <c r="FB22" s="520"/>
      <c r="FC22" s="520"/>
      <c r="FD22" s="520"/>
      <c r="FE22" s="639"/>
      <c r="FF22" s="639"/>
      <c r="FG22" s="639"/>
      <c r="FH22" s="639"/>
      <c r="FI22" s="639"/>
      <c r="FJ22" s="639"/>
      <c r="FK22" s="639"/>
      <c r="FL22" s="639"/>
      <c r="FM22" s="639"/>
      <c r="FN22" s="639"/>
      <c r="FO22" s="639"/>
      <c r="FP22" s="639"/>
      <c r="FQ22" s="639"/>
      <c r="FR22" s="639"/>
      <c r="FS22" s="758"/>
      <c r="FT22" s="758"/>
      <c r="FU22" s="758"/>
      <c r="FV22" s="758"/>
      <c r="FW22" s="758"/>
      <c r="FX22" s="758"/>
      <c r="FY22" s="758"/>
      <c r="FZ22" s="758"/>
      <c r="GA22" s="758"/>
      <c r="GB22" s="758"/>
      <c r="GC22" s="758"/>
      <c r="GD22" s="758"/>
      <c r="GE22" s="758"/>
      <c r="GF22" s="758"/>
      <c r="GG22" s="1606"/>
      <c r="GH22" s="1606"/>
      <c r="GI22" s="1606"/>
      <c r="GJ22" s="1606"/>
      <c r="GK22" s="1606"/>
      <c r="GL22" s="1606"/>
      <c r="GM22" s="1606"/>
      <c r="GN22" s="1606"/>
      <c r="GO22" s="1606"/>
      <c r="GP22" s="1606"/>
      <c r="GQ22" s="1606"/>
      <c r="GR22" s="1606"/>
      <c r="GS22" s="1606"/>
      <c r="GT22" s="1606"/>
      <c r="GU22" s="1606"/>
      <c r="GV22" s="3605"/>
      <c r="GW22" s="3605"/>
      <c r="GX22" s="3605"/>
      <c r="GY22" s="3605"/>
      <c r="GZ22" s="3605"/>
      <c r="HA22" s="3605"/>
      <c r="HB22" s="3605"/>
      <c r="HC22" s="3671"/>
      <c r="HD22" s="3605"/>
      <c r="HE22" s="3605"/>
      <c r="HF22" s="3605"/>
      <c r="HG22" s="3760"/>
      <c r="HH22" s="3761"/>
    </row>
    <row r="23" spans="1:216" s="484" customFormat="1" ht="11.1" customHeight="1" x14ac:dyDescent="0.2">
      <c r="A23" s="59" t="s">
        <v>317</v>
      </c>
      <c r="B23" s="59" t="s">
        <v>315</v>
      </c>
      <c r="C23" s="454">
        <f t="shared" si="7"/>
        <v>1</v>
      </c>
      <c r="D23" s="453">
        <f t="shared" si="8"/>
        <v>6.369426751592357E-3</v>
      </c>
      <c r="E23" s="409">
        <f t="array" ref="E23">MIN(IF(BG23:HH23&gt;=1,$BG$3:$HH$3))</f>
        <v>42902</v>
      </c>
      <c r="F23" s="406">
        <f t="array" ref="F23">MAX(IF(BG23:HH23&gt;=1,$BG$3:$HH$3))</f>
        <v>42902</v>
      </c>
      <c r="G23" s="448">
        <f t="shared" si="9"/>
        <v>0</v>
      </c>
      <c r="H23" s="452">
        <f t="shared" si="10"/>
        <v>0</v>
      </c>
      <c r="I23" s="632" t="str">
        <f t="shared" si="11"/>
        <v>-</v>
      </c>
      <c r="J23" s="381" t="str">
        <f t="array" ref="J23">IF((G23&gt;=1),MAX(IF(BG23:HH23=1,$BG$3:$HH$3)),"-")</f>
        <v>-</v>
      </c>
      <c r="K23" s="766" t="str">
        <f t="array" ref="K23">IF((G23&gt;=1),MAX(IF(BG23:HH23=1,$BG$2:$HH$2)),"-")</f>
        <v>-</v>
      </c>
      <c r="L23" s="390">
        <f t="shared" ca="1" si="12"/>
        <v>1</v>
      </c>
      <c r="M23" s="390" t="str">
        <f t="shared" ca="1" si="13"/>
        <v>-</v>
      </c>
      <c r="N23" s="451">
        <f t="shared" si="14"/>
        <v>0</v>
      </c>
      <c r="O23" s="450">
        <f t="shared" si="15"/>
        <v>0</v>
      </c>
      <c r="P23" s="162">
        <f t="shared" si="16"/>
        <v>0</v>
      </c>
      <c r="Q23" s="449">
        <f t="shared" si="17"/>
        <v>0</v>
      </c>
      <c r="R23" s="448">
        <f t="shared" si="18"/>
        <v>0</v>
      </c>
      <c r="S23" s="447">
        <f t="shared" si="19"/>
        <v>0</v>
      </c>
      <c r="T23" s="368">
        <f t="shared" si="20"/>
        <v>0</v>
      </c>
      <c r="U23" s="163">
        <f t="shared" si="21"/>
        <v>0</v>
      </c>
      <c r="V23" s="369">
        <f t="shared" si="22"/>
        <v>0</v>
      </c>
      <c r="W23" s="164">
        <f t="shared" si="23"/>
        <v>0</v>
      </c>
      <c r="X23" s="165">
        <f t="array" ref="X23">SUM(1*(BG$5:HH$5=BG23:HH23))-1</f>
        <v>0</v>
      </c>
      <c r="Y23" s="166">
        <f t="shared" si="24"/>
        <v>0</v>
      </c>
      <c r="Z23" s="395">
        <f t="shared" si="25"/>
        <v>9</v>
      </c>
      <c r="AA23" s="395">
        <f t="shared" si="26"/>
        <v>13</v>
      </c>
      <c r="AB23" s="403">
        <f t="shared" si="27"/>
        <v>0.69230769230769229</v>
      </c>
      <c r="AC23" s="3427">
        <f t="shared" si="28"/>
        <v>0</v>
      </c>
      <c r="AD23" s="3428">
        <f t="shared" si="29"/>
        <v>0</v>
      </c>
      <c r="AE23" s="3429">
        <f t="shared" si="30"/>
        <v>0</v>
      </c>
      <c r="AF23" s="3430">
        <f t="shared" si="31"/>
        <v>0</v>
      </c>
      <c r="AG23" s="3431">
        <f t="shared" si="32"/>
        <v>0</v>
      </c>
      <c r="AH23" s="3432">
        <f t="shared" si="33"/>
        <v>0</v>
      </c>
      <c r="AI23" s="3433">
        <f t="shared" si="34"/>
        <v>0</v>
      </c>
      <c r="AJ23" s="3434">
        <f t="shared" si="35"/>
        <v>0</v>
      </c>
      <c r="AK23" s="3435">
        <f t="shared" si="36"/>
        <v>0</v>
      </c>
      <c r="AL23" s="3436">
        <f t="shared" si="37"/>
        <v>0</v>
      </c>
      <c r="AM23" s="3437">
        <f t="shared" si="38"/>
        <v>0</v>
      </c>
      <c r="AN23" s="3438">
        <f t="shared" si="39"/>
        <v>0</v>
      </c>
      <c r="AO23" s="3439">
        <f t="shared" si="40"/>
        <v>0</v>
      </c>
      <c r="AP23" s="3440">
        <f t="shared" si="41"/>
        <v>0</v>
      </c>
      <c r="AQ23" s="3427">
        <f t="shared" si="42"/>
        <v>0</v>
      </c>
      <c r="AR23" s="3428">
        <f t="shared" si="43"/>
        <v>0</v>
      </c>
      <c r="AS23" s="3429">
        <f t="shared" si="44"/>
        <v>0</v>
      </c>
      <c r="AT23" s="3430">
        <f t="shared" si="45"/>
        <v>0</v>
      </c>
      <c r="AU23" s="3431">
        <f t="shared" si="46"/>
        <v>0</v>
      </c>
      <c r="AV23" s="3432">
        <f t="shared" si="47"/>
        <v>0</v>
      </c>
      <c r="AW23" s="3433">
        <f t="shared" si="48"/>
        <v>1</v>
      </c>
      <c r="AX23" s="3434">
        <f t="shared" si="49"/>
        <v>0</v>
      </c>
      <c r="AY23" s="3435">
        <f t="shared" si="50"/>
        <v>0</v>
      </c>
      <c r="AZ23" s="3436">
        <f t="shared" si="51"/>
        <v>0</v>
      </c>
      <c r="BA23" s="3437">
        <f t="shared" si="52"/>
        <v>0</v>
      </c>
      <c r="BB23" s="3438">
        <f t="shared" si="53"/>
        <v>0</v>
      </c>
      <c r="BC23" s="3439">
        <f t="shared" si="54"/>
        <v>0</v>
      </c>
      <c r="BD23" s="3440">
        <f t="shared" si="55"/>
        <v>0</v>
      </c>
      <c r="BE23" s="3427">
        <f t="shared" si="56"/>
        <v>0</v>
      </c>
      <c r="BF23" s="3428">
        <f t="shared" si="57"/>
        <v>0</v>
      </c>
      <c r="BG23" s="97"/>
      <c r="BH23" s="88"/>
      <c r="BI23" s="88"/>
      <c r="BJ23" s="89"/>
      <c r="BK23" s="89"/>
      <c r="BL23" s="89"/>
      <c r="BM23" s="89"/>
      <c r="BN23" s="89"/>
      <c r="BO23" s="89"/>
      <c r="BP23" s="89"/>
      <c r="BQ23" s="89"/>
      <c r="BR23" s="98"/>
      <c r="BS23" s="98"/>
      <c r="BT23" s="98"/>
      <c r="BU23" s="98"/>
      <c r="BV23" s="98"/>
      <c r="BW23" s="98"/>
      <c r="BX23" s="98"/>
      <c r="BY23" s="90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89"/>
      <c r="EE23" s="89"/>
      <c r="EF23" s="89"/>
      <c r="EG23" s="96"/>
      <c r="EH23" s="96"/>
      <c r="EI23" s="110"/>
      <c r="EJ23" s="110"/>
      <c r="EK23" s="110"/>
      <c r="EL23" s="110"/>
      <c r="EM23" s="110"/>
      <c r="EN23" s="110"/>
      <c r="EO23" s="110"/>
      <c r="EP23" s="110"/>
      <c r="EQ23" s="372"/>
      <c r="ER23" s="372"/>
      <c r="ES23" s="372"/>
      <c r="ET23" s="372"/>
      <c r="EU23" s="372"/>
      <c r="EV23" s="372"/>
      <c r="EW23" s="520"/>
      <c r="EX23" s="520"/>
      <c r="EY23" s="520"/>
      <c r="EZ23" s="520"/>
      <c r="FA23" s="520"/>
      <c r="FB23" s="520"/>
      <c r="FC23" s="520"/>
      <c r="FD23" s="520"/>
      <c r="FE23" s="639"/>
      <c r="FF23" s="639"/>
      <c r="FG23" s="639"/>
      <c r="FH23" s="639"/>
      <c r="FI23" s="639"/>
      <c r="FJ23" s="639"/>
      <c r="FK23" s="639"/>
      <c r="FL23" s="639"/>
      <c r="FM23" s="639"/>
      <c r="FN23" s="639"/>
      <c r="FO23" s="639"/>
      <c r="FP23" s="639"/>
      <c r="FQ23" s="639"/>
      <c r="FR23" s="639">
        <v>9</v>
      </c>
      <c r="FS23" s="758"/>
      <c r="FT23" s="758"/>
      <c r="FU23" s="758"/>
      <c r="FV23" s="758"/>
      <c r="FW23" s="758"/>
      <c r="FX23" s="758"/>
      <c r="FY23" s="758"/>
      <c r="FZ23" s="758"/>
      <c r="GA23" s="758"/>
      <c r="GB23" s="758"/>
      <c r="GC23" s="758"/>
      <c r="GD23" s="758"/>
      <c r="GE23" s="758"/>
      <c r="GF23" s="758"/>
      <c r="GG23" s="1606"/>
      <c r="GH23" s="1606"/>
      <c r="GI23" s="1606"/>
      <c r="GJ23" s="1606"/>
      <c r="GK23" s="1606"/>
      <c r="GL23" s="1606"/>
      <c r="GM23" s="1606"/>
      <c r="GN23" s="1606"/>
      <c r="GO23" s="1606"/>
      <c r="GP23" s="1606"/>
      <c r="GQ23" s="1606"/>
      <c r="GR23" s="1606"/>
      <c r="GS23" s="1606"/>
      <c r="GT23" s="1606"/>
      <c r="GU23" s="1606"/>
      <c r="GV23" s="3605"/>
      <c r="GW23" s="3605"/>
      <c r="GX23" s="3605"/>
      <c r="GY23" s="3605"/>
      <c r="GZ23" s="3605"/>
      <c r="HA23" s="3605"/>
      <c r="HB23" s="3605"/>
      <c r="HC23" s="3671"/>
      <c r="HD23" s="3605"/>
      <c r="HE23" s="3605"/>
      <c r="HF23" s="3605"/>
      <c r="HG23" s="3760"/>
      <c r="HH23" s="3761"/>
    </row>
    <row r="24" spans="1:216" s="484" customFormat="1" ht="11.1" customHeight="1" x14ac:dyDescent="0.2">
      <c r="A24" s="64" t="s">
        <v>184</v>
      </c>
      <c r="B24" s="64" t="s">
        <v>181</v>
      </c>
      <c r="C24" s="454">
        <f t="shared" si="7"/>
        <v>48</v>
      </c>
      <c r="D24" s="453">
        <f t="shared" si="8"/>
        <v>0.30573248407643311</v>
      </c>
      <c r="E24" s="409">
        <f t="array" ref="E24">MIN(IF(BG24:HH24&gt;=1,$BG$3:$HH$3))</f>
        <v>41516</v>
      </c>
      <c r="F24" s="406">
        <f t="array" ref="F24">MAX(IF(BG24:HH24&gt;=1,$BG$3:$HH$3))</f>
        <v>43889</v>
      </c>
      <c r="G24" s="448">
        <f t="shared" si="9"/>
        <v>4</v>
      </c>
      <c r="H24" s="452">
        <f t="shared" si="10"/>
        <v>8.3333333333333329E-2</v>
      </c>
      <c r="I24" s="632">
        <f t="shared" si="11"/>
        <v>0.44444444444444442</v>
      </c>
      <c r="J24" s="381">
        <f t="array" ref="J24">IF((G24&gt;=1),MAX(IF(BG24:HH24=1,$BG$3:$HH$3)),"-")</f>
        <v>43276</v>
      </c>
      <c r="K24" s="766">
        <f t="array" ref="K24">IF((G24&gt;=1),MAX(IF(BG24:HH24=1,$BG$2:$HH$2)),"-")</f>
        <v>130</v>
      </c>
      <c r="L24" s="390">
        <f t="shared" ca="1" si="12"/>
        <v>14</v>
      </c>
      <c r="M24" s="390">
        <f t="shared" ca="1" si="13"/>
        <v>27</v>
      </c>
      <c r="N24" s="451">
        <f t="shared" si="14"/>
        <v>5</v>
      </c>
      <c r="O24" s="450">
        <f t="shared" si="15"/>
        <v>0.10416666666666667</v>
      </c>
      <c r="P24" s="162">
        <f t="shared" si="16"/>
        <v>0</v>
      </c>
      <c r="Q24" s="449">
        <f t="shared" si="17"/>
        <v>0</v>
      </c>
      <c r="R24" s="448">
        <f t="shared" si="18"/>
        <v>9</v>
      </c>
      <c r="S24" s="447">
        <f t="shared" si="19"/>
        <v>0.1875</v>
      </c>
      <c r="T24" s="368">
        <f t="shared" si="20"/>
        <v>12</v>
      </c>
      <c r="U24" s="163">
        <f t="shared" si="21"/>
        <v>0.25</v>
      </c>
      <c r="V24" s="369">
        <f t="shared" si="22"/>
        <v>19</v>
      </c>
      <c r="W24" s="164">
        <f t="shared" si="23"/>
        <v>0.39583333333333331</v>
      </c>
      <c r="X24" s="165">
        <f t="array" ref="X24">SUM(1*(BG$5:HH$5=BG24:HH24))-1</f>
        <v>11</v>
      </c>
      <c r="Y24" s="166">
        <f t="shared" si="24"/>
        <v>0.22916666666666666</v>
      </c>
      <c r="Z24" s="395">
        <f t="shared" si="25"/>
        <v>9.0625</v>
      </c>
      <c r="AA24" s="395">
        <f t="shared" si="26"/>
        <v>14.979166666666666</v>
      </c>
      <c r="AB24" s="403">
        <f t="shared" si="27"/>
        <v>0.60500695410292071</v>
      </c>
      <c r="AC24" s="3427">
        <f t="shared" si="28"/>
        <v>0</v>
      </c>
      <c r="AD24" s="3428">
        <f t="shared" si="29"/>
        <v>0</v>
      </c>
      <c r="AE24" s="3429">
        <f t="shared" si="30"/>
        <v>0</v>
      </c>
      <c r="AF24" s="3430">
        <f t="shared" si="31"/>
        <v>0</v>
      </c>
      <c r="AG24" s="3431">
        <f t="shared" si="32"/>
        <v>0</v>
      </c>
      <c r="AH24" s="3432">
        <f t="shared" si="33"/>
        <v>0</v>
      </c>
      <c r="AI24" s="3433">
        <f t="shared" si="34"/>
        <v>0</v>
      </c>
      <c r="AJ24" s="3434">
        <f t="shared" si="35"/>
        <v>0</v>
      </c>
      <c r="AK24" s="3435">
        <f t="shared" si="36"/>
        <v>0</v>
      </c>
      <c r="AL24" s="3436">
        <f t="shared" si="37"/>
        <v>0</v>
      </c>
      <c r="AM24" s="3437">
        <f t="shared" si="38"/>
        <v>0</v>
      </c>
      <c r="AN24" s="3438">
        <f t="shared" si="39"/>
        <v>0</v>
      </c>
      <c r="AO24" s="3439">
        <f t="shared" si="40"/>
        <v>0</v>
      </c>
      <c r="AP24" s="3440">
        <f t="shared" si="41"/>
        <v>0</v>
      </c>
      <c r="AQ24" s="3427">
        <f t="shared" si="42"/>
        <v>7</v>
      </c>
      <c r="AR24" s="3428">
        <f t="shared" si="43"/>
        <v>0</v>
      </c>
      <c r="AS24" s="3429">
        <f t="shared" si="44"/>
        <v>6</v>
      </c>
      <c r="AT24" s="3430">
        <f t="shared" si="45"/>
        <v>0</v>
      </c>
      <c r="AU24" s="3431">
        <f t="shared" si="46"/>
        <v>7</v>
      </c>
      <c r="AV24" s="3432">
        <f t="shared" si="47"/>
        <v>1</v>
      </c>
      <c r="AW24" s="3433">
        <f t="shared" si="48"/>
        <v>8</v>
      </c>
      <c r="AX24" s="3434">
        <f t="shared" si="49"/>
        <v>2</v>
      </c>
      <c r="AY24" s="3435">
        <f t="shared" si="50"/>
        <v>6</v>
      </c>
      <c r="AZ24" s="3436">
        <f t="shared" si="51"/>
        <v>1</v>
      </c>
      <c r="BA24" s="3437">
        <f t="shared" si="52"/>
        <v>7</v>
      </c>
      <c r="BB24" s="3438">
        <f t="shared" si="53"/>
        <v>0</v>
      </c>
      <c r="BC24" s="3439">
        <f t="shared" si="54"/>
        <v>7</v>
      </c>
      <c r="BD24" s="3440">
        <f t="shared" si="55"/>
        <v>0</v>
      </c>
      <c r="BE24" s="3427">
        <f t="shared" si="56"/>
        <v>0</v>
      </c>
      <c r="BF24" s="3428">
        <f t="shared" si="57"/>
        <v>0</v>
      </c>
      <c r="BG24" s="97"/>
      <c r="BH24" s="88"/>
      <c r="BI24" s="88"/>
      <c r="BJ24" s="89"/>
      <c r="BK24" s="89"/>
      <c r="BL24" s="89"/>
      <c r="BM24" s="89"/>
      <c r="BN24" s="89"/>
      <c r="BO24" s="89"/>
      <c r="BP24" s="89"/>
      <c r="BQ24" s="89"/>
      <c r="BR24" s="98"/>
      <c r="BS24" s="98"/>
      <c r="BT24" s="98"/>
      <c r="BU24" s="98"/>
      <c r="BV24" s="98"/>
      <c r="BW24" s="98"/>
      <c r="BX24" s="98"/>
      <c r="BY24" s="90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5">
        <v>8</v>
      </c>
      <c r="DS24" s="95">
        <v>15</v>
      </c>
      <c r="DT24" s="95">
        <v>14</v>
      </c>
      <c r="DU24" s="95">
        <v>9</v>
      </c>
      <c r="DV24" s="95">
        <v>7</v>
      </c>
      <c r="DW24" s="95"/>
      <c r="DX24" s="95">
        <v>10</v>
      </c>
      <c r="DY24" s="95"/>
      <c r="DZ24" s="95"/>
      <c r="EA24" s="95"/>
      <c r="EB24" s="95"/>
      <c r="EC24" s="95">
        <v>17</v>
      </c>
      <c r="ED24" s="89">
        <v>5</v>
      </c>
      <c r="EE24" s="89"/>
      <c r="EF24" s="89"/>
      <c r="EG24" s="96">
        <v>2</v>
      </c>
      <c r="EH24" s="96">
        <v>13</v>
      </c>
      <c r="EI24" s="110"/>
      <c r="EJ24" s="110">
        <v>8</v>
      </c>
      <c r="EK24" s="110"/>
      <c r="EL24" s="110"/>
      <c r="EM24" s="110">
        <v>17</v>
      </c>
      <c r="EN24" s="110"/>
      <c r="EO24" s="110">
        <v>6</v>
      </c>
      <c r="EP24" s="110"/>
      <c r="EQ24" s="372"/>
      <c r="ER24" s="372"/>
      <c r="ES24" s="372">
        <v>5</v>
      </c>
      <c r="ET24" s="372">
        <v>4</v>
      </c>
      <c r="EU24" s="372"/>
      <c r="EV24" s="372"/>
      <c r="EW24" s="520"/>
      <c r="EX24" s="520">
        <v>2</v>
      </c>
      <c r="EY24" s="520">
        <v>2</v>
      </c>
      <c r="EZ24" s="520">
        <v>9</v>
      </c>
      <c r="FA24" s="520">
        <v>17</v>
      </c>
      <c r="FB24" s="520"/>
      <c r="FC24" s="520">
        <v>1</v>
      </c>
      <c r="FD24" s="520"/>
      <c r="FE24" s="639">
        <v>15</v>
      </c>
      <c r="FF24" s="639"/>
      <c r="FG24" s="639"/>
      <c r="FH24" s="639">
        <v>2</v>
      </c>
      <c r="FI24" s="639">
        <v>6</v>
      </c>
      <c r="FJ24" s="639"/>
      <c r="FK24" s="639">
        <v>13</v>
      </c>
      <c r="FL24" s="639">
        <v>1</v>
      </c>
      <c r="FM24" s="639"/>
      <c r="FN24" s="639">
        <v>1</v>
      </c>
      <c r="FO24" s="639">
        <v>12</v>
      </c>
      <c r="FP24" s="639">
        <v>6</v>
      </c>
      <c r="FQ24" s="639"/>
      <c r="FR24" s="639"/>
      <c r="FS24" s="758">
        <v>13</v>
      </c>
      <c r="FT24" s="758">
        <v>12</v>
      </c>
      <c r="FU24" s="758">
        <v>10</v>
      </c>
      <c r="FV24" s="758"/>
      <c r="FW24" s="758"/>
      <c r="FX24" s="758"/>
      <c r="FY24" s="758"/>
      <c r="FZ24" s="758"/>
      <c r="GA24" s="758">
        <v>15</v>
      </c>
      <c r="GB24" s="758"/>
      <c r="GC24" s="758"/>
      <c r="GD24" s="758"/>
      <c r="GE24" s="758">
        <v>11</v>
      </c>
      <c r="GF24" s="758">
        <v>1</v>
      </c>
      <c r="GG24" s="1606"/>
      <c r="GH24" s="1606">
        <v>17</v>
      </c>
      <c r="GI24" s="1606">
        <v>9</v>
      </c>
      <c r="GJ24" s="1606">
        <v>6</v>
      </c>
      <c r="GK24" s="1606"/>
      <c r="GL24" s="1606">
        <v>9</v>
      </c>
      <c r="GM24" s="1606">
        <v>9</v>
      </c>
      <c r="GN24" s="1606"/>
      <c r="GO24" s="1606">
        <v>9</v>
      </c>
      <c r="GP24" s="1606">
        <v>16</v>
      </c>
      <c r="GQ24" s="1606"/>
      <c r="GR24" s="1606"/>
      <c r="GS24" s="1606"/>
      <c r="GT24" s="1606"/>
      <c r="GU24" s="1606"/>
      <c r="GV24" s="3605"/>
      <c r="GW24" s="3605"/>
      <c r="GX24" s="3605">
        <v>12</v>
      </c>
      <c r="GY24" s="3605"/>
      <c r="GZ24" s="3605">
        <v>6</v>
      </c>
      <c r="HA24" s="3605"/>
      <c r="HB24" s="3605">
        <v>11</v>
      </c>
      <c r="HC24" s="3671">
        <v>9</v>
      </c>
      <c r="HD24" s="3605">
        <v>18</v>
      </c>
      <c r="HE24" s="3605">
        <v>13</v>
      </c>
      <c r="HF24" s="3605">
        <v>2</v>
      </c>
      <c r="HG24" s="3760"/>
      <c r="HH24" s="3761"/>
    </row>
    <row r="25" spans="1:216" s="484" customFormat="1" ht="11.1" customHeight="1" x14ac:dyDescent="0.2">
      <c r="A25" s="59" t="s">
        <v>113</v>
      </c>
      <c r="B25" s="59" t="s">
        <v>83</v>
      </c>
      <c r="C25" s="454">
        <f t="shared" si="7"/>
        <v>2</v>
      </c>
      <c r="D25" s="453">
        <f t="shared" si="8"/>
        <v>1.2738853503184714E-2</v>
      </c>
      <c r="E25" s="409">
        <f t="array" ref="E25">MIN(IF(BG25:HH25&gt;=1,$BG$3:$HH$3))</f>
        <v>40695</v>
      </c>
      <c r="F25" s="406">
        <f t="array" ref="F25">MAX(IF(BG25:HH25&gt;=1,$BG$3:$HH$3))</f>
        <v>40962</v>
      </c>
      <c r="G25" s="448">
        <f t="shared" si="9"/>
        <v>0</v>
      </c>
      <c r="H25" s="452">
        <f t="shared" si="10"/>
        <v>0</v>
      </c>
      <c r="I25" s="632" t="str">
        <f t="shared" si="11"/>
        <v>-</v>
      </c>
      <c r="J25" s="381" t="str">
        <f t="array" ref="J25">IF((G25&gt;=1),MAX(IF(BG25:HH25=1,$BG$3:$HH$3)),"-")</f>
        <v>-</v>
      </c>
      <c r="K25" s="766" t="str">
        <f t="array" ref="K25">IF((G25&gt;=1),MAX(IF(BG25:HH25=1,$BG$2:$HH$2)),"-")</f>
        <v>-</v>
      </c>
      <c r="L25" s="390">
        <f t="shared" ca="1" si="12"/>
        <v>2</v>
      </c>
      <c r="M25" s="390" t="str">
        <f t="shared" ca="1" si="13"/>
        <v>-</v>
      </c>
      <c r="N25" s="451">
        <f t="shared" si="14"/>
        <v>0</v>
      </c>
      <c r="O25" s="450">
        <f t="shared" si="15"/>
        <v>0</v>
      </c>
      <c r="P25" s="162">
        <f t="shared" si="16"/>
        <v>0</v>
      </c>
      <c r="Q25" s="449">
        <f t="shared" si="17"/>
        <v>0</v>
      </c>
      <c r="R25" s="448">
        <f t="shared" si="18"/>
        <v>0</v>
      </c>
      <c r="S25" s="447">
        <f t="shared" si="19"/>
        <v>0</v>
      </c>
      <c r="T25" s="368">
        <f t="shared" si="20"/>
        <v>0</v>
      </c>
      <c r="U25" s="163">
        <f t="shared" si="21"/>
        <v>0</v>
      </c>
      <c r="V25" s="369">
        <f t="shared" si="22"/>
        <v>1</v>
      </c>
      <c r="W25" s="164">
        <f t="shared" si="23"/>
        <v>0.5</v>
      </c>
      <c r="X25" s="165">
        <f t="array" ref="X25">SUM(1*(BG$5:HH$5=BG25:HH25))-1</f>
        <v>0</v>
      </c>
      <c r="Y25" s="166">
        <f t="shared" si="24"/>
        <v>0</v>
      </c>
      <c r="Z25" s="395">
        <f t="shared" si="25"/>
        <v>6</v>
      </c>
      <c r="AA25" s="395">
        <f t="shared" si="26"/>
        <v>9.5</v>
      </c>
      <c r="AB25" s="403">
        <f t="shared" si="27"/>
        <v>0.63157894736842102</v>
      </c>
      <c r="AC25" s="3427">
        <f t="shared" si="28"/>
        <v>0</v>
      </c>
      <c r="AD25" s="3428">
        <f t="shared" si="29"/>
        <v>0</v>
      </c>
      <c r="AE25" s="3429">
        <f t="shared" si="30"/>
        <v>0</v>
      </c>
      <c r="AF25" s="3430">
        <f t="shared" si="31"/>
        <v>0</v>
      </c>
      <c r="AG25" s="3431">
        <f t="shared" si="32"/>
        <v>0</v>
      </c>
      <c r="AH25" s="3432">
        <f t="shared" si="33"/>
        <v>0</v>
      </c>
      <c r="AI25" s="3433">
        <f t="shared" si="34"/>
        <v>0</v>
      </c>
      <c r="AJ25" s="3434">
        <f t="shared" si="35"/>
        <v>0</v>
      </c>
      <c r="AK25" s="3435">
        <f t="shared" si="36"/>
        <v>1</v>
      </c>
      <c r="AL25" s="3436">
        <f t="shared" si="37"/>
        <v>0</v>
      </c>
      <c r="AM25" s="3437">
        <f t="shared" si="38"/>
        <v>1</v>
      </c>
      <c r="AN25" s="3438">
        <f t="shared" si="39"/>
        <v>0</v>
      </c>
      <c r="AO25" s="3439">
        <f t="shared" si="40"/>
        <v>0</v>
      </c>
      <c r="AP25" s="3440">
        <f t="shared" si="41"/>
        <v>0</v>
      </c>
      <c r="AQ25" s="3427">
        <f t="shared" si="42"/>
        <v>0</v>
      </c>
      <c r="AR25" s="3428">
        <f t="shared" si="43"/>
        <v>0</v>
      </c>
      <c r="AS25" s="3429">
        <f t="shared" si="44"/>
        <v>0</v>
      </c>
      <c r="AT25" s="3430">
        <f t="shared" si="45"/>
        <v>0</v>
      </c>
      <c r="AU25" s="3431">
        <f t="shared" si="46"/>
        <v>0</v>
      </c>
      <c r="AV25" s="3432">
        <f t="shared" si="47"/>
        <v>0</v>
      </c>
      <c r="AW25" s="3433">
        <f t="shared" si="48"/>
        <v>0</v>
      </c>
      <c r="AX25" s="3434">
        <f t="shared" si="49"/>
        <v>0</v>
      </c>
      <c r="AY25" s="3435">
        <f t="shared" si="50"/>
        <v>0</v>
      </c>
      <c r="AZ25" s="3436">
        <f t="shared" si="51"/>
        <v>0</v>
      </c>
      <c r="BA25" s="3437">
        <f t="shared" si="52"/>
        <v>0</v>
      </c>
      <c r="BB25" s="3438">
        <f t="shared" si="53"/>
        <v>0</v>
      </c>
      <c r="BC25" s="3439">
        <f t="shared" si="54"/>
        <v>0</v>
      </c>
      <c r="BD25" s="3440">
        <f t="shared" si="55"/>
        <v>0</v>
      </c>
      <c r="BE25" s="3427">
        <f t="shared" si="56"/>
        <v>0</v>
      </c>
      <c r="BF25" s="3428">
        <f t="shared" si="57"/>
        <v>0</v>
      </c>
      <c r="BG25" s="97"/>
      <c r="BH25" s="88"/>
      <c r="BI25" s="88"/>
      <c r="BJ25" s="89"/>
      <c r="BK25" s="89"/>
      <c r="BL25" s="89"/>
      <c r="BM25" s="89"/>
      <c r="BN25" s="89"/>
      <c r="BO25" s="89"/>
      <c r="BP25" s="89"/>
      <c r="BQ25" s="89"/>
      <c r="BR25" s="98"/>
      <c r="BS25" s="98"/>
      <c r="BT25" s="98"/>
      <c r="BU25" s="98"/>
      <c r="BV25" s="98"/>
      <c r="BW25" s="98"/>
      <c r="BX25" s="98"/>
      <c r="BY25" s="90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2"/>
      <c r="CK25" s="92"/>
      <c r="CL25" s="92"/>
      <c r="CM25" s="92"/>
      <c r="CN25" s="92"/>
      <c r="CO25" s="92"/>
      <c r="CP25" s="92"/>
      <c r="CQ25" s="92"/>
      <c r="CR25" s="92"/>
      <c r="CS25" s="92">
        <v>5</v>
      </c>
      <c r="CT25" s="92"/>
      <c r="CU25" s="93"/>
      <c r="CV25" s="93"/>
      <c r="CW25" s="93"/>
      <c r="CX25" s="93"/>
      <c r="CY25" s="93"/>
      <c r="CZ25" s="93"/>
      <c r="DA25" s="93">
        <v>7</v>
      </c>
      <c r="DB25" s="93"/>
      <c r="DC25" s="93"/>
      <c r="DD25" s="93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89"/>
      <c r="EE25" s="89"/>
      <c r="EF25" s="89"/>
      <c r="EG25" s="96"/>
      <c r="EH25" s="96"/>
      <c r="EI25" s="110"/>
      <c r="EJ25" s="110"/>
      <c r="EK25" s="110"/>
      <c r="EL25" s="110"/>
      <c r="EM25" s="110"/>
      <c r="EN25" s="110"/>
      <c r="EO25" s="110"/>
      <c r="EP25" s="110"/>
      <c r="EQ25" s="372"/>
      <c r="ER25" s="372"/>
      <c r="ES25" s="372"/>
      <c r="ET25" s="372"/>
      <c r="EU25" s="372"/>
      <c r="EV25" s="372"/>
      <c r="EW25" s="520"/>
      <c r="EX25" s="520"/>
      <c r="EY25" s="520"/>
      <c r="EZ25" s="520"/>
      <c r="FA25" s="520"/>
      <c r="FB25" s="520"/>
      <c r="FC25" s="520"/>
      <c r="FD25" s="520"/>
      <c r="FE25" s="639"/>
      <c r="FF25" s="639"/>
      <c r="FG25" s="639"/>
      <c r="FH25" s="639"/>
      <c r="FI25" s="639"/>
      <c r="FJ25" s="639"/>
      <c r="FK25" s="639"/>
      <c r="FL25" s="639"/>
      <c r="FM25" s="639"/>
      <c r="FN25" s="639"/>
      <c r="FO25" s="639"/>
      <c r="FP25" s="639"/>
      <c r="FQ25" s="639"/>
      <c r="FR25" s="639"/>
      <c r="FS25" s="758"/>
      <c r="FT25" s="758"/>
      <c r="FU25" s="758"/>
      <c r="FV25" s="758"/>
      <c r="FW25" s="758"/>
      <c r="FX25" s="758"/>
      <c r="FY25" s="758"/>
      <c r="FZ25" s="758"/>
      <c r="GA25" s="758"/>
      <c r="GB25" s="758"/>
      <c r="GC25" s="758"/>
      <c r="GD25" s="758"/>
      <c r="GE25" s="758"/>
      <c r="GF25" s="758"/>
      <c r="GG25" s="1606"/>
      <c r="GH25" s="1606"/>
      <c r="GI25" s="1606"/>
      <c r="GJ25" s="1606"/>
      <c r="GK25" s="1606"/>
      <c r="GL25" s="1606"/>
      <c r="GM25" s="1606"/>
      <c r="GN25" s="1606"/>
      <c r="GO25" s="1606"/>
      <c r="GP25" s="1606"/>
      <c r="GQ25" s="1606"/>
      <c r="GR25" s="1606"/>
      <c r="GS25" s="1606"/>
      <c r="GT25" s="1606"/>
      <c r="GU25" s="1606"/>
      <c r="GV25" s="3605"/>
      <c r="GW25" s="3605"/>
      <c r="GX25" s="3605"/>
      <c r="GY25" s="3605"/>
      <c r="GZ25" s="3605"/>
      <c r="HA25" s="3605"/>
      <c r="HB25" s="3605"/>
      <c r="HC25" s="3671"/>
      <c r="HD25" s="3605"/>
      <c r="HE25" s="3605"/>
      <c r="HF25" s="3605"/>
      <c r="HG25" s="3760"/>
      <c r="HH25" s="3761"/>
    </row>
    <row r="26" spans="1:216" s="484" customFormat="1" ht="11.1" customHeight="1" x14ac:dyDescent="0.2">
      <c r="A26" s="59" t="s">
        <v>265</v>
      </c>
      <c r="B26" s="59" t="s">
        <v>264</v>
      </c>
      <c r="C26" s="454">
        <f t="shared" si="7"/>
        <v>1</v>
      </c>
      <c r="D26" s="453">
        <f t="shared" si="8"/>
        <v>6.369426751592357E-3</v>
      </c>
      <c r="E26" s="409">
        <f t="array" ref="E26">MIN(IF(BG26:HH26&gt;=1,$BG$3:$HH$3))</f>
        <v>42062</v>
      </c>
      <c r="F26" s="406">
        <f t="array" ref="F26">MAX(IF(BG26:HH26&gt;=1,$BG$3:$HH$3))</f>
        <v>42062</v>
      </c>
      <c r="G26" s="448">
        <f t="shared" si="9"/>
        <v>0</v>
      </c>
      <c r="H26" s="452">
        <f t="shared" si="10"/>
        <v>0</v>
      </c>
      <c r="I26" s="632" t="str">
        <f t="shared" si="11"/>
        <v>-</v>
      </c>
      <c r="J26" s="381" t="str">
        <f t="array" ref="J26">IF((G26&gt;=1),MAX(IF(BG26:HH26=1,$BG$3:$HH$3)),"-")</f>
        <v>-</v>
      </c>
      <c r="K26" s="766" t="str">
        <f t="array" ref="K26">IF((G26&gt;=1),MAX(IF(BG26:HH26=1,$BG$2:$HH$2)),"-")</f>
        <v>-</v>
      </c>
      <c r="L26" s="390">
        <f t="shared" ca="1" si="12"/>
        <v>1</v>
      </c>
      <c r="M26" s="390" t="str">
        <f t="shared" ca="1" si="13"/>
        <v>-</v>
      </c>
      <c r="N26" s="451">
        <f t="shared" si="14"/>
        <v>0</v>
      </c>
      <c r="O26" s="450">
        <f t="shared" si="15"/>
        <v>0</v>
      </c>
      <c r="P26" s="162">
        <f t="shared" si="16"/>
        <v>0</v>
      </c>
      <c r="Q26" s="449">
        <f t="shared" si="17"/>
        <v>0</v>
      </c>
      <c r="R26" s="448">
        <f t="shared" si="18"/>
        <v>0</v>
      </c>
      <c r="S26" s="447">
        <f t="shared" si="19"/>
        <v>0</v>
      </c>
      <c r="T26" s="368">
        <f t="shared" si="20"/>
        <v>0</v>
      </c>
      <c r="U26" s="163">
        <f t="shared" si="21"/>
        <v>0</v>
      </c>
      <c r="V26" s="369">
        <f t="shared" si="22"/>
        <v>0</v>
      </c>
      <c r="W26" s="164">
        <f t="shared" si="23"/>
        <v>0</v>
      </c>
      <c r="X26" s="165">
        <f t="array" ref="X26">SUM(1*(BG$5:HH$5=BG26:HH26))-1</f>
        <v>0</v>
      </c>
      <c r="Y26" s="166">
        <f t="shared" si="24"/>
        <v>0</v>
      </c>
      <c r="Z26" s="395">
        <f t="shared" si="25"/>
        <v>10</v>
      </c>
      <c r="AA26" s="395">
        <f t="shared" si="26"/>
        <v>16</v>
      </c>
      <c r="AB26" s="403">
        <f t="shared" si="27"/>
        <v>0.625</v>
      </c>
      <c r="AC26" s="3427">
        <f t="shared" si="28"/>
        <v>0</v>
      </c>
      <c r="AD26" s="3428">
        <f t="shared" si="29"/>
        <v>0</v>
      </c>
      <c r="AE26" s="3429">
        <f t="shared" si="30"/>
        <v>0</v>
      </c>
      <c r="AF26" s="3430">
        <f t="shared" si="31"/>
        <v>0</v>
      </c>
      <c r="AG26" s="3431">
        <f t="shared" si="32"/>
        <v>0</v>
      </c>
      <c r="AH26" s="3432">
        <f t="shared" si="33"/>
        <v>0</v>
      </c>
      <c r="AI26" s="3433">
        <f t="shared" si="34"/>
        <v>0</v>
      </c>
      <c r="AJ26" s="3434">
        <f t="shared" si="35"/>
        <v>0</v>
      </c>
      <c r="AK26" s="3435">
        <f t="shared" si="36"/>
        <v>0</v>
      </c>
      <c r="AL26" s="3436">
        <f t="shared" si="37"/>
        <v>0</v>
      </c>
      <c r="AM26" s="3437">
        <f t="shared" si="38"/>
        <v>0</v>
      </c>
      <c r="AN26" s="3438">
        <f t="shared" si="39"/>
        <v>0</v>
      </c>
      <c r="AO26" s="3439">
        <f t="shared" si="40"/>
        <v>0</v>
      </c>
      <c r="AP26" s="3440">
        <f t="shared" si="41"/>
        <v>0</v>
      </c>
      <c r="AQ26" s="3427">
        <f t="shared" si="42"/>
        <v>0</v>
      </c>
      <c r="AR26" s="3428">
        <f t="shared" si="43"/>
        <v>0</v>
      </c>
      <c r="AS26" s="3429">
        <f t="shared" si="44"/>
        <v>1</v>
      </c>
      <c r="AT26" s="3430">
        <f t="shared" si="45"/>
        <v>0</v>
      </c>
      <c r="AU26" s="3431">
        <f t="shared" si="46"/>
        <v>0</v>
      </c>
      <c r="AV26" s="3432">
        <f t="shared" si="47"/>
        <v>0</v>
      </c>
      <c r="AW26" s="3433">
        <f t="shared" si="48"/>
        <v>0</v>
      </c>
      <c r="AX26" s="3434">
        <f t="shared" si="49"/>
        <v>0</v>
      </c>
      <c r="AY26" s="3435">
        <f t="shared" si="50"/>
        <v>0</v>
      </c>
      <c r="AZ26" s="3436">
        <f t="shared" si="51"/>
        <v>0</v>
      </c>
      <c r="BA26" s="3437">
        <f t="shared" si="52"/>
        <v>0</v>
      </c>
      <c r="BB26" s="3438">
        <f t="shared" si="53"/>
        <v>0</v>
      </c>
      <c r="BC26" s="3439">
        <f t="shared" si="54"/>
        <v>0</v>
      </c>
      <c r="BD26" s="3440">
        <f t="shared" si="55"/>
        <v>0</v>
      </c>
      <c r="BE26" s="3427">
        <f t="shared" si="56"/>
        <v>0</v>
      </c>
      <c r="BF26" s="3428">
        <f t="shared" si="57"/>
        <v>0</v>
      </c>
      <c r="BG26" s="97"/>
      <c r="BH26" s="88"/>
      <c r="BI26" s="88"/>
      <c r="BJ26" s="89"/>
      <c r="BK26" s="89"/>
      <c r="BL26" s="89"/>
      <c r="BM26" s="89"/>
      <c r="BN26" s="89"/>
      <c r="BO26" s="89"/>
      <c r="BP26" s="89"/>
      <c r="BQ26" s="89"/>
      <c r="BR26" s="98"/>
      <c r="BS26" s="98"/>
      <c r="BT26" s="98"/>
      <c r="BU26" s="98"/>
      <c r="BV26" s="98"/>
      <c r="BW26" s="98"/>
      <c r="BX26" s="98"/>
      <c r="BY26" s="90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89"/>
      <c r="EE26" s="89"/>
      <c r="EF26" s="89"/>
      <c r="EG26" s="96"/>
      <c r="EH26" s="96"/>
      <c r="EI26" s="110"/>
      <c r="EJ26" s="110"/>
      <c r="EK26" s="110">
        <v>10</v>
      </c>
      <c r="EL26" s="110"/>
      <c r="EM26" s="110"/>
      <c r="EN26" s="110"/>
      <c r="EO26" s="110"/>
      <c r="EP26" s="110"/>
      <c r="EQ26" s="372"/>
      <c r="ER26" s="372"/>
      <c r="ES26" s="372"/>
      <c r="ET26" s="372"/>
      <c r="EU26" s="372"/>
      <c r="EV26" s="372"/>
      <c r="EW26" s="520"/>
      <c r="EX26" s="520"/>
      <c r="EY26" s="520"/>
      <c r="EZ26" s="520"/>
      <c r="FA26" s="520"/>
      <c r="FB26" s="520"/>
      <c r="FC26" s="520"/>
      <c r="FD26" s="520"/>
      <c r="FE26" s="639"/>
      <c r="FF26" s="639"/>
      <c r="FG26" s="639"/>
      <c r="FH26" s="639"/>
      <c r="FI26" s="639"/>
      <c r="FJ26" s="639"/>
      <c r="FK26" s="639"/>
      <c r="FL26" s="639"/>
      <c r="FM26" s="639"/>
      <c r="FN26" s="639"/>
      <c r="FO26" s="639"/>
      <c r="FP26" s="639"/>
      <c r="FQ26" s="639"/>
      <c r="FR26" s="639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758"/>
      <c r="GF26" s="758"/>
      <c r="GG26" s="1606"/>
      <c r="GH26" s="1606"/>
      <c r="GI26" s="1606"/>
      <c r="GJ26" s="1606"/>
      <c r="GK26" s="1606"/>
      <c r="GL26" s="1606"/>
      <c r="GM26" s="1606"/>
      <c r="GN26" s="1606"/>
      <c r="GO26" s="1606"/>
      <c r="GP26" s="1606"/>
      <c r="GQ26" s="1606"/>
      <c r="GR26" s="1606"/>
      <c r="GS26" s="1606"/>
      <c r="GT26" s="1606"/>
      <c r="GU26" s="1606"/>
      <c r="GV26" s="3605"/>
      <c r="GW26" s="3605"/>
      <c r="GX26" s="3605"/>
      <c r="GY26" s="3605"/>
      <c r="GZ26" s="3605"/>
      <c r="HA26" s="3605"/>
      <c r="HB26" s="3605"/>
      <c r="HC26" s="3671"/>
      <c r="HD26" s="3605"/>
      <c r="HE26" s="3605"/>
      <c r="HF26" s="3605"/>
      <c r="HG26" s="3760"/>
      <c r="HH26" s="3761"/>
    </row>
    <row r="27" spans="1:216" s="484" customFormat="1" ht="11.1" customHeight="1" x14ac:dyDescent="0.2">
      <c r="A27" s="60" t="s">
        <v>90</v>
      </c>
      <c r="B27" s="60" t="s">
        <v>132</v>
      </c>
      <c r="C27" s="454">
        <f t="shared" si="7"/>
        <v>108</v>
      </c>
      <c r="D27" s="453">
        <f t="shared" si="8"/>
        <v>0.68789808917197448</v>
      </c>
      <c r="E27" s="409">
        <f t="array" ref="E27">MIN(IF(BG27:HH27&gt;=1,$BG$3:$HH$3))</f>
        <v>39445</v>
      </c>
      <c r="F27" s="406">
        <f t="array" ref="F27">MAX(IF(BG27:HH27&gt;=1,$BG$3:$HH$3))</f>
        <v>43861</v>
      </c>
      <c r="G27" s="448">
        <f t="shared" si="9"/>
        <v>10</v>
      </c>
      <c r="H27" s="452">
        <f t="shared" si="10"/>
        <v>9.2592592592592587E-2</v>
      </c>
      <c r="I27" s="632">
        <f t="shared" si="11"/>
        <v>0.66666666666666663</v>
      </c>
      <c r="J27" s="381">
        <f t="array" ref="J27">IF((G27&gt;=1),MAX(IF(BG27:HH27=1,$BG$3:$HH$3)),"-")</f>
        <v>43644</v>
      </c>
      <c r="K27" s="766">
        <f t="array" ref="K27">IF((G27&gt;=1),MAX(IF(BG27:HH27=1,$BG$2:$HH$2)),"-")</f>
        <v>145</v>
      </c>
      <c r="L27" s="390">
        <f t="shared" ca="1" si="12"/>
        <v>8</v>
      </c>
      <c r="M27" s="390">
        <f t="shared" ca="1" si="13"/>
        <v>12</v>
      </c>
      <c r="N27" s="451">
        <f t="shared" si="14"/>
        <v>5</v>
      </c>
      <c r="O27" s="450">
        <f t="shared" si="15"/>
        <v>4.6296296296296294E-2</v>
      </c>
      <c r="P27" s="162">
        <f t="shared" si="16"/>
        <v>13</v>
      </c>
      <c r="Q27" s="449">
        <f t="shared" si="17"/>
        <v>0.12037037037037036</v>
      </c>
      <c r="R27" s="448">
        <f t="shared" si="18"/>
        <v>28</v>
      </c>
      <c r="S27" s="447">
        <f t="shared" si="19"/>
        <v>0.25925925925925924</v>
      </c>
      <c r="T27" s="368">
        <f t="shared" si="20"/>
        <v>40</v>
      </c>
      <c r="U27" s="163">
        <f t="shared" si="21"/>
        <v>0.37037037037037035</v>
      </c>
      <c r="V27" s="369">
        <f t="shared" si="22"/>
        <v>59</v>
      </c>
      <c r="W27" s="164">
        <f t="shared" si="23"/>
        <v>0.54629629629629628</v>
      </c>
      <c r="X27" s="165">
        <f t="array" ref="X27">SUM(1*(BG$5:HH$5=BG27:HH27))-1</f>
        <v>2</v>
      </c>
      <c r="Y27" s="166">
        <f t="shared" si="24"/>
        <v>1.8518518518518517E-2</v>
      </c>
      <c r="Z27" s="395">
        <f t="shared" si="25"/>
        <v>6.6388888888888893</v>
      </c>
      <c r="AA27" s="395">
        <f t="shared" si="26"/>
        <v>13.694444444444445</v>
      </c>
      <c r="AB27" s="403">
        <f t="shared" si="27"/>
        <v>0.48478701825557813</v>
      </c>
      <c r="AC27" s="3427">
        <f t="shared" si="28"/>
        <v>0</v>
      </c>
      <c r="AD27" s="3428">
        <f t="shared" si="29"/>
        <v>0</v>
      </c>
      <c r="AE27" s="3429">
        <f t="shared" si="30"/>
        <v>2</v>
      </c>
      <c r="AF27" s="3430">
        <f t="shared" si="31"/>
        <v>0</v>
      </c>
      <c r="AG27" s="3431">
        <f t="shared" si="32"/>
        <v>5</v>
      </c>
      <c r="AH27" s="3432">
        <f t="shared" si="33"/>
        <v>1</v>
      </c>
      <c r="AI27" s="3433">
        <f t="shared" si="34"/>
        <v>4</v>
      </c>
      <c r="AJ27" s="3434">
        <f t="shared" si="35"/>
        <v>0</v>
      </c>
      <c r="AK27" s="3435">
        <f t="shared" si="36"/>
        <v>0</v>
      </c>
      <c r="AL27" s="3436">
        <f t="shared" si="37"/>
        <v>0</v>
      </c>
      <c r="AM27" s="3437">
        <f t="shared" si="38"/>
        <v>6</v>
      </c>
      <c r="AN27" s="3438">
        <f t="shared" si="39"/>
        <v>0</v>
      </c>
      <c r="AO27" s="3439">
        <f t="shared" si="40"/>
        <v>13</v>
      </c>
      <c r="AP27" s="3440">
        <f t="shared" si="41"/>
        <v>1</v>
      </c>
      <c r="AQ27" s="3427">
        <f t="shared" si="42"/>
        <v>12</v>
      </c>
      <c r="AR27" s="3428">
        <f t="shared" si="43"/>
        <v>2</v>
      </c>
      <c r="AS27" s="3429">
        <f t="shared" si="44"/>
        <v>12</v>
      </c>
      <c r="AT27" s="3430">
        <f t="shared" si="45"/>
        <v>1</v>
      </c>
      <c r="AU27" s="3431">
        <f t="shared" si="46"/>
        <v>13</v>
      </c>
      <c r="AV27" s="3432">
        <f t="shared" si="47"/>
        <v>1</v>
      </c>
      <c r="AW27" s="3433">
        <f t="shared" si="48"/>
        <v>11</v>
      </c>
      <c r="AX27" s="3434">
        <f t="shared" si="49"/>
        <v>1</v>
      </c>
      <c r="AY27" s="3435">
        <f t="shared" si="50"/>
        <v>12</v>
      </c>
      <c r="AZ27" s="3436">
        <f t="shared" si="51"/>
        <v>1</v>
      </c>
      <c r="BA27" s="3437">
        <f t="shared" si="52"/>
        <v>10</v>
      </c>
      <c r="BB27" s="3438">
        <f t="shared" si="53"/>
        <v>2</v>
      </c>
      <c r="BC27" s="3439">
        <f t="shared" si="54"/>
        <v>8</v>
      </c>
      <c r="BD27" s="3440">
        <f t="shared" si="55"/>
        <v>0</v>
      </c>
      <c r="BE27" s="3427">
        <f t="shared" si="56"/>
        <v>0</v>
      </c>
      <c r="BF27" s="3428">
        <f t="shared" si="57"/>
        <v>0</v>
      </c>
      <c r="BG27" s="97"/>
      <c r="BH27" s="88"/>
      <c r="BI27" s="88"/>
      <c r="BJ27" s="89"/>
      <c r="BK27" s="89"/>
      <c r="BL27" s="89"/>
      <c r="BM27" s="89">
        <v>4</v>
      </c>
      <c r="BN27" s="89"/>
      <c r="BO27" s="89">
        <v>10</v>
      </c>
      <c r="BP27" s="89"/>
      <c r="BQ27" s="89"/>
      <c r="BR27" s="90"/>
      <c r="BS27" s="90"/>
      <c r="BT27" s="90">
        <v>1</v>
      </c>
      <c r="BU27" s="90"/>
      <c r="BV27" s="90">
        <v>7</v>
      </c>
      <c r="BW27" s="90">
        <v>7</v>
      </c>
      <c r="BX27" s="90">
        <v>6</v>
      </c>
      <c r="BY27" s="90">
        <v>6</v>
      </c>
      <c r="BZ27" s="91">
        <v>5</v>
      </c>
      <c r="CA27" s="91">
        <v>5</v>
      </c>
      <c r="CB27" s="91">
        <v>4</v>
      </c>
      <c r="CC27" s="91">
        <v>6</v>
      </c>
      <c r="CD27" s="91"/>
      <c r="CE27" s="91"/>
      <c r="CF27" s="91"/>
      <c r="CG27" s="91"/>
      <c r="CH27" s="91"/>
      <c r="CI27" s="91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3"/>
      <c r="CV27" s="93"/>
      <c r="CW27" s="93"/>
      <c r="CX27" s="93"/>
      <c r="CY27" s="93">
        <v>11</v>
      </c>
      <c r="CZ27" s="93">
        <v>4</v>
      </c>
      <c r="DA27" s="93">
        <v>3</v>
      </c>
      <c r="DB27" s="93">
        <v>6</v>
      </c>
      <c r="DC27" s="93">
        <v>4</v>
      </c>
      <c r="DD27" s="93">
        <v>2</v>
      </c>
      <c r="DE27" s="94">
        <v>3</v>
      </c>
      <c r="DF27" s="94">
        <v>3</v>
      </c>
      <c r="DG27" s="94">
        <v>1</v>
      </c>
      <c r="DH27" s="94">
        <v>3</v>
      </c>
      <c r="DI27" s="94">
        <v>11</v>
      </c>
      <c r="DJ27" s="94">
        <v>9</v>
      </c>
      <c r="DK27" s="94">
        <v>4</v>
      </c>
      <c r="DL27" s="94">
        <v>3</v>
      </c>
      <c r="DM27" s="94">
        <v>4</v>
      </c>
      <c r="DN27" s="94">
        <v>8</v>
      </c>
      <c r="DO27" s="94">
        <v>8</v>
      </c>
      <c r="DP27" s="94">
        <v>4</v>
      </c>
      <c r="DQ27" s="94">
        <v>13</v>
      </c>
      <c r="DR27" s="95">
        <v>4</v>
      </c>
      <c r="DS27" s="95">
        <v>9</v>
      </c>
      <c r="DT27" s="95">
        <v>2</v>
      </c>
      <c r="DU27" s="95">
        <v>11</v>
      </c>
      <c r="DV27" s="95">
        <v>14</v>
      </c>
      <c r="DW27" s="95">
        <v>10</v>
      </c>
      <c r="DX27" s="95">
        <v>12</v>
      </c>
      <c r="DY27" s="95">
        <v>1</v>
      </c>
      <c r="DZ27" s="95">
        <v>1</v>
      </c>
      <c r="EA27" s="95">
        <v>4</v>
      </c>
      <c r="EB27" s="95">
        <v>3</v>
      </c>
      <c r="EC27" s="95">
        <v>5</v>
      </c>
      <c r="ED27" s="89">
        <v>10</v>
      </c>
      <c r="EE27" s="89">
        <v>5</v>
      </c>
      <c r="EF27" s="89">
        <v>10</v>
      </c>
      <c r="EG27" s="96">
        <v>12</v>
      </c>
      <c r="EH27" s="96">
        <v>8</v>
      </c>
      <c r="EI27" s="110">
        <v>1</v>
      </c>
      <c r="EJ27" s="110"/>
      <c r="EK27" s="110">
        <v>11</v>
      </c>
      <c r="EL27" s="110">
        <v>7</v>
      </c>
      <c r="EM27" s="110">
        <v>3</v>
      </c>
      <c r="EN27" s="110">
        <v>5</v>
      </c>
      <c r="EO27" s="110">
        <v>10</v>
      </c>
      <c r="EP27" s="110">
        <v>4</v>
      </c>
      <c r="EQ27" s="372">
        <v>4</v>
      </c>
      <c r="ER27" s="372">
        <v>4</v>
      </c>
      <c r="ES27" s="372">
        <v>10</v>
      </c>
      <c r="ET27" s="372">
        <v>12</v>
      </c>
      <c r="EU27" s="372">
        <v>8</v>
      </c>
      <c r="EV27" s="372">
        <v>5</v>
      </c>
      <c r="EW27" s="520"/>
      <c r="EX27" s="520">
        <v>13</v>
      </c>
      <c r="EY27" s="520">
        <v>1</v>
      </c>
      <c r="EZ27" s="520">
        <v>12</v>
      </c>
      <c r="FA27" s="520">
        <v>5</v>
      </c>
      <c r="FB27" s="520">
        <v>3</v>
      </c>
      <c r="FC27" s="520">
        <v>3</v>
      </c>
      <c r="FD27" s="520">
        <v>4</v>
      </c>
      <c r="FE27" s="639">
        <v>3</v>
      </c>
      <c r="FF27" s="639">
        <v>7</v>
      </c>
      <c r="FG27" s="639">
        <v>1</v>
      </c>
      <c r="FH27" s="639">
        <v>9</v>
      </c>
      <c r="FI27" s="639">
        <v>4</v>
      </c>
      <c r="FJ27" s="639">
        <v>10</v>
      </c>
      <c r="FK27" s="639">
        <v>9</v>
      </c>
      <c r="FL27" s="639">
        <v>12</v>
      </c>
      <c r="FM27" s="639">
        <v>8</v>
      </c>
      <c r="FN27" s="639"/>
      <c r="FO27" s="639"/>
      <c r="FP27" s="639">
        <v>11</v>
      </c>
      <c r="FQ27" s="639"/>
      <c r="FR27" s="639">
        <v>2</v>
      </c>
      <c r="FS27" s="758">
        <v>2</v>
      </c>
      <c r="FT27" s="758">
        <v>11</v>
      </c>
      <c r="FU27" s="758">
        <v>6</v>
      </c>
      <c r="FV27" s="758">
        <v>1</v>
      </c>
      <c r="FW27" s="758">
        <v>12</v>
      </c>
      <c r="FX27" s="758">
        <v>17</v>
      </c>
      <c r="FY27" s="758">
        <v>9</v>
      </c>
      <c r="FZ27" s="758">
        <v>16</v>
      </c>
      <c r="GA27" s="758">
        <v>2</v>
      </c>
      <c r="GB27" s="758">
        <v>10</v>
      </c>
      <c r="GC27" s="758">
        <v>6</v>
      </c>
      <c r="GD27" s="758">
        <v>11</v>
      </c>
      <c r="GE27" s="758"/>
      <c r="GF27" s="758"/>
      <c r="GG27" s="1606">
        <v>4</v>
      </c>
      <c r="GH27" s="1606">
        <v>11</v>
      </c>
      <c r="GI27" s="1606"/>
      <c r="GJ27" s="1606"/>
      <c r="GK27" s="1606">
        <v>6</v>
      </c>
      <c r="GL27" s="1606">
        <v>13</v>
      </c>
      <c r="GM27" s="1606"/>
      <c r="GN27" s="1606">
        <v>15</v>
      </c>
      <c r="GO27" s="1606">
        <v>5</v>
      </c>
      <c r="GP27" s="1606"/>
      <c r="GQ27" s="1606"/>
      <c r="GR27" s="1606">
        <v>1</v>
      </c>
      <c r="GS27" s="1606">
        <v>3</v>
      </c>
      <c r="GT27" s="1606">
        <v>7</v>
      </c>
      <c r="GU27" s="1606">
        <v>1</v>
      </c>
      <c r="GV27" s="3605">
        <v>3</v>
      </c>
      <c r="GW27" s="3605"/>
      <c r="GX27" s="3605">
        <v>4</v>
      </c>
      <c r="GY27" s="3605"/>
      <c r="GZ27" s="3605">
        <v>3</v>
      </c>
      <c r="HA27" s="3605">
        <v>9</v>
      </c>
      <c r="HB27" s="3605">
        <v>10</v>
      </c>
      <c r="HC27" s="3671">
        <v>5</v>
      </c>
      <c r="HD27" s="3605">
        <v>15</v>
      </c>
      <c r="HE27" s="3605">
        <v>12</v>
      </c>
      <c r="HF27" s="3605"/>
      <c r="HG27" s="3760"/>
      <c r="HH27" s="3761"/>
    </row>
    <row r="28" spans="1:216" s="484" customFormat="1" ht="11.1" customHeight="1" x14ac:dyDescent="0.2">
      <c r="A28" s="59" t="s">
        <v>198</v>
      </c>
      <c r="B28" s="59" t="s">
        <v>198</v>
      </c>
      <c r="C28" s="454">
        <f t="shared" si="7"/>
        <v>1</v>
      </c>
      <c r="D28" s="453">
        <f t="shared" si="8"/>
        <v>6.369426751592357E-3</v>
      </c>
      <c r="E28" s="409">
        <f t="array" ref="E28">MIN(IF(BG28:HH28&gt;=1,$BG$3:$HH$3))</f>
        <v>39480</v>
      </c>
      <c r="F28" s="406">
        <f t="array" ref="F28">MAX(IF(BG28:HH28&gt;=1,$BG$3:$HH$3))</f>
        <v>39480</v>
      </c>
      <c r="G28" s="448">
        <f t="shared" si="9"/>
        <v>0</v>
      </c>
      <c r="H28" s="452">
        <f t="shared" si="10"/>
        <v>0</v>
      </c>
      <c r="I28" s="632" t="str">
        <f t="shared" si="11"/>
        <v>-</v>
      </c>
      <c r="J28" s="381" t="str">
        <f t="array" ref="J28">IF((G28&gt;=1),MAX(IF(BG28:HH28=1,$BG$3:$HH$3)),"-")</f>
        <v>-</v>
      </c>
      <c r="K28" s="766" t="str">
        <f t="array" ref="K28">IF((G28&gt;=1),MAX(IF(BG28:HH28=1,$BG$2:$HH$2)),"-")</f>
        <v>-</v>
      </c>
      <c r="L28" s="390">
        <f t="shared" ca="1" si="12"/>
        <v>1</v>
      </c>
      <c r="M28" s="390" t="str">
        <f t="shared" ca="1" si="13"/>
        <v>-</v>
      </c>
      <c r="N28" s="451">
        <f t="shared" si="14"/>
        <v>0</v>
      </c>
      <c r="O28" s="450">
        <f t="shared" si="15"/>
        <v>0</v>
      </c>
      <c r="P28" s="162">
        <f t="shared" si="16"/>
        <v>0</v>
      </c>
      <c r="Q28" s="449">
        <f t="shared" si="17"/>
        <v>0</v>
      </c>
      <c r="R28" s="448">
        <f t="shared" si="18"/>
        <v>0</v>
      </c>
      <c r="S28" s="447">
        <f t="shared" si="19"/>
        <v>0</v>
      </c>
      <c r="T28" s="368">
        <f t="shared" si="20"/>
        <v>0</v>
      </c>
      <c r="U28" s="163">
        <f t="shared" si="21"/>
        <v>0</v>
      </c>
      <c r="V28" s="369">
        <f t="shared" si="22"/>
        <v>0</v>
      </c>
      <c r="W28" s="164">
        <f t="shared" si="23"/>
        <v>0</v>
      </c>
      <c r="X28" s="165">
        <f t="array" ref="X28">SUM(1*(BG$5:HH$5=BG28:HH28))-1</f>
        <v>1</v>
      </c>
      <c r="Y28" s="166">
        <f t="shared" si="24"/>
        <v>1</v>
      </c>
      <c r="Z28" s="395">
        <f t="shared" si="25"/>
        <v>13</v>
      </c>
      <c r="AA28" s="395">
        <f t="shared" si="26"/>
        <v>13</v>
      </c>
      <c r="AB28" s="403">
        <f t="shared" si="27"/>
        <v>1</v>
      </c>
      <c r="AC28" s="3427">
        <f t="shared" si="28"/>
        <v>0</v>
      </c>
      <c r="AD28" s="3428">
        <f t="shared" si="29"/>
        <v>0</v>
      </c>
      <c r="AE28" s="3429">
        <f t="shared" si="30"/>
        <v>1</v>
      </c>
      <c r="AF28" s="3430">
        <f t="shared" si="31"/>
        <v>0</v>
      </c>
      <c r="AG28" s="3431">
        <f t="shared" si="32"/>
        <v>0</v>
      </c>
      <c r="AH28" s="3432">
        <f t="shared" si="33"/>
        <v>0</v>
      </c>
      <c r="AI28" s="3433">
        <f t="shared" si="34"/>
        <v>0</v>
      </c>
      <c r="AJ28" s="3434">
        <f t="shared" si="35"/>
        <v>0</v>
      </c>
      <c r="AK28" s="3435">
        <f t="shared" si="36"/>
        <v>0</v>
      </c>
      <c r="AL28" s="3436">
        <f t="shared" si="37"/>
        <v>0</v>
      </c>
      <c r="AM28" s="3437">
        <f t="shared" si="38"/>
        <v>0</v>
      </c>
      <c r="AN28" s="3438">
        <f t="shared" si="39"/>
        <v>0</v>
      </c>
      <c r="AO28" s="3439">
        <f t="shared" si="40"/>
        <v>0</v>
      </c>
      <c r="AP28" s="3440">
        <f t="shared" si="41"/>
        <v>0</v>
      </c>
      <c r="AQ28" s="3427">
        <f t="shared" si="42"/>
        <v>0</v>
      </c>
      <c r="AR28" s="3428">
        <f t="shared" si="43"/>
        <v>0</v>
      </c>
      <c r="AS28" s="3429">
        <f t="shared" si="44"/>
        <v>0</v>
      </c>
      <c r="AT28" s="3430">
        <f t="shared" si="45"/>
        <v>0</v>
      </c>
      <c r="AU28" s="3431">
        <f t="shared" si="46"/>
        <v>0</v>
      </c>
      <c r="AV28" s="3432">
        <f t="shared" si="47"/>
        <v>0</v>
      </c>
      <c r="AW28" s="3433">
        <f t="shared" si="48"/>
        <v>0</v>
      </c>
      <c r="AX28" s="3434">
        <f t="shared" si="49"/>
        <v>0</v>
      </c>
      <c r="AY28" s="3435">
        <f t="shared" si="50"/>
        <v>0</v>
      </c>
      <c r="AZ28" s="3436">
        <f t="shared" si="51"/>
        <v>0</v>
      </c>
      <c r="BA28" s="3437">
        <f t="shared" si="52"/>
        <v>0</v>
      </c>
      <c r="BB28" s="3438">
        <f t="shared" si="53"/>
        <v>0</v>
      </c>
      <c r="BC28" s="3439">
        <f t="shared" si="54"/>
        <v>0</v>
      </c>
      <c r="BD28" s="3440">
        <f t="shared" si="55"/>
        <v>0</v>
      </c>
      <c r="BE28" s="3427">
        <f t="shared" si="56"/>
        <v>0</v>
      </c>
      <c r="BF28" s="3428">
        <f t="shared" si="57"/>
        <v>0</v>
      </c>
      <c r="BG28" s="97"/>
      <c r="BH28" s="88"/>
      <c r="BI28" s="88"/>
      <c r="BJ28" s="89"/>
      <c r="BK28" s="89"/>
      <c r="BL28" s="89"/>
      <c r="BM28" s="89"/>
      <c r="BN28" s="89">
        <v>13</v>
      </c>
      <c r="BO28" s="89"/>
      <c r="BP28" s="89"/>
      <c r="BQ28" s="89"/>
      <c r="BR28" s="90"/>
      <c r="BS28" s="90"/>
      <c r="BT28" s="90"/>
      <c r="BU28" s="90"/>
      <c r="BV28" s="90"/>
      <c r="BW28" s="90"/>
      <c r="BX28" s="90"/>
      <c r="BY28" s="90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89"/>
      <c r="EE28" s="89"/>
      <c r="EF28" s="89"/>
      <c r="EG28" s="96"/>
      <c r="EH28" s="96"/>
      <c r="EI28" s="110"/>
      <c r="EJ28" s="110"/>
      <c r="EK28" s="110"/>
      <c r="EL28" s="110"/>
      <c r="EM28" s="110"/>
      <c r="EN28" s="110"/>
      <c r="EO28" s="110"/>
      <c r="EP28" s="110"/>
      <c r="EQ28" s="372"/>
      <c r="ER28" s="372"/>
      <c r="ES28" s="372"/>
      <c r="ET28" s="372"/>
      <c r="EU28" s="372"/>
      <c r="EV28" s="372"/>
      <c r="EW28" s="520"/>
      <c r="EX28" s="520"/>
      <c r="EY28" s="520"/>
      <c r="EZ28" s="520"/>
      <c r="FA28" s="520"/>
      <c r="FB28" s="520"/>
      <c r="FC28" s="520"/>
      <c r="FD28" s="520"/>
      <c r="FE28" s="639"/>
      <c r="FF28" s="639"/>
      <c r="FG28" s="639"/>
      <c r="FH28" s="639"/>
      <c r="FI28" s="639"/>
      <c r="FJ28" s="639"/>
      <c r="FK28" s="639"/>
      <c r="FL28" s="639"/>
      <c r="FM28" s="639"/>
      <c r="FN28" s="639"/>
      <c r="FO28" s="639"/>
      <c r="FP28" s="639"/>
      <c r="FQ28" s="639"/>
      <c r="FR28" s="639"/>
      <c r="FS28" s="758"/>
      <c r="FT28" s="758"/>
      <c r="FU28" s="758"/>
      <c r="FV28" s="758"/>
      <c r="FW28" s="758"/>
      <c r="FX28" s="758"/>
      <c r="FY28" s="758"/>
      <c r="FZ28" s="758"/>
      <c r="GA28" s="758"/>
      <c r="GB28" s="758"/>
      <c r="GC28" s="758"/>
      <c r="GD28" s="758"/>
      <c r="GE28" s="758"/>
      <c r="GF28" s="758"/>
      <c r="GG28" s="1606"/>
      <c r="GH28" s="1606"/>
      <c r="GI28" s="1606"/>
      <c r="GJ28" s="1606"/>
      <c r="GK28" s="1606"/>
      <c r="GL28" s="1606"/>
      <c r="GM28" s="1606"/>
      <c r="GN28" s="1606"/>
      <c r="GO28" s="1606"/>
      <c r="GP28" s="1606"/>
      <c r="GQ28" s="1606"/>
      <c r="GR28" s="1606"/>
      <c r="GS28" s="1606"/>
      <c r="GT28" s="1606"/>
      <c r="GU28" s="1606"/>
      <c r="GV28" s="3605"/>
      <c r="GW28" s="3605"/>
      <c r="GX28" s="3605"/>
      <c r="GY28" s="3605"/>
      <c r="GZ28" s="3605"/>
      <c r="HA28" s="3605"/>
      <c r="HB28" s="3605"/>
      <c r="HC28" s="3671"/>
      <c r="HD28" s="3605"/>
      <c r="HE28" s="3605"/>
      <c r="HF28" s="3605"/>
      <c r="HG28" s="3760"/>
      <c r="HH28" s="3761"/>
    </row>
    <row r="29" spans="1:216" s="484" customFormat="1" ht="11.1" customHeight="1" x14ac:dyDescent="0.2">
      <c r="A29" s="58" t="s">
        <v>89</v>
      </c>
      <c r="B29" s="58" t="s">
        <v>133</v>
      </c>
      <c r="C29" s="454">
        <f t="shared" si="7"/>
        <v>156</v>
      </c>
      <c r="D29" s="453">
        <f t="shared" si="8"/>
        <v>0.99363057324840764</v>
      </c>
      <c r="E29" s="409">
        <f t="array" ref="E29">MIN(IF(BG29:HH29&gt;=1,$BG$3:$HH$3))</f>
        <v>39227</v>
      </c>
      <c r="F29" s="406">
        <f t="array" ref="F29">MAX(IF(BG29:HH29&gt;=1,$BG$3:$HH$3))</f>
        <v>44400</v>
      </c>
      <c r="G29" s="448">
        <f t="shared" si="9"/>
        <v>16</v>
      </c>
      <c r="H29" s="452">
        <f t="shared" si="10"/>
        <v>0.10256410256410256</v>
      </c>
      <c r="I29" s="632">
        <f t="shared" si="11"/>
        <v>0.5161290322580645</v>
      </c>
      <c r="J29" s="381">
        <f t="array" ref="J29">IF((G29&gt;=1),MAX(IF(BG29:HH29=1,$BG$3:$HH$3)),"-")</f>
        <v>44400</v>
      </c>
      <c r="K29" s="766">
        <f t="array" ref="K29">IF((G29&gt;=1),MAX(IF(BG29:HH29=1,$BG$2:$HH$2)),"-")</f>
        <v>157</v>
      </c>
      <c r="L29" s="390">
        <f t="shared" ca="1" si="12"/>
        <v>0</v>
      </c>
      <c r="M29" s="390">
        <f t="shared" ca="1" si="13"/>
        <v>0</v>
      </c>
      <c r="N29" s="451">
        <f t="shared" si="14"/>
        <v>15</v>
      </c>
      <c r="O29" s="450">
        <f t="shared" si="15"/>
        <v>9.6153846153846159E-2</v>
      </c>
      <c r="P29" s="162">
        <f t="shared" si="16"/>
        <v>15</v>
      </c>
      <c r="Q29" s="449">
        <f t="shared" si="17"/>
        <v>9.6153846153846159E-2</v>
      </c>
      <c r="R29" s="448">
        <f t="shared" si="18"/>
        <v>46</v>
      </c>
      <c r="S29" s="447">
        <f t="shared" si="19"/>
        <v>0.29487179487179488</v>
      </c>
      <c r="T29" s="368">
        <f t="shared" si="20"/>
        <v>62</v>
      </c>
      <c r="U29" s="163">
        <f t="shared" si="21"/>
        <v>0.39743589743589741</v>
      </c>
      <c r="V29" s="369">
        <f t="shared" si="22"/>
        <v>85</v>
      </c>
      <c r="W29" s="164">
        <f t="shared" si="23"/>
        <v>0.54487179487179482</v>
      </c>
      <c r="X29" s="165">
        <f t="array" ref="X29">SUM(1*(BG$5:HH$5=BG29:HH29))-1</f>
        <v>8</v>
      </c>
      <c r="Y29" s="166">
        <f t="shared" si="24"/>
        <v>5.128205128205128E-2</v>
      </c>
      <c r="Z29" s="395">
        <f t="shared" si="25"/>
        <v>6.2564102564102564</v>
      </c>
      <c r="AA29" s="395">
        <f t="shared" si="26"/>
        <v>13.179487179487179</v>
      </c>
      <c r="AB29" s="403">
        <f t="shared" si="27"/>
        <v>0.47470817120622572</v>
      </c>
      <c r="AC29" s="3427">
        <f t="shared" si="28"/>
        <v>3</v>
      </c>
      <c r="AD29" s="3428">
        <f t="shared" si="29"/>
        <v>0</v>
      </c>
      <c r="AE29" s="3429">
        <f t="shared" si="30"/>
        <v>8</v>
      </c>
      <c r="AF29" s="3430">
        <f t="shared" si="31"/>
        <v>0</v>
      </c>
      <c r="AG29" s="3431">
        <f t="shared" si="32"/>
        <v>8</v>
      </c>
      <c r="AH29" s="3432">
        <f t="shared" si="33"/>
        <v>0</v>
      </c>
      <c r="AI29" s="3433">
        <f t="shared" si="34"/>
        <v>10</v>
      </c>
      <c r="AJ29" s="3434">
        <f t="shared" si="35"/>
        <v>1</v>
      </c>
      <c r="AK29" s="3435">
        <f t="shared" si="36"/>
        <v>11</v>
      </c>
      <c r="AL29" s="3436">
        <f t="shared" si="37"/>
        <v>1</v>
      </c>
      <c r="AM29" s="3437">
        <f t="shared" si="38"/>
        <v>10</v>
      </c>
      <c r="AN29" s="3438">
        <f t="shared" si="39"/>
        <v>1</v>
      </c>
      <c r="AO29" s="3439">
        <f t="shared" si="40"/>
        <v>13</v>
      </c>
      <c r="AP29" s="3440">
        <f t="shared" si="41"/>
        <v>2</v>
      </c>
      <c r="AQ29" s="3427">
        <f t="shared" si="42"/>
        <v>12</v>
      </c>
      <c r="AR29" s="3428">
        <f t="shared" si="43"/>
        <v>0</v>
      </c>
      <c r="AS29" s="3429">
        <f t="shared" si="44"/>
        <v>13</v>
      </c>
      <c r="AT29" s="3430">
        <f t="shared" si="45"/>
        <v>1</v>
      </c>
      <c r="AU29" s="3431">
        <f t="shared" si="46"/>
        <v>14</v>
      </c>
      <c r="AV29" s="3432">
        <f t="shared" si="47"/>
        <v>1</v>
      </c>
      <c r="AW29" s="3433">
        <f t="shared" si="48"/>
        <v>13</v>
      </c>
      <c r="AX29" s="3434">
        <f t="shared" si="49"/>
        <v>1</v>
      </c>
      <c r="AY29" s="3435">
        <f t="shared" si="50"/>
        <v>14</v>
      </c>
      <c r="AZ29" s="3436">
        <f t="shared" si="51"/>
        <v>0</v>
      </c>
      <c r="BA29" s="3437">
        <f t="shared" si="52"/>
        <v>15</v>
      </c>
      <c r="BB29" s="3438">
        <f t="shared" si="53"/>
        <v>3</v>
      </c>
      <c r="BC29" s="3439">
        <f t="shared" si="54"/>
        <v>11</v>
      </c>
      <c r="BD29" s="3440">
        <f t="shared" si="55"/>
        <v>4</v>
      </c>
      <c r="BE29" s="3427">
        <f t="shared" si="56"/>
        <v>1</v>
      </c>
      <c r="BF29" s="3428">
        <f t="shared" si="57"/>
        <v>1</v>
      </c>
      <c r="BG29" s="99">
        <v>8</v>
      </c>
      <c r="BH29" s="95">
        <v>4</v>
      </c>
      <c r="BI29" s="95">
        <v>9</v>
      </c>
      <c r="BJ29" s="89">
        <v>3</v>
      </c>
      <c r="BK29" s="89">
        <v>7</v>
      </c>
      <c r="BL29" s="89">
        <v>3</v>
      </c>
      <c r="BM29" s="89">
        <v>3</v>
      </c>
      <c r="BN29" s="89">
        <v>2</v>
      </c>
      <c r="BO29" s="89">
        <v>6</v>
      </c>
      <c r="BP29" s="89">
        <v>7</v>
      </c>
      <c r="BQ29" s="89">
        <v>6</v>
      </c>
      <c r="BR29" s="90">
        <v>5</v>
      </c>
      <c r="BS29" s="90">
        <v>2</v>
      </c>
      <c r="BT29" s="90">
        <v>3</v>
      </c>
      <c r="BU29" s="90">
        <v>8</v>
      </c>
      <c r="BV29" s="90">
        <v>2</v>
      </c>
      <c r="BW29" s="90">
        <v>3</v>
      </c>
      <c r="BX29" s="90">
        <v>5</v>
      </c>
      <c r="BY29" s="90">
        <v>3</v>
      </c>
      <c r="BZ29" s="91">
        <v>4</v>
      </c>
      <c r="CA29" s="91">
        <v>2</v>
      </c>
      <c r="CB29" s="91">
        <v>5</v>
      </c>
      <c r="CC29" s="91">
        <v>9</v>
      </c>
      <c r="CD29" s="91">
        <v>8</v>
      </c>
      <c r="CE29" s="91">
        <v>5</v>
      </c>
      <c r="CF29" s="91">
        <v>7</v>
      </c>
      <c r="CG29" s="91">
        <v>7</v>
      </c>
      <c r="CH29" s="91">
        <v>9</v>
      </c>
      <c r="CI29" s="91">
        <v>1</v>
      </c>
      <c r="CJ29" s="92">
        <v>4</v>
      </c>
      <c r="CK29" s="92">
        <v>5</v>
      </c>
      <c r="CL29" s="92">
        <v>9</v>
      </c>
      <c r="CM29" s="92">
        <v>1</v>
      </c>
      <c r="CN29" s="92">
        <v>6</v>
      </c>
      <c r="CO29" s="92">
        <v>5</v>
      </c>
      <c r="CP29" s="92">
        <v>6</v>
      </c>
      <c r="CQ29" s="92">
        <v>2</v>
      </c>
      <c r="CR29" s="92">
        <v>4</v>
      </c>
      <c r="CS29" s="92">
        <v>4</v>
      </c>
      <c r="CT29" s="92">
        <v>6</v>
      </c>
      <c r="CU29" s="93">
        <v>5</v>
      </c>
      <c r="CV29" s="93">
        <v>1</v>
      </c>
      <c r="CW29" s="93">
        <v>2</v>
      </c>
      <c r="CX29" s="93">
        <v>2</v>
      </c>
      <c r="CY29" s="93">
        <v>4</v>
      </c>
      <c r="CZ29" s="93">
        <v>6</v>
      </c>
      <c r="DA29" s="93">
        <v>6</v>
      </c>
      <c r="DB29" s="93">
        <v>5</v>
      </c>
      <c r="DC29" s="93">
        <v>5</v>
      </c>
      <c r="DD29" s="93">
        <v>6</v>
      </c>
      <c r="DE29" s="94">
        <v>1</v>
      </c>
      <c r="DF29" s="94">
        <v>1</v>
      </c>
      <c r="DG29" s="94">
        <v>9</v>
      </c>
      <c r="DH29" s="94">
        <v>2</v>
      </c>
      <c r="DI29" s="94">
        <v>4</v>
      </c>
      <c r="DJ29" s="94">
        <v>6</v>
      </c>
      <c r="DK29" s="94">
        <v>2</v>
      </c>
      <c r="DL29" s="94">
        <v>6</v>
      </c>
      <c r="DM29" s="94">
        <v>6</v>
      </c>
      <c r="DN29" s="94">
        <v>9</v>
      </c>
      <c r="DO29" s="94">
        <v>7</v>
      </c>
      <c r="DP29" s="94">
        <v>12</v>
      </c>
      <c r="DQ29" s="94">
        <v>2</v>
      </c>
      <c r="DR29" s="95">
        <v>7</v>
      </c>
      <c r="DS29" s="95">
        <v>14</v>
      </c>
      <c r="DT29" s="95">
        <v>12</v>
      </c>
      <c r="DU29" s="95">
        <v>12</v>
      </c>
      <c r="DV29" s="95">
        <v>5</v>
      </c>
      <c r="DW29" s="95">
        <v>5</v>
      </c>
      <c r="DX29" s="95">
        <v>4</v>
      </c>
      <c r="DY29" s="95">
        <v>6</v>
      </c>
      <c r="DZ29" s="95">
        <v>12</v>
      </c>
      <c r="EA29" s="95">
        <v>10</v>
      </c>
      <c r="EB29" s="95">
        <v>2</v>
      </c>
      <c r="EC29" s="95">
        <v>3</v>
      </c>
      <c r="ED29" s="89">
        <v>8</v>
      </c>
      <c r="EE29" s="89">
        <v>9</v>
      </c>
      <c r="EF29" s="89">
        <v>3</v>
      </c>
      <c r="EG29" s="96">
        <v>13</v>
      </c>
      <c r="EH29" s="96">
        <v>5</v>
      </c>
      <c r="EI29" s="110">
        <v>9</v>
      </c>
      <c r="EJ29" s="110">
        <v>2</v>
      </c>
      <c r="EK29" s="110">
        <v>13</v>
      </c>
      <c r="EL29" s="110">
        <v>4</v>
      </c>
      <c r="EM29" s="110">
        <v>18</v>
      </c>
      <c r="EN29" s="110">
        <v>8</v>
      </c>
      <c r="EO29" s="110">
        <v>1</v>
      </c>
      <c r="EP29" s="110">
        <v>14</v>
      </c>
      <c r="EQ29" s="372">
        <v>11</v>
      </c>
      <c r="ER29" s="372">
        <v>10</v>
      </c>
      <c r="ES29" s="372">
        <v>2</v>
      </c>
      <c r="ET29" s="372">
        <v>10</v>
      </c>
      <c r="EU29" s="372">
        <v>1</v>
      </c>
      <c r="EV29" s="372">
        <v>6</v>
      </c>
      <c r="EW29" s="520">
        <v>13</v>
      </c>
      <c r="EX29" s="520">
        <v>10</v>
      </c>
      <c r="EY29" s="520">
        <v>3</v>
      </c>
      <c r="EZ29" s="520">
        <v>17</v>
      </c>
      <c r="FA29" s="520">
        <v>8</v>
      </c>
      <c r="FB29" s="520">
        <v>9</v>
      </c>
      <c r="FC29" s="520">
        <v>4</v>
      </c>
      <c r="FD29" s="520">
        <v>7</v>
      </c>
      <c r="FE29" s="639">
        <v>1</v>
      </c>
      <c r="FF29" s="639"/>
      <c r="FG29" s="639">
        <v>4</v>
      </c>
      <c r="FH29" s="639">
        <v>7</v>
      </c>
      <c r="FI29" s="639">
        <v>7</v>
      </c>
      <c r="FJ29" s="639">
        <v>8</v>
      </c>
      <c r="FK29" s="639">
        <v>8</v>
      </c>
      <c r="FL29" s="639">
        <v>14</v>
      </c>
      <c r="FM29" s="639">
        <v>2</v>
      </c>
      <c r="FN29" s="639">
        <v>3</v>
      </c>
      <c r="FO29" s="639">
        <v>7</v>
      </c>
      <c r="FP29" s="639">
        <v>4</v>
      </c>
      <c r="FQ29" s="639">
        <v>7</v>
      </c>
      <c r="FR29" s="639">
        <v>8</v>
      </c>
      <c r="FS29" s="758">
        <v>4</v>
      </c>
      <c r="FT29" s="758">
        <v>13</v>
      </c>
      <c r="FU29" s="758">
        <v>12</v>
      </c>
      <c r="FV29" s="758">
        <v>6</v>
      </c>
      <c r="FW29" s="758">
        <v>4</v>
      </c>
      <c r="FX29" s="758">
        <v>13</v>
      </c>
      <c r="FY29" s="758">
        <v>14</v>
      </c>
      <c r="FZ29" s="758">
        <v>11</v>
      </c>
      <c r="GA29" s="758">
        <v>5</v>
      </c>
      <c r="GB29" s="758">
        <v>13</v>
      </c>
      <c r="GC29" s="758">
        <v>3</v>
      </c>
      <c r="GD29" s="758">
        <v>4</v>
      </c>
      <c r="GE29" s="758">
        <v>14</v>
      </c>
      <c r="GF29" s="758">
        <v>5</v>
      </c>
      <c r="GG29" s="1606">
        <v>1</v>
      </c>
      <c r="GH29" s="1606">
        <v>9</v>
      </c>
      <c r="GI29" s="1606">
        <v>5</v>
      </c>
      <c r="GJ29" s="1606">
        <v>2</v>
      </c>
      <c r="GK29" s="1606">
        <v>1</v>
      </c>
      <c r="GL29" s="1606">
        <v>3</v>
      </c>
      <c r="GM29" s="1606">
        <v>11</v>
      </c>
      <c r="GN29" s="1606">
        <v>10</v>
      </c>
      <c r="GO29" s="1606">
        <v>8</v>
      </c>
      <c r="GP29" s="1606">
        <v>12</v>
      </c>
      <c r="GQ29" s="1606">
        <v>4</v>
      </c>
      <c r="GR29" s="1606">
        <v>7</v>
      </c>
      <c r="GS29" s="1606">
        <v>1</v>
      </c>
      <c r="GT29" s="1606">
        <v>3</v>
      </c>
      <c r="GU29" s="1606">
        <v>10</v>
      </c>
      <c r="GV29" s="3605">
        <v>1</v>
      </c>
      <c r="GW29" s="3605">
        <v>1</v>
      </c>
      <c r="GX29" s="3605">
        <v>18</v>
      </c>
      <c r="GY29" s="3605">
        <v>8</v>
      </c>
      <c r="GZ29" s="3605">
        <v>10</v>
      </c>
      <c r="HA29" s="3605">
        <v>1</v>
      </c>
      <c r="HB29" s="3605">
        <v>12</v>
      </c>
      <c r="HC29" s="3671">
        <v>1</v>
      </c>
      <c r="HD29" s="3605">
        <v>12</v>
      </c>
      <c r="HE29" s="3605">
        <v>3</v>
      </c>
      <c r="HF29" s="3605">
        <v>3</v>
      </c>
      <c r="HG29" s="3760">
        <v>1</v>
      </c>
      <c r="HH29" s="3761"/>
    </row>
    <row r="30" spans="1:216" s="484" customFormat="1" ht="11.1" customHeight="1" x14ac:dyDescent="0.2">
      <c r="A30" s="59" t="s">
        <v>51</v>
      </c>
      <c r="B30" s="59" t="s">
        <v>51</v>
      </c>
      <c r="C30" s="454">
        <f t="shared" si="7"/>
        <v>2</v>
      </c>
      <c r="D30" s="453">
        <f t="shared" si="8"/>
        <v>1.2738853503184714E-2</v>
      </c>
      <c r="E30" s="409">
        <f t="array" ref="E30">MIN(IF(BG30:HH30&gt;=1,$BG$3:$HH$3))</f>
        <v>39227</v>
      </c>
      <c r="F30" s="406">
        <f t="array" ref="F30">MAX(IF(BG30:HH30&gt;=1,$BG$3:$HH$3))</f>
        <v>39263</v>
      </c>
      <c r="G30" s="448">
        <f t="shared" si="9"/>
        <v>0</v>
      </c>
      <c r="H30" s="452">
        <f t="shared" si="10"/>
        <v>0</v>
      </c>
      <c r="I30" s="632" t="str">
        <f t="shared" si="11"/>
        <v>-</v>
      </c>
      <c r="J30" s="381" t="str">
        <f t="array" ref="J30">IF((G30&gt;=1),MAX(IF(BG30:HH30=1,$BG$3:$HH$3)),"-")</f>
        <v>-</v>
      </c>
      <c r="K30" s="766" t="str">
        <f t="array" ref="K30">IF((G30&gt;=1),MAX(IF(BG30:HH30=1,$BG$2:$HH$2)),"-")</f>
        <v>-</v>
      </c>
      <c r="L30" s="390">
        <f t="shared" ca="1" si="12"/>
        <v>2</v>
      </c>
      <c r="M30" s="390" t="str">
        <f t="shared" ca="1" si="13"/>
        <v>-</v>
      </c>
      <c r="N30" s="451">
        <f t="shared" si="14"/>
        <v>0</v>
      </c>
      <c r="O30" s="450">
        <f t="shared" si="15"/>
        <v>0</v>
      </c>
      <c r="P30" s="162">
        <f t="shared" si="16"/>
        <v>0</v>
      </c>
      <c r="Q30" s="449">
        <f t="shared" si="17"/>
        <v>0</v>
      </c>
      <c r="R30" s="448">
        <f t="shared" si="18"/>
        <v>0</v>
      </c>
      <c r="S30" s="447">
        <f t="shared" si="19"/>
        <v>0</v>
      </c>
      <c r="T30" s="368">
        <f t="shared" si="20"/>
        <v>0</v>
      </c>
      <c r="U30" s="163">
        <f t="shared" si="21"/>
        <v>0</v>
      </c>
      <c r="V30" s="369">
        <f t="shared" si="22"/>
        <v>0</v>
      </c>
      <c r="W30" s="164">
        <f t="shared" si="23"/>
        <v>0</v>
      </c>
      <c r="X30" s="165">
        <f t="array" ref="X30">SUM(1*(BG$5:HH$5=BG30:HH30))-1</f>
        <v>0</v>
      </c>
      <c r="Y30" s="166">
        <f t="shared" si="24"/>
        <v>0</v>
      </c>
      <c r="Z30" s="395">
        <f t="shared" si="25"/>
        <v>9</v>
      </c>
      <c r="AA30" s="395">
        <f t="shared" si="26"/>
        <v>13</v>
      </c>
      <c r="AB30" s="403">
        <f t="shared" si="27"/>
        <v>0.69230769230769229</v>
      </c>
      <c r="AC30" s="3427">
        <f t="shared" si="28"/>
        <v>2</v>
      </c>
      <c r="AD30" s="3428">
        <f t="shared" si="29"/>
        <v>0</v>
      </c>
      <c r="AE30" s="3429">
        <f t="shared" si="30"/>
        <v>0</v>
      </c>
      <c r="AF30" s="3430">
        <f t="shared" si="31"/>
        <v>0</v>
      </c>
      <c r="AG30" s="3431">
        <f t="shared" si="32"/>
        <v>0</v>
      </c>
      <c r="AH30" s="3432">
        <f t="shared" si="33"/>
        <v>0</v>
      </c>
      <c r="AI30" s="3433">
        <f t="shared" si="34"/>
        <v>0</v>
      </c>
      <c r="AJ30" s="3434">
        <f t="shared" si="35"/>
        <v>0</v>
      </c>
      <c r="AK30" s="3435">
        <f t="shared" si="36"/>
        <v>0</v>
      </c>
      <c r="AL30" s="3436">
        <f t="shared" si="37"/>
        <v>0</v>
      </c>
      <c r="AM30" s="3437">
        <f t="shared" si="38"/>
        <v>0</v>
      </c>
      <c r="AN30" s="3438">
        <f t="shared" si="39"/>
        <v>0</v>
      </c>
      <c r="AO30" s="3439">
        <f t="shared" si="40"/>
        <v>0</v>
      </c>
      <c r="AP30" s="3440">
        <f t="shared" si="41"/>
        <v>0</v>
      </c>
      <c r="AQ30" s="3427">
        <f t="shared" si="42"/>
        <v>0</v>
      </c>
      <c r="AR30" s="3428">
        <f t="shared" si="43"/>
        <v>0</v>
      </c>
      <c r="AS30" s="3429">
        <f t="shared" si="44"/>
        <v>0</v>
      </c>
      <c r="AT30" s="3430">
        <f t="shared" si="45"/>
        <v>0</v>
      </c>
      <c r="AU30" s="3431">
        <f t="shared" si="46"/>
        <v>0</v>
      </c>
      <c r="AV30" s="3432">
        <f t="shared" si="47"/>
        <v>0</v>
      </c>
      <c r="AW30" s="3433">
        <f t="shared" si="48"/>
        <v>0</v>
      </c>
      <c r="AX30" s="3434">
        <f t="shared" si="49"/>
        <v>0</v>
      </c>
      <c r="AY30" s="3435">
        <f t="shared" si="50"/>
        <v>0</v>
      </c>
      <c r="AZ30" s="3436">
        <f t="shared" si="51"/>
        <v>0</v>
      </c>
      <c r="BA30" s="3437">
        <f t="shared" si="52"/>
        <v>0</v>
      </c>
      <c r="BB30" s="3438">
        <f t="shared" si="53"/>
        <v>0</v>
      </c>
      <c r="BC30" s="3439">
        <f t="shared" si="54"/>
        <v>0</v>
      </c>
      <c r="BD30" s="3440">
        <f t="shared" si="55"/>
        <v>0</v>
      </c>
      <c r="BE30" s="3427">
        <f t="shared" si="56"/>
        <v>0</v>
      </c>
      <c r="BF30" s="3428">
        <f t="shared" si="57"/>
        <v>0</v>
      </c>
      <c r="BG30" s="99">
        <v>10</v>
      </c>
      <c r="BH30" s="95">
        <v>8</v>
      </c>
      <c r="BI30" s="95"/>
      <c r="BJ30" s="89"/>
      <c r="BK30" s="89"/>
      <c r="BL30" s="89"/>
      <c r="BM30" s="89"/>
      <c r="BN30" s="89"/>
      <c r="BO30" s="89"/>
      <c r="BP30" s="89"/>
      <c r="BQ30" s="89"/>
      <c r="BR30" s="98"/>
      <c r="BS30" s="98"/>
      <c r="BT30" s="98"/>
      <c r="BU30" s="98"/>
      <c r="BV30" s="98"/>
      <c r="BW30" s="98"/>
      <c r="BX30" s="98"/>
      <c r="BY30" s="90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89"/>
      <c r="EE30" s="89"/>
      <c r="EF30" s="89"/>
      <c r="EG30" s="96"/>
      <c r="EH30" s="96"/>
      <c r="EI30" s="110"/>
      <c r="EJ30" s="110"/>
      <c r="EK30" s="110"/>
      <c r="EL30" s="110"/>
      <c r="EM30" s="110"/>
      <c r="EN30" s="110"/>
      <c r="EO30" s="110"/>
      <c r="EP30" s="110"/>
      <c r="EQ30" s="372"/>
      <c r="ER30" s="372"/>
      <c r="ES30" s="372"/>
      <c r="ET30" s="372"/>
      <c r="EU30" s="372"/>
      <c r="EV30" s="372"/>
      <c r="EW30" s="520"/>
      <c r="EX30" s="520"/>
      <c r="EY30" s="520"/>
      <c r="EZ30" s="520"/>
      <c r="FA30" s="520"/>
      <c r="FB30" s="520"/>
      <c r="FC30" s="520"/>
      <c r="FD30" s="520"/>
      <c r="FE30" s="639"/>
      <c r="FF30" s="639"/>
      <c r="FG30" s="639"/>
      <c r="FH30" s="639"/>
      <c r="FI30" s="639"/>
      <c r="FJ30" s="639"/>
      <c r="FK30" s="639"/>
      <c r="FL30" s="639"/>
      <c r="FM30" s="639"/>
      <c r="FN30" s="639"/>
      <c r="FO30" s="639"/>
      <c r="FP30" s="639"/>
      <c r="FQ30" s="639"/>
      <c r="FR30" s="639"/>
      <c r="FS30" s="758"/>
      <c r="FT30" s="758"/>
      <c r="FU30" s="758"/>
      <c r="FV30" s="758"/>
      <c r="FW30" s="758"/>
      <c r="FX30" s="758"/>
      <c r="FY30" s="758"/>
      <c r="FZ30" s="758"/>
      <c r="GA30" s="758"/>
      <c r="GB30" s="758"/>
      <c r="GC30" s="758"/>
      <c r="GD30" s="758"/>
      <c r="GE30" s="758"/>
      <c r="GF30" s="758"/>
      <c r="GG30" s="1606"/>
      <c r="GH30" s="1606"/>
      <c r="GI30" s="1606"/>
      <c r="GJ30" s="1606"/>
      <c r="GK30" s="1606"/>
      <c r="GL30" s="1606"/>
      <c r="GM30" s="1606"/>
      <c r="GN30" s="1606"/>
      <c r="GO30" s="1606"/>
      <c r="GP30" s="1606"/>
      <c r="GQ30" s="1606"/>
      <c r="GR30" s="1606"/>
      <c r="GS30" s="1606"/>
      <c r="GT30" s="1606"/>
      <c r="GU30" s="1606"/>
      <c r="GV30" s="3605"/>
      <c r="GW30" s="3605"/>
      <c r="GX30" s="3605"/>
      <c r="GY30" s="3605"/>
      <c r="GZ30" s="3605"/>
      <c r="HA30" s="3605"/>
      <c r="HB30" s="3605"/>
      <c r="HC30" s="3671"/>
      <c r="HD30" s="3605"/>
      <c r="HE30" s="3605"/>
      <c r="HF30" s="3605"/>
      <c r="HG30" s="3760"/>
      <c r="HH30" s="3761"/>
    </row>
    <row r="31" spans="1:216" s="484" customFormat="1" ht="11.1" customHeight="1" x14ac:dyDescent="0.2">
      <c r="A31" s="60" t="s">
        <v>107</v>
      </c>
      <c r="B31" s="60" t="s">
        <v>136</v>
      </c>
      <c r="C31" s="454">
        <f t="shared" si="7"/>
        <v>21</v>
      </c>
      <c r="D31" s="453">
        <f t="shared" si="8"/>
        <v>0.13375796178343949</v>
      </c>
      <c r="E31" s="409">
        <f t="array" ref="E31">MIN(IF(BG31:HH31&gt;=1,$BG$3:$HH$3))</f>
        <v>39227</v>
      </c>
      <c r="F31" s="406">
        <f t="array" ref="F31">MAX(IF(BG31:HH31&gt;=1,$BG$3:$HH$3))</f>
        <v>41670</v>
      </c>
      <c r="G31" s="448">
        <f t="shared" si="9"/>
        <v>4</v>
      </c>
      <c r="H31" s="452">
        <f t="shared" si="10"/>
        <v>0.19047619047619047</v>
      </c>
      <c r="I31" s="632">
        <f t="shared" si="11"/>
        <v>0.8</v>
      </c>
      <c r="J31" s="381">
        <f t="array" ref="J31">IF((G31&gt;=1),MAX(IF(BG31:HH31=1,$BG$3:$HH$3)),"-")</f>
        <v>41040</v>
      </c>
      <c r="K31" s="766">
        <f t="array" ref="K31">IF((G31&gt;=1),MAX(IF(BG31:HH31=1,$BG$2:$HH$2)),"-")</f>
        <v>50</v>
      </c>
      <c r="L31" s="390">
        <f t="shared" ca="1" si="12"/>
        <v>3</v>
      </c>
      <c r="M31" s="390">
        <f t="shared" ca="1" si="13"/>
        <v>107</v>
      </c>
      <c r="N31" s="451">
        <f t="shared" si="14"/>
        <v>1</v>
      </c>
      <c r="O31" s="450">
        <f t="shared" si="15"/>
        <v>4.7619047619047616E-2</v>
      </c>
      <c r="P31" s="162">
        <f t="shared" si="16"/>
        <v>1</v>
      </c>
      <c r="Q31" s="449">
        <f t="shared" si="17"/>
        <v>4.7619047619047616E-2</v>
      </c>
      <c r="R31" s="448">
        <f t="shared" si="18"/>
        <v>6</v>
      </c>
      <c r="S31" s="447">
        <f t="shared" si="19"/>
        <v>0.2857142857142857</v>
      </c>
      <c r="T31" s="368">
        <f t="shared" si="20"/>
        <v>8</v>
      </c>
      <c r="U31" s="163">
        <f t="shared" si="21"/>
        <v>0.38095238095238093</v>
      </c>
      <c r="V31" s="369">
        <f t="shared" si="22"/>
        <v>9</v>
      </c>
      <c r="W31" s="164">
        <f t="shared" si="23"/>
        <v>0.42857142857142855</v>
      </c>
      <c r="X31" s="165">
        <f t="array" ref="X31">SUM(1*(BG$5:HH$5=BG31:HH31))-1</f>
        <v>3</v>
      </c>
      <c r="Y31" s="166">
        <f t="shared" si="24"/>
        <v>0.14285714285714285</v>
      </c>
      <c r="Z31" s="395">
        <f t="shared" si="25"/>
        <v>6.4761904761904763</v>
      </c>
      <c r="AA31" s="395">
        <f t="shared" si="26"/>
        <v>11.904761904761905</v>
      </c>
      <c r="AB31" s="403">
        <f t="shared" si="27"/>
        <v>0.54400000000000004</v>
      </c>
      <c r="AC31" s="3427">
        <f t="shared" si="28"/>
        <v>2</v>
      </c>
      <c r="AD31" s="3428">
        <f t="shared" si="29"/>
        <v>0</v>
      </c>
      <c r="AE31" s="3429">
        <f t="shared" si="30"/>
        <v>5</v>
      </c>
      <c r="AF31" s="3430">
        <f t="shared" si="31"/>
        <v>0</v>
      </c>
      <c r="AG31" s="3431">
        <f t="shared" si="32"/>
        <v>1</v>
      </c>
      <c r="AH31" s="3432">
        <f t="shared" si="33"/>
        <v>0</v>
      </c>
      <c r="AI31" s="3433">
        <f t="shared" si="34"/>
        <v>1</v>
      </c>
      <c r="AJ31" s="3434">
        <f t="shared" si="35"/>
        <v>1</v>
      </c>
      <c r="AK31" s="3435">
        <f t="shared" si="36"/>
        <v>4</v>
      </c>
      <c r="AL31" s="3436">
        <f t="shared" si="37"/>
        <v>1</v>
      </c>
      <c r="AM31" s="3437">
        <f t="shared" si="38"/>
        <v>5</v>
      </c>
      <c r="AN31" s="3438">
        <f t="shared" si="39"/>
        <v>2</v>
      </c>
      <c r="AO31" s="3439">
        <f t="shared" si="40"/>
        <v>2</v>
      </c>
      <c r="AP31" s="3440">
        <f t="shared" si="41"/>
        <v>0</v>
      </c>
      <c r="AQ31" s="3427">
        <f t="shared" si="42"/>
        <v>1</v>
      </c>
      <c r="AR31" s="3428">
        <f t="shared" si="43"/>
        <v>0</v>
      </c>
      <c r="AS31" s="3429">
        <f t="shared" si="44"/>
        <v>0</v>
      </c>
      <c r="AT31" s="3430">
        <f t="shared" si="45"/>
        <v>0</v>
      </c>
      <c r="AU31" s="3431">
        <f t="shared" si="46"/>
        <v>0</v>
      </c>
      <c r="AV31" s="3432">
        <f t="shared" si="47"/>
        <v>0</v>
      </c>
      <c r="AW31" s="3433">
        <f t="shared" si="48"/>
        <v>0</v>
      </c>
      <c r="AX31" s="3434">
        <f t="shared" si="49"/>
        <v>0</v>
      </c>
      <c r="AY31" s="3435">
        <f t="shared" si="50"/>
        <v>0</v>
      </c>
      <c r="AZ31" s="3436">
        <f t="shared" si="51"/>
        <v>0</v>
      </c>
      <c r="BA31" s="3437">
        <f t="shared" si="52"/>
        <v>0</v>
      </c>
      <c r="BB31" s="3438">
        <f t="shared" si="53"/>
        <v>0</v>
      </c>
      <c r="BC31" s="3439">
        <f t="shared" si="54"/>
        <v>0</v>
      </c>
      <c r="BD31" s="3440">
        <f t="shared" si="55"/>
        <v>0</v>
      </c>
      <c r="BE31" s="3427">
        <f t="shared" si="56"/>
        <v>0</v>
      </c>
      <c r="BF31" s="3428">
        <f t="shared" si="57"/>
        <v>0</v>
      </c>
      <c r="BG31" s="99">
        <v>4</v>
      </c>
      <c r="BH31" s="95">
        <v>2</v>
      </c>
      <c r="BI31" s="95"/>
      <c r="BJ31" s="89">
        <v>9</v>
      </c>
      <c r="BK31" s="89">
        <v>12</v>
      </c>
      <c r="BL31" s="89"/>
      <c r="BM31" s="89"/>
      <c r="BN31" s="89"/>
      <c r="BO31" s="89">
        <v>3</v>
      </c>
      <c r="BP31" s="89">
        <v>11</v>
      </c>
      <c r="BQ31" s="89">
        <v>11</v>
      </c>
      <c r="BR31" s="90">
        <v>4</v>
      </c>
      <c r="BS31" s="90"/>
      <c r="BT31" s="90"/>
      <c r="BU31" s="90"/>
      <c r="BV31" s="90"/>
      <c r="BW31" s="90"/>
      <c r="BX31" s="90"/>
      <c r="BY31" s="90"/>
      <c r="BZ31" s="91"/>
      <c r="CA31" s="91"/>
      <c r="CB31" s="91"/>
      <c r="CC31" s="91"/>
      <c r="CD31" s="91"/>
      <c r="CE31" s="91">
        <v>1</v>
      </c>
      <c r="CF31" s="91"/>
      <c r="CG31" s="91"/>
      <c r="CH31" s="91"/>
      <c r="CI31" s="91"/>
      <c r="CJ31" s="92">
        <v>1</v>
      </c>
      <c r="CK31" s="92"/>
      <c r="CL31" s="92"/>
      <c r="CM31" s="92">
        <v>5</v>
      </c>
      <c r="CN31" s="92">
        <v>9</v>
      </c>
      <c r="CO31" s="92"/>
      <c r="CP31" s="92"/>
      <c r="CQ31" s="92"/>
      <c r="CR31" s="92"/>
      <c r="CS31" s="92"/>
      <c r="CT31" s="92">
        <v>9</v>
      </c>
      <c r="CU31" s="93">
        <v>10</v>
      </c>
      <c r="CV31" s="93"/>
      <c r="CW31" s="93"/>
      <c r="CX31" s="93">
        <v>10</v>
      </c>
      <c r="CY31" s="93">
        <v>1</v>
      </c>
      <c r="CZ31" s="93"/>
      <c r="DA31" s="93"/>
      <c r="DB31" s="93"/>
      <c r="DC31" s="93">
        <v>7</v>
      </c>
      <c r="DD31" s="93">
        <v>1</v>
      </c>
      <c r="DE31" s="94"/>
      <c r="DF31" s="94"/>
      <c r="DG31" s="94">
        <v>8</v>
      </c>
      <c r="DH31" s="94"/>
      <c r="DI31" s="94"/>
      <c r="DJ31" s="94"/>
      <c r="DK31" s="94">
        <v>9</v>
      </c>
      <c r="DL31" s="94"/>
      <c r="DM31" s="94"/>
      <c r="DN31" s="94"/>
      <c r="DO31" s="94"/>
      <c r="DP31" s="94"/>
      <c r="DQ31" s="94"/>
      <c r="DR31" s="95"/>
      <c r="DS31" s="95"/>
      <c r="DT31" s="95"/>
      <c r="DU31" s="95"/>
      <c r="DV31" s="95"/>
      <c r="DW31" s="95"/>
      <c r="DX31" s="95">
        <v>9</v>
      </c>
      <c r="DY31" s="95"/>
      <c r="DZ31" s="95"/>
      <c r="EA31" s="95"/>
      <c r="EB31" s="95"/>
      <c r="EC31" s="95"/>
      <c r="ED31" s="89"/>
      <c r="EE31" s="89"/>
      <c r="EF31" s="89"/>
      <c r="EG31" s="96"/>
      <c r="EH31" s="96"/>
      <c r="EI31" s="110"/>
      <c r="EJ31" s="110"/>
      <c r="EK31" s="110"/>
      <c r="EL31" s="110"/>
      <c r="EM31" s="110"/>
      <c r="EN31" s="110"/>
      <c r="EO31" s="110"/>
      <c r="EP31" s="110"/>
      <c r="EQ31" s="372"/>
      <c r="ER31" s="372"/>
      <c r="ES31" s="372"/>
      <c r="ET31" s="372"/>
      <c r="EU31" s="372"/>
      <c r="EV31" s="372"/>
      <c r="EW31" s="520"/>
      <c r="EX31" s="520"/>
      <c r="EY31" s="520"/>
      <c r="EZ31" s="520"/>
      <c r="FA31" s="520"/>
      <c r="FB31" s="520"/>
      <c r="FC31" s="520"/>
      <c r="FD31" s="520"/>
      <c r="FE31" s="639"/>
      <c r="FF31" s="639"/>
      <c r="FG31" s="639"/>
      <c r="FH31" s="639"/>
      <c r="FI31" s="639"/>
      <c r="FJ31" s="639"/>
      <c r="FK31" s="639"/>
      <c r="FL31" s="639"/>
      <c r="FM31" s="639"/>
      <c r="FN31" s="639"/>
      <c r="FO31" s="639"/>
      <c r="FP31" s="639"/>
      <c r="FQ31" s="639"/>
      <c r="FR31" s="639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758"/>
      <c r="GF31" s="758"/>
      <c r="GG31" s="1606"/>
      <c r="GH31" s="1606"/>
      <c r="GI31" s="1606"/>
      <c r="GJ31" s="1606"/>
      <c r="GK31" s="1606"/>
      <c r="GL31" s="1606"/>
      <c r="GM31" s="1606"/>
      <c r="GN31" s="1606"/>
      <c r="GO31" s="1606"/>
      <c r="GP31" s="1606"/>
      <c r="GQ31" s="1606"/>
      <c r="GR31" s="1606"/>
      <c r="GS31" s="1606"/>
      <c r="GT31" s="1606"/>
      <c r="GU31" s="1606"/>
      <c r="GV31" s="3605"/>
      <c r="GW31" s="3605"/>
      <c r="GX31" s="3605"/>
      <c r="GY31" s="3605"/>
      <c r="GZ31" s="3605"/>
      <c r="HA31" s="3605"/>
      <c r="HB31" s="3605"/>
      <c r="HC31" s="3671"/>
      <c r="HD31" s="3605"/>
      <c r="HE31" s="3605"/>
      <c r="HF31" s="3605"/>
      <c r="HG31" s="3760"/>
      <c r="HH31" s="3761"/>
    </row>
    <row r="32" spans="1:216" s="484" customFormat="1" ht="11.1" customHeight="1" x14ac:dyDescent="0.2">
      <c r="A32" s="64" t="s">
        <v>197</v>
      </c>
      <c r="B32" s="64" t="s">
        <v>197</v>
      </c>
      <c r="C32" s="454">
        <f t="shared" si="7"/>
        <v>8</v>
      </c>
      <c r="D32" s="453">
        <f t="shared" si="8"/>
        <v>5.0955414012738856E-2</v>
      </c>
      <c r="E32" s="409">
        <f t="array" ref="E32">MIN(IF(BG32:HH32&gt;=1,$BG$3:$HH$3))</f>
        <v>39227</v>
      </c>
      <c r="F32" s="406">
        <f t="array" ref="F32">MAX(IF(BG32:HH32&gt;=1,$BG$3:$HH$3))</f>
        <v>39599</v>
      </c>
      <c r="G32" s="448">
        <f t="shared" si="9"/>
        <v>1</v>
      </c>
      <c r="H32" s="452">
        <f t="shared" si="10"/>
        <v>0.125</v>
      </c>
      <c r="I32" s="632">
        <f t="shared" si="11"/>
        <v>0.5</v>
      </c>
      <c r="J32" s="381">
        <f t="array" ref="J32">IF((G32&gt;=1),MAX(IF(BG32:HH32=1,$BG$3:$HH$3)),"-")</f>
        <v>39564</v>
      </c>
      <c r="K32" s="766">
        <f t="array" ref="K32">IF((G32&gt;=1),MAX(IF(BG32:HH32=1,$BG$2:$HH$2)),"-")</f>
        <v>10</v>
      </c>
      <c r="L32" s="390">
        <f t="shared" ca="1" si="12"/>
        <v>1</v>
      </c>
      <c r="M32" s="390">
        <f t="shared" ca="1" si="13"/>
        <v>147</v>
      </c>
      <c r="N32" s="451">
        <f t="shared" si="14"/>
        <v>1</v>
      </c>
      <c r="O32" s="450">
        <f t="shared" si="15"/>
        <v>0.125</v>
      </c>
      <c r="P32" s="162">
        <f t="shared" si="16"/>
        <v>0</v>
      </c>
      <c r="Q32" s="449">
        <f t="shared" si="17"/>
        <v>0</v>
      </c>
      <c r="R32" s="448">
        <f t="shared" si="18"/>
        <v>2</v>
      </c>
      <c r="S32" s="447">
        <f t="shared" si="19"/>
        <v>0.25</v>
      </c>
      <c r="T32" s="368">
        <f t="shared" si="20"/>
        <v>4</v>
      </c>
      <c r="U32" s="163">
        <f t="shared" si="21"/>
        <v>0.5</v>
      </c>
      <c r="V32" s="369">
        <f t="shared" si="22"/>
        <v>4</v>
      </c>
      <c r="W32" s="164">
        <f t="shared" si="23"/>
        <v>0.5</v>
      </c>
      <c r="X32" s="165">
        <f t="array" ref="X32">SUM(1*(BG$5:HH$5=BG32:HH32))-1</f>
        <v>0</v>
      </c>
      <c r="Y32" s="166">
        <f t="shared" si="24"/>
        <v>0</v>
      </c>
      <c r="Z32" s="395">
        <f t="shared" si="25"/>
        <v>5.875</v>
      </c>
      <c r="AA32" s="395">
        <f t="shared" si="26"/>
        <v>12.75</v>
      </c>
      <c r="AB32" s="403">
        <f t="shared" si="27"/>
        <v>0.46078431372549017</v>
      </c>
      <c r="AC32" s="3427">
        <f t="shared" si="28"/>
        <v>3</v>
      </c>
      <c r="AD32" s="3428">
        <f t="shared" si="29"/>
        <v>0</v>
      </c>
      <c r="AE32" s="3429">
        <f t="shared" si="30"/>
        <v>5</v>
      </c>
      <c r="AF32" s="3430">
        <f t="shared" si="31"/>
        <v>1</v>
      </c>
      <c r="AG32" s="3431">
        <f t="shared" si="32"/>
        <v>0</v>
      </c>
      <c r="AH32" s="3432">
        <f t="shared" si="33"/>
        <v>0</v>
      </c>
      <c r="AI32" s="3433">
        <f t="shared" si="34"/>
        <v>0</v>
      </c>
      <c r="AJ32" s="3434">
        <f t="shared" si="35"/>
        <v>0</v>
      </c>
      <c r="AK32" s="3435">
        <f t="shared" si="36"/>
        <v>0</v>
      </c>
      <c r="AL32" s="3436">
        <f t="shared" si="37"/>
        <v>0</v>
      </c>
      <c r="AM32" s="3437">
        <f t="shared" si="38"/>
        <v>0</v>
      </c>
      <c r="AN32" s="3438">
        <f t="shared" si="39"/>
        <v>0</v>
      </c>
      <c r="AO32" s="3439">
        <f t="shared" si="40"/>
        <v>0</v>
      </c>
      <c r="AP32" s="3440">
        <f t="shared" si="41"/>
        <v>0</v>
      </c>
      <c r="AQ32" s="3427">
        <f t="shared" si="42"/>
        <v>0</v>
      </c>
      <c r="AR32" s="3428">
        <f t="shared" si="43"/>
        <v>0</v>
      </c>
      <c r="AS32" s="3429">
        <f t="shared" si="44"/>
        <v>0</v>
      </c>
      <c r="AT32" s="3430">
        <f t="shared" si="45"/>
        <v>0</v>
      </c>
      <c r="AU32" s="3431">
        <f t="shared" si="46"/>
        <v>0</v>
      </c>
      <c r="AV32" s="3432">
        <f t="shared" si="47"/>
        <v>0</v>
      </c>
      <c r="AW32" s="3433">
        <f t="shared" si="48"/>
        <v>0</v>
      </c>
      <c r="AX32" s="3434">
        <f t="shared" si="49"/>
        <v>0</v>
      </c>
      <c r="AY32" s="3435">
        <f t="shared" si="50"/>
        <v>0</v>
      </c>
      <c r="AZ32" s="3436">
        <f t="shared" si="51"/>
        <v>0</v>
      </c>
      <c r="BA32" s="3437">
        <f t="shared" si="52"/>
        <v>0</v>
      </c>
      <c r="BB32" s="3438">
        <f t="shared" si="53"/>
        <v>0</v>
      </c>
      <c r="BC32" s="3439">
        <f t="shared" si="54"/>
        <v>0</v>
      </c>
      <c r="BD32" s="3440">
        <f t="shared" si="55"/>
        <v>0</v>
      </c>
      <c r="BE32" s="3427">
        <f t="shared" si="56"/>
        <v>0</v>
      </c>
      <c r="BF32" s="3428">
        <f t="shared" si="57"/>
        <v>0</v>
      </c>
      <c r="BG32" s="99">
        <v>7</v>
      </c>
      <c r="BH32" s="95">
        <v>11</v>
      </c>
      <c r="BI32" s="95">
        <v>6</v>
      </c>
      <c r="BJ32" s="89"/>
      <c r="BK32" s="89">
        <v>4</v>
      </c>
      <c r="BL32" s="89">
        <v>12</v>
      </c>
      <c r="BM32" s="89"/>
      <c r="BN32" s="89"/>
      <c r="BO32" s="89">
        <v>2</v>
      </c>
      <c r="BP32" s="89">
        <v>1</v>
      </c>
      <c r="BQ32" s="89">
        <v>4</v>
      </c>
      <c r="BR32" s="90"/>
      <c r="BS32" s="90"/>
      <c r="BT32" s="90"/>
      <c r="BU32" s="90"/>
      <c r="BV32" s="90"/>
      <c r="BW32" s="90"/>
      <c r="BX32" s="90"/>
      <c r="BY32" s="90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89"/>
      <c r="EE32" s="89"/>
      <c r="EF32" s="89"/>
      <c r="EG32" s="96"/>
      <c r="EH32" s="96"/>
      <c r="EI32" s="110"/>
      <c r="EJ32" s="110"/>
      <c r="EK32" s="110"/>
      <c r="EL32" s="110"/>
      <c r="EM32" s="110"/>
      <c r="EN32" s="110"/>
      <c r="EO32" s="110"/>
      <c r="EP32" s="110"/>
      <c r="EQ32" s="372"/>
      <c r="ER32" s="372"/>
      <c r="ES32" s="372"/>
      <c r="ET32" s="372"/>
      <c r="EU32" s="372"/>
      <c r="EV32" s="372"/>
      <c r="EW32" s="520"/>
      <c r="EX32" s="520"/>
      <c r="EY32" s="520"/>
      <c r="EZ32" s="520"/>
      <c r="FA32" s="520"/>
      <c r="FB32" s="520"/>
      <c r="FC32" s="520"/>
      <c r="FD32" s="520"/>
      <c r="FE32" s="639"/>
      <c r="FF32" s="639"/>
      <c r="FG32" s="639"/>
      <c r="FH32" s="639"/>
      <c r="FI32" s="639"/>
      <c r="FJ32" s="639"/>
      <c r="FK32" s="639"/>
      <c r="FL32" s="639"/>
      <c r="FM32" s="639"/>
      <c r="FN32" s="639"/>
      <c r="FO32" s="639"/>
      <c r="FP32" s="639"/>
      <c r="FQ32" s="639"/>
      <c r="FR32" s="639"/>
      <c r="FS32" s="758"/>
      <c r="FT32" s="758"/>
      <c r="FU32" s="758"/>
      <c r="FV32" s="758"/>
      <c r="FW32" s="758"/>
      <c r="FX32" s="758"/>
      <c r="FY32" s="758"/>
      <c r="FZ32" s="758"/>
      <c r="GA32" s="758"/>
      <c r="GB32" s="758"/>
      <c r="GC32" s="758"/>
      <c r="GD32" s="758"/>
      <c r="GE32" s="758"/>
      <c r="GF32" s="758"/>
      <c r="GG32" s="1606"/>
      <c r="GH32" s="1606"/>
      <c r="GI32" s="1606"/>
      <c r="GJ32" s="1606"/>
      <c r="GK32" s="1606"/>
      <c r="GL32" s="1606"/>
      <c r="GM32" s="1606"/>
      <c r="GN32" s="1606"/>
      <c r="GO32" s="1606"/>
      <c r="GP32" s="1606"/>
      <c r="GQ32" s="1606"/>
      <c r="GR32" s="1606"/>
      <c r="GS32" s="1606"/>
      <c r="GT32" s="1606"/>
      <c r="GU32" s="1606"/>
      <c r="GV32" s="3605"/>
      <c r="GW32" s="3605"/>
      <c r="GX32" s="3605"/>
      <c r="GY32" s="3605"/>
      <c r="GZ32" s="3605"/>
      <c r="HA32" s="3605"/>
      <c r="HB32" s="3605"/>
      <c r="HC32" s="3671"/>
      <c r="HD32" s="3605"/>
      <c r="HE32" s="3605"/>
      <c r="HF32" s="3605"/>
      <c r="HG32" s="3760"/>
      <c r="HH32" s="3761"/>
    </row>
    <row r="33" spans="1:216" s="484" customFormat="1" ht="11.1" customHeight="1" x14ac:dyDescent="0.2">
      <c r="A33" s="62" t="s">
        <v>145</v>
      </c>
      <c r="B33" s="62" t="s">
        <v>145</v>
      </c>
      <c r="C33" s="454">
        <f t="shared" si="7"/>
        <v>9</v>
      </c>
      <c r="D33" s="453">
        <f t="shared" si="8"/>
        <v>5.7324840764331211E-2</v>
      </c>
      <c r="E33" s="409">
        <f t="array" ref="E33">MIN(IF(BG33:HH33&gt;=1,$BG$3:$HH$3))</f>
        <v>39599</v>
      </c>
      <c r="F33" s="406">
        <f t="array" ref="F33">MAX(IF(BG33:HH33&gt;=1,$BG$3:$HH$3))</f>
        <v>40466</v>
      </c>
      <c r="G33" s="448">
        <f t="shared" si="9"/>
        <v>1</v>
      </c>
      <c r="H33" s="452">
        <f t="shared" si="10"/>
        <v>0.1111111111111111</v>
      </c>
      <c r="I33" s="632">
        <f t="shared" si="11"/>
        <v>0.33333333333333331</v>
      </c>
      <c r="J33" s="381">
        <f t="array" ref="J33">IF((G33&gt;=1),MAX(IF(BG33:HH33=1,$BG$3:$HH$3)),"-")</f>
        <v>39718</v>
      </c>
      <c r="K33" s="766">
        <f t="array" ref="K33">IF((G33&gt;=1),MAX(IF(BG33:HH33=1,$BG$2:$HH$2)),"-")</f>
        <v>12</v>
      </c>
      <c r="L33" s="390">
        <f t="shared" ca="1" si="12"/>
        <v>7</v>
      </c>
      <c r="M33" s="390">
        <f t="shared" ca="1" si="13"/>
        <v>145</v>
      </c>
      <c r="N33" s="451">
        <f t="shared" si="14"/>
        <v>2</v>
      </c>
      <c r="O33" s="450">
        <f t="shared" si="15"/>
        <v>0.22222222222222221</v>
      </c>
      <c r="P33" s="162">
        <f t="shared" si="16"/>
        <v>2</v>
      </c>
      <c r="Q33" s="449">
        <f t="shared" si="17"/>
        <v>0.22222222222222221</v>
      </c>
      <c r="R33" s="448">
        <f t="shared" si="18"/>
        <v>5</v>
      </c>
      <c r="S33" s="447">
        <f t="shared" si="19"/>
        <v>0.55555555555555558</v>
      </c>
      <c r="T33" s="368">
        <f t="shared" si="20"/>
        <v>5</v>
      </c>
      <c r="U33" s="163">
        <f t="shared" si="21"/>
        <v>0.55555555555555558</v>
      </c>
      <c r="V33" s="369">
        <f t="shared" si="22"/>
        <v>6</v>
      </c>
      <c r="W33" s="164">
        <f t="shared" si="23"/>
        <v>0.66666666666666663</v>
      </c>
      <c r="X33" s="165">
        <f t="array" ref="X33">SUM(1*(BG$5:HH$5=BG33:HH33))-1</f>
        <v>1</v>
      </c>
      <c r="Y33" s="166">
        <f t="shared" si="24"/>
        <v>0.1111111111111111</v>
      </c>
      <c r="Z33" s="395">
        <f t="shared" si="25"/>
        <v>4.8888888888888893</v>
      </c>
      <c r="AA33" s="395">
        <f t="shared" si="26"/>
        <v>11.666666666666666</v>
      </c>
      <c r="AB33" s="403">
        <f t="shared" si="27"/>
        <v>0.41904761904761911</v>
      </c>
      <c r="AC33" s="3427">
        <f t="shared" si="28"/>
        <v>0</v>
      </c>
      <c r="AD33" s="3428">
        <f t="shared" si="29"/>
        <v>0</v>
      </c>
      <c r="AE33" s="3429">
        <f t="shared" si="30"/>
        <v>1</v>
      </c>
      <c r="AF33" s="3430">
        <f t="shared" si="31"/>
        <v>0</v>
      </c>
      <c r="AG33" s="3431">
        <f t="shared" si="32"/>
        <v>3</v>
      </c>
      <c r="AH33" s="3432">
        <f t="shared" si="33"/>
        <v>1</v>
      </c>
      <c r="AI33" s="3433">
        <f t="shared" si="34"/>
        <v>4</v>
      </c>
      <c r="AJ33" s="3434">
        <f t="shared" si="35"/>
        <v>0</v>
      </c>
      <c r="AK33" s="3435">
        <f t="shared" si="36"/>
        <v>1</v>
      </c>
      <c r="AL33" s="3436">
        <f t="shared" si="37"/>
        <v>0</v>
      </c>
      <c r="AM33" s="3437">
        <f t="shared" si="38"/>
        <v>0</v>
      </c>
      <c r="AN33" s="3438">
        <f t="shared" si="39"/>
        <v>0</v>
      </c>
      <c r="AO33" s="3439">
        <f t="shared" si="40"/>
        <v>0</v>
      </c>
      <c r="AP33" s="3440">
        <f t="shared" si="41"/>
        <v>0</v>
      </c>
      <c r="AQ33" s="3427">
        <f t="shared" si="42"/>
        <v>0</v>
      </c>
      <c r="AR33" s="3428">
        <f t="shared" si="43"/>
        <v>0</v>
      </c>
      <c r="AS33" s="3429">
        <f t="shared" si="44"/>
        <v>0</v>
      </c>
      <c r="AT33" s="3430">
        <f t="shared" si="45"/>
        <v>0</v>
      </c>
      <c r="AU33" s="3431">
        <f t="shared" si="46"/>
        <v>0</v>
      </c>
      <c r="AV33" s="3432">
        <f t="shared" si="47"/>
        <v>0</v>
      </c>
      <c r="AW33" s="3433">
        <f t="shared" si="48"/>
        <v>0</v>
      </c>
      <c r="AX33" s="3434">
        <f t="shared" si="49"/>
        <v>0</v>
      </c>
      <c r="AY33" s="3435">
        <f t="shared" si="50"/>
        <v>0</v>
      </c>
      <c r="AZ33" s="3436">
        <f t="shared" si="51"/>
        <v>0</v>
      </c>
      <c r="BA33" s="3437">
        <f t="shared" si="52"/>
        <v>0</v>
      </c>
      <c r="BB33" s="3438">
        <f t="shared" si="53"/>
        <v>0</v>
      </c>
      <c r="BC33" s="3439">
        <f t="shared" si="54"/>
        <v>0</v>
      </c>
      <c r="BD33" s="3440">
        <f t="shared" si="55"/>
        <v>0</v>
      </c>
      <c r="BE33" s="3427">
        <f t="shared" si="56"/>
        <v>0</v>
      </c>
      <c r="BF33" s="3428">
        <f t="shared" si="57"/>
        <v>0</v>
      </c>
      <c r="BG33" s="97"/>
      <c r="BH33" s="88"/>
      <c r="BI33" s="88"/>
      <c r="BJ33" s="89"/>
      <c r="BK33" s="89"/>
      <c r="BL33" s="89"/>
      <c r="BM33" s="89"/>
      <c r="BN33" s="89"/>
      <c r="BO33" s="89"/>
      <c r="BP33" s="89"/>
      <c r="BQ33" s="89">
        <v>2</v>
      </c>
      <c r="BR33" s="90">
        <v>1</v>
      </c>
      <c r="BS33" s="90"/>
      <c r="BT33" s="90"/>
      <c r="BU33" s="90">
        <v>2</v>
      </c>
      <c r="BV33" s="90">
        <v>4</v>
      </c>
      <c r="BW33" s="90"/>
      <c r="BX33" s="90"/>
      <c r="BY33" s="90"/>
      <c r="BZ33" s="91"/>
      <c r="CA33" s="91">
        <v>12</v>
      </c>
      <c r="CB33" s="91">
        <v>3</v>
      </c>
      <c r="CC33" s="91"/>
      <c r="CD33" s="91">
        <v>3</v>
      </c>
      <c r="CE33" s="91">
        <v>11</v>
      </c>
      <c r="CF33" s="91"/>
      <c r="CG33" s="91"/>
      <c r="CH33" s="91"/>
      <c r="CI33" s="91"/>
      <c r="CJ33" s="92"/>
      <c r="CK33" s="92">
        <v>6</v>
      </c>
      <c r="CL33" s="92"/>
      <c r="CM33" s="92"/>
      <c r="CN33" s="92"/>
      <c r="CO33" s="92"/>
      <c r="CP33" s="92"/>
      <c r="CQ33" s="92"/>
      <c r="CR33" s="92"/>
      <c r="CS33" s="92"/>
      <c r="CT33" s="92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89"/>
      <c r="EE33" s="89"/>
      <c r="EF33" s="89"/>
      <c r="EG33" s="96"/>
      <c r="EH33" s="96"/>
      <c r="EI33" s="110"/>
      <c r="EJ33" s="110"/>
      <c r="EK33" s="110"/>
      <c r="EL33" s="110"/>
      <c r="EM33" s="110"/>
      <c r="EN33" s="110"/>
      <c r="EO33" s="110"/>
      <c r="EP33" s="110"/>
      <c r="EQ33" s="372"/>
      <c r="ER33" s="372"/>
      <c r="ES33" s="372"/>
      <c r="ET33" s="372"/>
      <c r="EU33" s="372"/>
      <c r="EV33" s="372"/>
      <c r="EW33" s="520"/>
      <c r="EX33" s="520"/>
      <c r="EY33" s="520"/>
      <c r="EZ33" s="520"/>
      <c r="FA33" s="520"/>
      <c r="FB33" s="520"/>
      <c r="FC33" s="520"/>
      <c r="FD33" s="520"/>
      <c r="FE33" s="639"/>
      <c r="FF33" s="639"/>
      <c r="FG33" s="639"/>
      <c r="FH33" s="639"/>
      <c r="FI33" s="639"/>
      <c r="FJ33" s="639"/>
      <c r="FK33" s="639"/>
      <c r="FL33" s="639"/>
      <c r="FM33" s="639"/>
      <c r="FN33" s="639"/>
      <c r="FO33" s="639"/>
      <c r="FP33" s="639"/>
      <c r="FQ33" s="639"/>
      <c r="FR33" s="639"/>
      <c r="FS33" s="758"/>
      <c r="FT33" s="758"/>
      <c r="FU33" s="758"/>
      <c r="FV33" s="758"/>
      <c r="FW33" s="758"/>
      <c r="FX33" s="758"/>
      <c r="FY33" s="758"/>
      <c r="FZ33" s="758"/>
      <c r="GA33" s="758"/>
      <c r="GB33" s="758"/>
      <c r="GC33" s="758"/>
      <c r="GD33" s="758"/>
      <c r="GE33" s="758"/>
      <c r="GF33" s="758"/>
      <c r="GG33" s="1606"/>
      <c r="GH33" s="1606"/>
      <c r="GI33" s="1606"/>
      <c r="GJ33" s="1606"/>
      <c r="GK33" s="1606"/>
      <c r="GL33" s="1606"/>
      <c r="GM33" s="1606"/>
      <c r="GN33" s="1606"/>
      <c r="GO33" s="1606"/>
      <c r="GP33" s="1606"/>
      <c r="GQ33" s="1606"/>
      <c r="GR33" s="1606"/>
      <c r="GS33" s="1606"/>
      <c r="GT33" s="1606"/>
      <c r="GU33" s="1606"/>
      <c r="GV33" s="3605"/>
      <c r="GW33" s="3605"/>
      <c r="GX33" s="3605"/>
      <c r="GY33" s="3605"/>
      <c r="GZ33" s="3605"/>
      <c r="HA33" s="3605"/>
      <c r="HB33" s="3605"/>
      <c r="HC33" s="3671"/>
      <c r="HD33" s="3605"/>
      <c r="HE33" s="3605"/>
      <c r="HF33" s="3605"/>
      <c r="HG33" s="3760"/>
      <c r="HH33" s="3761"/>
    </row>
    <row r="34" spans="1:216" s="484" customFormat="1" ht="11.1" customHeight="1" x14ac:dyDescent="0.2">
      <c r="A34" s="59" t="s">
        <v>116</v>
      </c>
      <c r="B34" s="59" t="s">
        <v>118</v>
      </c>
      <c r="C34" s="454">
        <f t="shared" si="7"/>
        <v>1</v>
      </c>
      <c r="D34" s="453">
        <f t="shared" si="8"/>
        <v>6.369426751592357E-3</v>
      </c>
      <c r="E34" s="409">
        <f t="array" ref="E34">MIN(IF(BG34:HH34&gt;=1,$BG$3:$HH$3))</f>
        <v>41040</v>
      </c>
      <c r="F34" s="406">
        <f t="array" ref="F34">MAX(IF(BG34:HH34&gt;=1,$BG$3:$HH$3))</f>
        <v>41040</v>
      </c>
      <c r="G34" s="448">
        <f t="shared" si="9"/>
        <v>0</v>
      </c>
      <c r="H34" s="452">
        <f t="shared" si="10"/>
        <v>0</v>
      </c>
      <c r="I34" s="632" t="str">
        <f t="shared" si="11"/>
        <v>-</v>
      </c>
      <c r="J34" s="381" t="str">
        <f t="array" ref="J34">IF((G34&gt;=1),MAX(IF(BG34:HH34=1,$BG$3:$HH$3)),"-")</f>
        <v>-</v>
      </c>
      <c r="K34" s="766" t="str">
        <f t="array" ref="K34">IF((G34&gt;=1),MAX(IF(BG34:HH34=1,$BG$2:$HH$2)),"-")</f>
        <v>-</v>
      </c>
      <c r="L34" s="390">
        <f t="shared" ca="1" si="12"/>
        <v>1</v>
      </c>
      <c r="M34" s="390" t="str">
        <f t="shared" ca="1" si="13"/>
        <v>-</v>
      </c>
      <c r="N34" s="451">
        <f t="shared" si="14"/>
        <v>0</v>
      </c>
      <c r="O34" s="450">
        <f t="shared" si="15"/>
        <v>0</v>
      </c>
      <c r="P34" s="162">
        <f t="shared" si="16"/>
        <v>0</v>
      </c>
      <c r="Q34" s="449">
        <f t="shared" si="17"/>
        <v>0</v>
      </c>
      <c r="R34" s="448">
        <f t="shared" si="18"/>
        <v>0</v>
      </c>
      <c r="S34" s="447">
        <f t="shared" si="19"/>
        <v>0</v>
      </c>
      <c r="T34" s="368">
        <f t="shared" si="20"/>
        <v>0</v>
      </c>
      <c r="U34" s="163">
        <f t="shared" si="21"/>
        <v>0</v>
      </c>
      <c r="V34" s="369">
        <f t="shared" si="22"/>
        <v>0</v>
      </c>
      <c r="W34" s="164">
        <f t="shared" si="23"/>
        <v>0</v>
      </c>
      <c r="X34" s="165">
        <f t="array" ref="X34">SUM(1*(BG$5:HH$5=BG34:HH34))-1</f>
        <v>0</v>
      </c>
      <c r="Y34" s="166">
        <f t="shared" si="24"/>
        <v>0</v>
      </c>
      <c r="Z34" s="395">
        <f t="shared" si="25"/>
        <v>9</v>
      </c>
      <c r="AA34" s="395">
        <f t="shared" si="26"/>
        <v>14</v>
      </c>
      <c r="AB34" s="403">
        <f t="shared" si="27"/>
        <v>0.6428571428571429</v>
      </c>
      <c r="AC34" s="3427">
        <f t="shared" si="28"/>
        <v>0</v>
      </c>
      <c r="AD34" s="3428">
        <f t="shared" si="29"/>
        <v>0</v>
      </c>
      <c r="AE34" s="3429">
        <f t="shared" si="30"/>
        <v>0</v>
      </c>
      <c r="AF34" s="3430">
        <f t="shared" si="31"/>
        <v>0</v>
      </c>
      <c r="AG34" s="3431">
        <f t="shared" si="32"/>
        <v>0</v>
      </c>
      <c r="AH34" s="3432">
        <f t="shared" si="33"/>
        <v>0</v>
      </c>
      <c r="AI34" s="3433">
        <f t="shared" si="34"/>
        <v>0</v>
      </c>
      <c r="AJ34" s="3434">
        <f t="shared" si="35"/>
        <v>0</v>
      </c>
      <c r="AK34" s="3435">
        <f t="shared" si="36"/>
        <v>0</v>
      </c>
      <c r="AL34" s="3436">
        <f t="shared" si="37"/>
        <v>0</v>
      </c>
      <c r="AM34" s="3437">
        <f t="shared" si="38"/>
        <v>1</v>
      </c>
      <c r="AN34" s="3438">
        <f t="shared" si="39"/>
        <v>0</v>
      </c>
      <c r="AO34" s="3439">
        <f t="shared" si="40"/>
        <v>0</v>
      </c>
      <c r="AP34" s="3440">
        <f t="shared" si="41"/>
        <v>0</v>
      </c>
      <c r="AQ34" s="3427">
        <f t="shared" si="42"/>
        <v>0</v>
      </c>
      <c r="AR34" s="3428">
        <f t="shared" si="43"/>
        <v>0</v>
      </c>
      <c r="AS34" s="3429">
        <f t="shared" si="44"/>
        <v>0</v>
      </c>
      <c r="AT34" s="3430">
        <f t="shared" si="45"/>
        <v>0</v>
      </c>
      <c r="AU34" s="3431">
        <f t="shared" si="46"/>
        <v>0</v>
      </c>
      <c r="AV34" s="3432">
        <f t="shared" si="47"/>
        <v>0</v>
      </c>
      <c r="AW34" s="3433">
        <f t="shared" si="48"/>
        <v>0</v>
      </c>
      <c r="AX34" s="3434">
        <f t="shared" si="49"/>
        <v>0</v>
      </c>
      <c r="AY34" s="3435">
        <f t="shared" si="50"/>
        <v>0</v>
      </c>
      <c r="AZ34" s="3436">
        <f t="shared" si="51"/>
        <v>0</v>
      </c>
      <c r="BA34" s="3437">
        <f t="shared" si="52"/>
        <v>0</v>
      </c>
      <c r="BB34" s="3438">
        <f t="shared" si="53"/>
        <v>0</v>
      </c>
      <c r="BC34" s="3439">
        <f t="shared" si="54"/>
        <v>0</v>
      </c>
      <c r="BD34" s="3440">
        <f t="shared" si="55"/>
        <v>0</v>
      </c>
      <c r="BE34" s="3427">
        <f t="shared" si="56"/>
        <v>0</v>
      </c>
      <c r="BF34" s="3428">
        <f t="shared" si="57"/>
        <v>0</v>
      </c>
      <c r="BG34" s="100"/>
      <c r="BH34" s="101"/>
      <c r="BI34" s="101"/>
      <c r="BJ34" s="102"/>
      <c r="BK34" s="102"/>
      <c r="BL34" s="102"/>
      <c r="BM34" s="102"/>
      <c r="BN34" s="102"/>
      <c r="BO34" s="102"/>
      <c r="BP34" s="102"/>
      <c r="BQ34" s="102"/>
      <c r="BR34" s="103"/>
      <c r="BS34" s="103"/>
      <c r="BT34" s="103"/>
      <c r="BU34" s="103"/>
      <c r="BV34" s="103"/>
      <c r="BW34" s="103"/>
      <c r="BX34" s="103"/>
      <c r="BY34" s="104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>
        <v>9</v>
      </c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2"/>
      <c r="EE34" s="102"/>
      <c r="EF34" s="102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373"/>
      <c r="ER34" s="373"/>
      <c r="ES34" s="373"/>
      <c r="ET34" s="373"/>
      <c r="EU34" s="373"/>
      <c r="EV34" s="373"/>
      <c r="EW34" s="521"/>
      <c r="EX34" s="521"/>
      <c r="EY34" s="521"/>
      <c r="EZ34" s="521"/>
      <c r="FA34" s="521"/>
      <c r="FB34" s="521"/>
      <c r="FC34" s="521"/>
      <c r="FD34" s="521"/>
      <c r="FE34" s="640"/>
      <c r="FF34" s="640"/>
      <c r="FG34" s="640"/>
      <c r="FH34" s="640"/>
      <c r="FI34" s="640"/>
      <c r="FJ34" s="640"/>
      <c r="FK34" s="640"/>
      <c r="FL34" s="640"/>
      <c r="FM34" s="640"/>
      <c r="FN34" s="640"/>
      <c r="FO34" s="640"/>
      <c r="FP34" s="640"/>
      <c r="FQ34" s="640"/>
      <c r="FR34" s="640"/>
      <c r="FS34" s="759"/>
      <c r="FT34" s="759"/>
      <c r="FU34" s="759"/>
      <c r="FV34" s="759"/>
      <c r="FW34" s="759"/>
      <c r="FX34" s="759"/>
      <c r="FY34" s="759"/>
      <c r="FZ34" s="759"/>
      <c r="GA34" s="759"/>
      <c r="GB34" s="759"/>
      <c r="GC34" s="759"/>
      <c r="GD34" s="759"/>
      <c r="GE34" s="759"/>
      <c r="GF34" s="759"/>
      <c r="GG34" s="1607"/>
      <c r="GH34" s="1607"/>
      <c r="GI34" s="1607"/>
      <c r="GJ34" s="1607"/>
      <c r="GK34" s="1607"/>
      <c r="GL34" s="1607"/>
      <c r="GM34" s="1607"/>
      <c r="GN34" s="1607"/>
      <c r="GO34" s="1607"/>
      <c r="GP34" s="1607"/>
      <c r="GQ34" s="1607"/>
      <c r="GR34" s="1607"/>
      <c r="GS34" s="1607"/>
      <c r="GT34" s="1607"/>
      <c r="GU34" s="1607"/>
      <c r="GV34" s="3606"/>
      <c r="GW34" s="3606"/>
      <c r="GX34" s="3606"/>
      <c r="GY34" s="3606"/>
      <c r="GZ34" s="3606"/>
      <c r="HA34" s="3606"/>
      <c r="HB34" s="3606"/>
      <c r="HC34" s="3672"/>
      <c r="HD34" s="3606"/>
      <c r="HE34" s="3606"/>
      <c r="HF34" s="3606"/>
      <c r="HG34" s="3762"/>
      <c r="HH34" s="3763"/>
    </row>
    <row r="35" spans="1:216" s="484" customFormat="1" ht="11.1" customHeight="1" x14ac:dyDescent="0.2">
      <c r="A35" s="59" t="s">
        <v>170</v>
      </c>
      <c r="B35" s="59" t="s">
        <v>37</v>
      </c>
      <c r="C35" s="454">
        <f t="shared" si="7"/>
        <v>4</v>
      </c>
      <c r="D35" s="453">
        <f t="shared" si="8"/>
        <v>2.5477707006369428E-2</v>
      </c>
      <c r="E35" s="409">
        <f t="array" ref="E35">MIN(IF(BG35:HH35&gt;=1,$BG$3:$HH$3))</f>
        <v>39718</v>
      </c>
      <c r="F35" s="406">
        <f t="array" ref="F35">MAX(IF(BG35:HH35&gt;=1,$BG$3:$HH$3))</f>
        <v>41397</v>
      </c>
      <c r="G35" s="448">
        <f t="shared" si="9"/>
        <v>0</v>
      </c>
      <c r="H35" s="452">
        <f t="shared" si="10"/>
        <v>0</v>
      </c>
      <c r="I35" s="632" t="str">
        <f t="shared" si="11"/>
        <v>-</v>
      </c>
      <c r="J35" s="381" t="str">
        <f t="array" ref="J35">IF((G35&gt;=1),MAX(IF(BG35:HH35=1,$BG$3:$HH$3)),"-")</f>
        <v>-</v>
      </c>
      <c r="K35" s="766" t="str">
        <f t="array" ref="K35">IF((G35&gt;=1),MAX(IF(BG35:HH35=1,$BG$2:$HH$2)),"-")</f>
        <v>-</v>
      </c>
      <c r="L35" s="390">
        <f t="shared" ca="1" si="12"/>
        <v>4</v>
      </c>
      <c r="M35" s="390" t="str">
        <f t="shared" ca="1" si="13"/>
        <v>-</v>
      </c>
      <c r="N35" s="451">
        <f t="shared" si="14"/>
        <v>1</v>
      </c>
      <c r="O35" s="450">
        <f t="shared" si="15"/>
        <v>0.25</v>
      </c>
      <c r="P35" s="162">
        <f t="shared" si="16"/>
        <v>0</v>
      </c>
      <c r="Q35" s="449">
        <f t="shared" si="17"/>
        <v>0</v>
      </c>
      <c r="R35" s="448">
        <f t="shared" si="18"/>
        <v>1</v>
      </c>
      <c r="S35" s="447">
        <f t="shared" si="19"/>
        <v>0.25</v>
      </c>
      <c r="T35" s="368">
        <f t="shared" si="20"/>
        <v>1</v>
      </c>
      <c r="U35" s="163">
        <f t="shared" si="21"/>
        <v>0.25</v>
      </c>
      <c r="V35" s="369">
        <f t="shared" si="22"/>
        <v>2</v>
      </c>
      <c r="W35" s="164">
        <f t="shared" si="23"/>
        <v>0.5</v>
      </c>
      <c r="X35" s="165">
        <f t="array" ref="X35">SUM(1*(BG$5:HH$5=BG35:HH35))-1</f>
        <v>0</v>
      </c>
      <c r="Y35" s="166">
        <f t="shared" si="24"/>
        <v>0</v>
      </c>
      <c r="Z35" s="395">
        <f t="shared" si="25"/>
        <v>7.25</v>
      </c>
      <c r="AA35" s="395">
        <f t="shared" si="26"/>
        <v>13.75</v>
      </c>
      <c r="AB35" s="403">
        <f t="shared" si="27"/>
        <v>0.52727272727272723</v>
      </c>
      <c r="AC35" s="3427">
        <f t="shared" si="28"/>
        <v>0</v>
      </c>
      <c r="AD35" s="3428">
        <f t="shared" si="29"/>
        <v>0</v>
      </c>
      <c r="AE35" s="3429">
        <f t="shared" si="30"/>
        <v>0</v>
      </c>
      <c r="AF35" s="3430">
        <f t="shared" si="31"/>
        <v>0</v>
      </c>
      <c r="AG35" s="3431">
        <f t="shared" si="32"/>
        <v>2</v>
      </c>
      <c r="AH35" s="3432">
        <f t="shared" si="33"/>
        <v>0</v>
      </c>
      <c r="AI35" s="3433">
        <f t="shared" si="34"/>
        <v>1</v>
      </c>
      <c r="AJ35" s="3434">
        <f t="shared" si="35"/>
        <v>0</v>
      </c>
      <c r="AK35" s="3435">
        <f t="shared" si="36"/>
        <v>0</v>
      </c>
      <c r="AL35" s="3436">
        <f t="shared" si="37"/>
        <v>0</v>
      </c>
      <c r="AM35" s="3437">
        <f t="shared" si="38"/>
        <v>0</v>
      </c>
      <c r="AN35" s="3438">
        <f t="shared" si="39"/>
        <v>0</v>
      </c>
      <c r="AO35" s="3439">
        <f t="shared" si="40"/>
        <v>1</v>
      </c>
      <c r="AP35" s="3440">
        <f t="shared" si="41"/>
        <v>0</v>
      </c>
      <c r="AQ35" s="3427">
        <f t="shared" si="42"/>
        <v>0</v>
      </c>
      <c r="AR35" s="3428">
        <f t="shared" si="43"/>
        <v>0</v>
      </c>
      <c r="AS35" s="3429">
        <f t="shared" si="44"/>
        <v>0</v>
      </c>
      <c r="AT35" s="3430">
        <f t="shared" si="45"/>
        <v>0</v>
      </c>
      <c r="AU35" s="3431">
        <f t="shared" si="46"/>
        <v>0</v>
      </c>
      <c r="AV35" s="3432">
        <f t="shared" si="47"/>
        <v>0</v>
      </c>
      <c r="AW35" s="3433">
        <f t="shared" si="48"/>
        <v>0</v>
      </c>
      <c r="AX35" s="3434">
        <f t="shared" si="49"/>
        <v>0</v>
      </c>
      <c r="AY35" s="3435">
        <f t="shared" si="50"/>
        <v>0</v>
      </c>
      <c r="AZ35" s="3436">
        <f t="shared" si="51"/>
        <v>0</v>
      </c>
      <c r="BA35" s="3437">
        <f t="shared" si="52"/>
        <v>0</v>
      </c>
      <c r="BB35" s="3438">
        <f t="shared" si="53"/>
        <v>0</v>
      </c>
      <c r="BC35" s="3439">
        <f t="shared" si="54"/>
        <v>0</v>
      </c>
      <c r="BD35" s="3440">
        <f t="shared" si="55"/>
        <v>0</v>
      </c>
      <c r="BE35" s="3427">
        <f t="shared" si="56"/>
        <v>0</v>
      </c>
      <c r="BF35" s="3428">
        <f t="shared" si="57"/>
        <v>0</v>
      </c>
      <c r="BG35" s="100"/>
      <c r="BH35" s="101"/>
      <c r="BI35" s="101"/>
      <c r="BJ35" s="102"/>
      <c r="BK35" s="102"/>
      <c r="BL35" s="102"/>
      <c r="BM35" s="102"/>
      <c r="BN35" s="102"/>
      <c r="BO35" s="102"/>
      <c r="BP35" s="102"/>
      <c r="BQ35" s="102"/>
      <c r="BR35" s="104">
        <v>9</v>
      </c>
      <c r="BS35" s="104"/>
      <c r="BT35" s="104"/>
      <c r="BU35" s="104"/>
      <c r="BV35" s="104"/>
      <c r="BW35" s="104">
        <v>2</v>
      </c>
      <c r="BX35" s="104"/>
      <c r="BY35" s="104"/>
      <c r="BZ35" s="105"/>
      <c r="CA35" s="105"/>
      <c r="CB35" s="105"/>
      <c r="CC35" s="105"/>
      <c r="CD35" s="105">
        <v>12</v>
      </c>
      <c r="CE35" s="105"/>
      <c r="CF35" s="105"/>
      <c r="CG35" s="105"/>
      <c r="CH35" s="105"/>
      <c r="CI35" s="105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>
        <v>6</v>
      </c>
      <c r="DQ35" s="108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2"/>
      <c r="EE35" s="102"/>
      <c r="EF35" s="102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373"/>
      <c r="ER35" s="373"/>
      <c r="ES35" s="373"/>
      <c r="ET35" s="373"/>
      <c r="EU35" s="373"/>
      <c r="EV35" s="373"/>
      <c r="EW35" s="521"/>
      <c r="EX35" s="521"/>
      <c r="EY35" s="521"/>
      <c r="EZ35" s="521"/>
      <c r="FA35" s="521"/>
      <c r="FB35" s="521"/>
      <c r="FC35" s="521"/>
      <c r="FD35" s="521"/>
      <c r="FE35" s="640"/>
      <c r="FF35" s="640"/>
      <c r="FG35" s="640"/>
      <c r="FH35" s="640"/>
      <c r="FI35" s="640"/>
      <c r="FJ35" s="640"/>
      <c r="FK35" s="640"/>
      <c r="FL35" s="640"/>
      <c r="FM35" s="640"/>
      <c r="FN35" s="640"/>
      <c r="FO35" s="640"/>
      <c r="FP35" s="640"/>
      <c r="FQ35" s="640"/>
      <c r="FR35" s="640"/>
      <c r="FS35" s="759"/>
      <c r="FT35" s="759"/>
      <c r="FU35" s="759"/>
      <c r="FV35" s="759"/>
      <c r="FW35" s="759"/>
      <c r="FX35" s="759"/>
      <c r="FY35" s="759"/>
      <c r="FZ35" s="759"/>
      <c r="GA35" s="759"/>
      <c r="GB35" s="759"/>
      <c r="GC35" s="759"/>
      <c r="GD35" s="759"/>
      <c r="GE35" s="759"/>
      <c r="GF35" s="759"/>
      <c r="GG35" s="1607"/>
      <c r="GH35" s="1607"/>
      <c r="GI35" s="1607"/>
      <c r="GJ35" s="1607"/>
      <c r="GK35" s="1607"/>
      <c r="GL35" s="1607"/>
      <c r="GM35" s="1607"/>
      <c r="GN35" s="1607"/>
      <c r="GO35" s="1607"/>
      <c r="GP35" s="1607"/>
      <c r="GQ35" s="1607"/>
      <c r="GR35" s="1607"/>
      <c r="GS35" s="1607"/>
      <c r="GT35" s="1607"/>
      <c r="GU35" s="1607"/>
      <c r="GV35" s="3606"/>
      <c r="GW35" s="3606"/>
      <c r="GX35" s="3606"/>
      <c r="GY35" s="3606"/>
      <c r="GZ35" s="3606"/>
      <c r="HA35" s="3606"/>
      <c r="HB35" s="3606"/>
      <c r="HC35" s="3672"/>
      <c r="HD35" s="3606"/>
      <c r="HE35" s="3606"/>
      <c r="HF35" s="3606"/>
      <c r="HG35" s="3762"/>
      <c r="HH35" s="3763"/>
    </row>
    <row r="36" spans="1:216" s="484" customFormat="1" ht="11.1" customHeight="1" x14ac:dyDescent="0.2">
      <c r="A36" s="62" t="s">
        <v>212</v>
      </c>
      <c r="B36" s="62" t="s">
        <v>210</v>
      </c>
      <c r="C36" s="454">
        <f t="shared" si="7"/>
        <v>10</v>
      </c>
      <c r="D36" s="453">
        <f t="shared" si="8"/>
        <v>6.3694267515923567E-2</v>
      </c>
      <c r="E36" s="409">
        <f t="array" ref="E36">MIN(IF(BG36:HH36&gt;=1,$BG$3:$HH$3))</f>
        <v>41754</v>
      </c>
      <c r="F36" s="406">
        <f t="array" ref="F36">MAX(IF(BG36:HH36&gt;=1,$BG$3:$HH$3))</f>
        <v>43756</v>
      </c>
      <c r="G36" s="448">
        <f t="shared" si="9"/>
        <v>1</v>
      </c>
      <c r="H36" s="452">
        <f t="shared" si="10"/>
        <v>0.1</v>
      </c>
      <c r="I36" s="632">
        <f t="shared" si="11"/>
        <v>1</v>
      </c>
      <c r="J36" s="381">
        <f t="array" ref="J36">IF((G36&gt;=1),MAX(IF(BG36:HH36=1,$BG$3:$HH$3)),"-")</f>
        <v>42720</v>
      </c>
      <c r="K36" s="766">
        <f t="array" ref="K36">IF((G36&gt;=1),MAX(IF(BG36:HH36=1,$BG$2:$HH$2)),"-")</f>
        <v>108</v>
      </c>
      <c r="L36" s="390">
        <f t="shared" ca="1" si="12"/>
        <v>2</v>
      </c>
      <c r="M36" s="390">
        <f t="shared" ca="1" si="13"/>
        <v>49</v>
      </c>
      <c r="N36" s="451">
        <f t="shared" si="14"/>
        <v>0</v>
      </c>
      <c r="O36" s="450">
        <f t="shared" si="15"/>
        <v>0</v>
      </c>
      <c r="P36" s="162">
        <f t="shared" si="16"/>
        <v>0</v>
      </c>
      <c r="Q36" s="449">
        <f t="shared" si="17"/>
        <v>0</v>
      </c>
      <c r="R36" s="448">
        <f t="shared" si="18"/>
        <v>1</v>
      </c>
      <c r="S36" s="447">
        <f t="shared" si="19"/>
        <v>0.1</v>
      </c>
      <c r="T36" s="368">
        <f t="shared" si="20"/>
        <v>2</v>
      </c>
      <c r="U36" s="163">
        <f t="shared" si="21"/>
        <v>0.2</v>
      </c>
      <c r="V36" s="369">
        <f t="shared" si="22"/>
        <v>2</v>
      </c>
      <c r="W36" s="164">
        <f t="shared" si="23"/>
        <v>0.2</v>
      </c>
      <c r="X36" s="165">
        <f t="array" ref="X36">SUM(1*(BG$5:HH$5=BG36:HH36))-1</f>
        <v>1</v>
      </c>
      <c r="Y36" s="166">
        <f t="shared" si="24"/>
        <v>0.1</v>
      </c>
      <c r="Z36" s="395">
        <f t="shared" si="25"/>
        <v>10.3</v>
      </c>
      <c r="AA36" s="395">
        <f t="shared" si="26"/>
        <v>16</v>
      </c>
      <c r="AB36" s="403">
        <f t="shared" si="27"/>
        <v>0.64375000000000004</v>
      </c>
      <c r="AC36" s="3427">
        <f t="shared" si="28"/>
        <v>0</v>
      </c>
      <c r="AD36" s="3428">
        <f t="shared" si="29"/>
        <v>0</v>
      </c>
      <c r="AE36" s="3429">
        <f t="shared" si="30"/>
        <v>0</v>
      </c>
      <c r="AF36" s="3430">
        <f t="shared" si="31"/>
        <v>0</v>
      </c>
      <c r="AG36" s="3431">
        <f t="shared" si="32"/>
        <v>0</v>
      </c>
      <c r="AH36" s="3432">
        <f t="shared" si="33"/>
        <v>0</v>
      </c>
      <c r="AI36" s="3433">
        <f t="shared" si="34"/>
        <v>0</v>
      </c>
      <c r="AJ36" s="3434">
        <f t="shared" si="35"/>
        <v>0</v>
      </c>
      <c r="AK36" s="3435">
        <f t="shared" si="36"/>
        <v>0</v>
      </c>
      <c r="AL36" s="3436">
        <f t="shared" si="37"/>
        <v>0</v>
      </c>
      <c r="AM36" s="3437">
        <f t="shared" si="38"/>
        <v>0</v>
      </c>
      <c r="AN36" s="3438">
        <f t="shared" si="39"/>
        <v>0</v>
      </c>
      <c r="AO36" s="3439">
        <f t="shared" si="40"/>
        <v>0</v>
      </c>
      <c r="AP36" s="3440">
        <f t="shared" si="41"/>
        <v>0</v>
      </c>
      <c r="AQ36" s="3427">
        <f t="shared" si="42"/>
        <v>1</v>
      </c>
      <c r="AR36" s="3428">
        <f t="shared" si="43"/>
        <v>0</v>
      </c>
      <c r="AS36" s="3429">
        <f t="shared" si="44"/>
        <v>2</v>
      </c>
      <c r="AT36" s="3430">
        <f t="shared" si="45"/>
        <v>0</v>
      </c>
      <c r="AU36" s="3431">
        <f t="shared" si="46"/>
        <v>4</v>
      </c>
      <c r="AV36" s="3432">
        <f t="shared" si="47"/>
        <v>0</v>
      </c>
      <c r="AW36" s="3433">
        <f t="shared" si="48"/>
        <v>2</v>
      </c>
      <c r="AX36" s="3434">
        <f t="shared" si="49"/>
        <v>1</v>
      </c>
      <c r="AY36" s="3435">
        <f t="shared" si="50"/>
        <v>0</v>
      </c>
      <c r="AZ36" s="3436">
        <f t="shared" si="51"/>
        <v>0</v>
      </c>
      <c r="BA36" s="3437">
        <f t="shared" si="52"/>
        <v>0</v>
      </c>
      <c r="BB36" s="3438">
        <f t="shared" si="53"/>
        <v>0</v>
      </c>
      <c r="BC36" s="3439">
        <f t="shared" si="54"/>
        <v>1</v>
      </c>
      <c r="BD36" s="3440">
        <f t="shared" si="55"/>
        <v>0</v>
      </c>
      <c r="BE36" s="3427">
        <f t="shared" si="56"/>
        <v>0</v>
      </c>
      <c r="BF36" s="3428">
        <f t="shared" si="57"/>
        <v>0</v>
      </c>
      <c r="BG36" s="100"/>
      <c r="BH36" s="101"/>
      <c r="BI36" s="101"/>
      <c r="BJ36" s="102"/>
      <c r="BK36" s="102"/>
      <c r="BL36" s="102"/>
      <c r="BM36" s="102"/>
      <c r="BN36" s="102"/>
      <c r="BO36" s="102"/>
      <c r="BP36" s="102"/>
      <c r="BQ36" s="102"/>
      <c r="BR36" s="103"/>
      <c r="BS36" s="103"/>
      <c r="BT36" s="103"/>
      <c r="BU36" s="103"/>
      <c r="BV36" s="103"/>
      <c r="BW36" s="103"/>
      <c r="BX36" s="103"/>
      <c r="BY36" s="104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>
        <v>11</v>
      </c>
      <c r="EB36" s="109"/>
      <c r="EC36" s="109"/>
      <c r="ED36" s="102"/>
      <c r="EE36" s="102"/>
      <c r="EF36" s="102"/>
      <c r="EG36" s="110"/>
      <c r="EH36" s="110">
        <v>11</v>
      </c>
      <c r="EI36" s="110"/>
      <c r="EJ36" s="110"/>
      <c r="EK36" s="110"/>
      <c r="EL36" s="110">
        <v>11</v>
      </c>
      <c r="EM36" s="110"/>
      <c r="EN36" s="110"/>
      <c r="EO36" s="110"/>
      <c r="EP36" s="110"/>
      <c r="EQ36" s="373"/>
      <c r="ER36" s="373">
        <v>14</v>
      </c>
      <c r="ES36" s="373"/>
      <c r="ET36" s="373"/>
      <c r="EU36" s="373"/>
      <c r="EV36" s="373">
        <v>15</v>
      </c>
      <c r="EW36" s="521"/>
      <c r="EX36" s="521">
        <v>4</v>
      </c>
      <c r="EY36" s="521"/>
      <c r="EZ36" s="521"/>
      <c r="FA36" s="521">
        <v>9</v>
      </c>
      <c r="FB36" s="521"/>
      <c r="FC36" s="521"/>
      <c r="FD36" s="521"/>
      <c r="FE36" s="640"/>
      <c r="FF36" s="640"/>
      <c r="FG36" s="640"/>
      <c r="FH36" s="640"/>
      <c r="FI36" s="640"/>
      <c r="FJ36" s="640">
        <v>1</v>
      </c>
      <c r="FK36" s="640"/>
      <c r="FL36" s="640"/>
      <c r="FM36" s="640"/>
      <c r="FN36" s="640">
        <v>17</v>
      </c>
      <c r="FO36" s="640"/>
      <c r="FP36" s="640"/>
      <c r="FQ36" s="640"/>
      <c r="FR36" s="640"/>
      <c r="FS36" s="759"/>
      <c r="FT36" s="759"/>
      <c r="FU36" s="759"/>
      <c r="FV36" s="759"/>
      <c r="FW36" s="759"/>
      <c r="FX36" s="759"/>
      <c r="FY36" s="759"/>
      <c r="FZ36" s="759"/>
      <c r="GA36" s="759"/>
      <c r="GB36" s="759"/>
      <c r="GC36" s="759"/>
      <c r="GD36" s="759"/>
      <c r="GE36" s="759"/>
      <c r="GF36" s="759"/>
      <c r="GG36" s="1607"/>
      <c r="GH36" s="1607"/>
      <c r="GI36" s="1607"/>
      <c r="GJ36" s="1607"/>
      <c r="GK36" s="1607"/>
      <c r="GL36" s="1607"/>
      <c r="GM36" s="1607"/>
      <c r="GN36" s="1607"/>
      <c r="GO36" s="1607"/>
      <c r="GP36" s="1607"/>
      <c r="GQ36" s="1607"/>
      <c r="GR36" s="1607"/>
      <c r="GS36" s="1607"/>
      <c r="GT36" s="1607"/>
      <c r="GU36" s="1607"/>
      <c r="GV36" s="3606"/>
      <c r="GW36" s="3606"/>
      <c r="GX36" s="3606"/>
      <c r="GY36" s="3606">
        <v>10</v>
      </c>
      <c r="GZ36" s="3606"/>
      <c r="HA36" s="3606"/>
      <c r="HB36" s="3606"/>
      <c r="HC36" s="3672"/>
      <c r="HD36" s="3606"/>
      <c r="HE36" s="3606"/>
      <c r="HF36" s="3606"/>
      <c r="HG36" s="3762"/>
      <c r="HH36" s="3763"/>
    </row>
    <row r="37" spans="1:216" s="484" customFormat="1" ht="11.1" customHeight="1" x14ac:dyDescent="0.2">
      <c r="A37" s="59" t="s">
        <v>5</v>
      </c>
      <c r="B37" s="59" t="s">
        <v>5</v>
      </c>
      <c r="C37" s="454">
        <f t="shared" si="7"/>
        <v>3</v>
      </c>
      <c r="D37" s="453">
        <f t="shared" si="8"/>
        <v>1.9108280254777069E-2</v>
      </c>
      <c r="E37" s="409">
        <f t="array" ref="E37">MIN(IF(BG37:HH37&gt;=1,$BG$3:$HH$3))</f>
        <v>39263</v>
      </c>
      <c r="F37" s="406">
        <f t="array" ref="F37">MAX(IF(BG37:HH37&gt;=1,$BG$3:$HH$3))</f>
        <v>39389</v>
      </c>
      <c r="G37" s="448">
        <f t="shared" si="9"/>
        <v>0</v>
      </c>
      <c r="H37" s="452">
        <f t="shared" si="10"/>
        <v>0</v>
      </c>
      <c r="I37" s="632" t="str">
        <f t="shared" si="11"/>
        <v>-</v>
      </c>
      <c r="J37" s="381" t="str">
        <f t="array" ref="J37">IF((G37&gt;=1),MAX(IF(BG37:HH37=1,$BG$3:$HH$3)),"-")</f>
        <v>-</v>
      </c>
      <c r="K37" s="766" t="str">
        <f t="array" ref="K37">IF((G37&gt;=1),MAX(IF(BG37:HH37=1,$BG$2:$HH$2)),"-")</f>
        <v>-</v>
      </c>
      <c r="L37" s="390">
        <f t="shared" ca="1" si="12"/>
        <v>3</v>
      </c>
      <c r="M37" s="390" t="str">
        <f t="shared" ca="1" si="13"/>
        <v>-</v>
      </c>
      <c r="N37" s="451">
        <f t="shared" si="14"/>
        <v>0</v>
      </c>
      <c r="O37" s="450">
        <f t="shared" si="15"/>
        <v>0</v>
      </c>
      <c r="P37" s="162">
        <f t="shared" si="16"/>
        <v>0</v>
      </c>
      <c r="Q37" s="449">
        <f t="shared" si="17"/>
        <v>0</v>
      </c>
      <c r="R37" s="448">
        <f t="shared" si="18"/>
        <v>0</v>
      </c>
      <c r="S37" s="447">
        <f t="shared" si="19"/>
        <v>0</v>
      </c>
      <c r="T37" s="368">
        <f t="shared" si="20"/>
        <v>0</v>
      </c>
      <c r="U37" s="163">
        <f t="shared" si="21"/>
        <v>0</v>
      </c>
      <c r="V37" s="369">
        <f t="shared" si="22"/>
        <v>1</v>
      </c>
      <c r="W37" s="164">
        <f t="shared" si="23"/>
        <v>0.33333333333333331</v>
      </c>
      <c r="X37" s="165">
        <f t="array" ref="X37">SUM(1*(BG$5:HH$5=BG37:HH37))-1</f>
        <v>2</v>
      </c>
      <c r="Y37" s="166">
        <f t="shared" si="24"/>
        <v>0.66666666666666663</v>
      </c>
      <c r="Z37" s="395">
        <f t="shared" si="25"/>
        <v>10</v>
      </c>
      <c r="AA37" s="395">
        <f t="shared" si="26"/>
        <v>12.666666666666666</v>
      </c>
      <c r="AB37" s="403">
        <f t="shared" si="27"/>
        <v>0.78947368421052633</v>
      </c>
      <c r="AC37" s="3427">
        <f t="shared" si="28"/>
        <v>1</v>
      </c>
      <c r="AD37" s="3428">
        <f t="shared" si="29"/>
        <v>0</v>
      </c>
      <c r="AE37" s="3429">
        <f t="shared" si="30"/>
        <v>2</v>
      </c>
      <c r="AF37" s="3430">
        <f t="shared" si="31"/>
        <v>0</v>
      </c>
      <c r="AG37" s="3431">
        <f t="shared" si="32"/>
        <v>0</v>
      </c>
      <c r="AH37" s="3432">
        <f t="shared" si="33"/>
        <v>0</v>
      </c>
      <c r="AI37" s="3433">
        <f t="shared" si="34"/>
        <v>0</v>
      </c>
      <c r="AJ37" s="3434">
        <f t="shared" si="35"/>
        <v>0</v>
      </c>
      <c r="AK37" s="3435">
        <f t="shared" si="36"/>
        <v>0</v>
      </c>
      <c r="AL37" s="3436">
        <f t="shared" si="37"/>
        <v>0</v>
      </c>
      <c r="AM37" s="3437">
        <f t="shared" si="38"/>
        <v>0</v>
      </c>
      <c r="AN37" s="3438">
        <f t="shared" si="39"/>
        <v>0</v>
      </c>
      <c r="AO37" s="3439">
        <f t="shared" si="40"/>
        <v>0</v>
      </c>
      <c r="AP37" s="3440">
        <f t="shared" si="41"/>
        <v>0</v>
      </c>
      <c r="AQ37" s="3427">
        <f t="shared" si="42"/>
        <v>0</v>
      </c>
      <c r="AR37" s="3428">
        <f t="shared" si="43"/>
        <v>0</v>
      </c>
      <c r="AS37" s="3429">
        <f t="shared" si="44"/>
        <v>0</v>
      </c>
      <c r="AT37" s="3430">
        <f t="shared" si="45"/>
        <v>0</v>
      </c>
      <c r="AU37" s="3431">
        <f t="shared" si="46"/>
        <v>0</v>
      </c>
      <c r="AV37" s="3432">
        <f t="shared" si="47"/>
        <v>0</v>
      </c>
      <c r="AW37" s="3433">
        <f t="shared" si="48"/>
        <v>0</v>
      </c>
      <c r="AX37" s="3434">
        <f t="shared" si="49"/>
        <v>0</v>
      </c>
      <c r="AY37" s="3435">
        <f t="shared" si="50"/>
        <v>0</v>
      </c>
      <c r="AZ37" s="3436">
        <f t="shared" si="51"/>
        <v>0</v>
      </c>
      <c r="BA37" s="3437">
        <f t="shared" si="52"/>
        <v>0</v>
      </c>
      <c r="BB37" s="3438">
        <f t="shared" si="53"/>
        <v>0</v>
      </c>
      <c r="BC37" s="3439">
        <f t="shared" si="54"/>
        <v>0</v>
      </c>
      <c r="BD37" s="3440">
        <f t="shared" si="55"/>
        <v>0</v>
      </c>
      <c r="BE37" s="3427">
        <f t="shared" si="56"/>
        <v>0</v>
      </c>
      <c r="BF37" s="3428">
        <f t="shared" si="57"/>
        <v>0</v>
      </c>
      <c r="BG37" s="111"/>
      <c r="BH37" s="109">
        <v>5</v>
      </c>
      <c r="BI37" s="109"/>
      <c r="BJ37" s="102">
        <v>12</v>
      </c>
      <c r="BK37" s="102">
        <v>13</v>
      </c>
      <c r="BL37" s="102"/>
      <c r="BM37" s="102"/>
      <c r="BN37" s="102"/>
      <c r="BO37" s="102"/>
      <c r="BP37" s="102"/>
      <c r="BQ37" s="102"/>
      <c r="BR37" s="104"/>
      <c r="BS37" s="104"/>
      <c r="BT37" s="104"/>
      <c r="BU37" s="104"/>
      <c r="BV37" s="104"/>
      <c r="BW37" s="104"/>
      <c r="BX37" s="104"/>
      <c r="BY37" s="104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2"/>
      <c r="EE37" s="102"/>
      <c r="EF37" s="102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373"/>
      <c r="ER37" s="373"/>
      <c r="ES37" s="373"/>
      <c r="ET37" s="373"/>
      <c r="EU37" s="373"/>
      <c r="EV37" s="373"/>
      <c r="EW37" s="521"/>
      <c r="EX37" s="521"/>
      <c r="EY37" s="521"/>
      <c r="EZ37" s="521"/>
      <c r="FA37" s="521"/>
      <c r="FB37" s="521"/>
      <c r="FC37" s="521"/>
      <c r="FD37" s="521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640"/>
      <c r="FR37" s="640"/>
      <c r="FS37" s="759"/>
      <c r="FT37" s="759"/>
      <c r="FU37" s="759"/>
      <c r="FV37" s="759"/>
      <c r="FW37" s="759"/>
      <c r="FX37" s="759"/>
      <c r="FY37" s="759"/>
      <c r="FZ37" s="759"/>
      <c r="GA37" s="759"/>
      <c r="GB37" s="759"/>
      <c r="GC37" s="759"/>
      <c r="GD37" s="759"/>
      <c r="GE37" s="759"/>
      <c r="GF37" s="759"/>
      <c r="GG37" s="1607"/>
      <c r="GH37" s="1607"/>
      <c r="GI37" s="1607"/>
      <c r="GJ37" s="1607"/>
      <c r="GK37" s="1607"/>
      <c r="GL37" s="1607"/>
      <c r="GM37" s="1607"/>
      <c r="GN37" s="1607"/>
      <c r="GO37" s="1607"/>
      <c r="GP37" s="1607"/>
      <c r="GQ37" s="1607"/>
      <c r="GR37" s="1607"/>
      <c r="GS37" s="1607"/>
      <c r="GT37" s="1607"/>
      <c r="GU37" s="1607"/>
      <c r="GV37" s="3606"/>
      <c r="GW37" s="3606"/>
      <c r="GX37" s="3606"/>
      <c r="GY37" s="3606"/>
      <c r="GZ37" s="3606"/>
      <c r="HA37" s="3606"/>
      <c r="HB37" s="3606"/>
      <c r="HC37" s="3672"/>
      <c r="HD37" s="3606"/>
      <c r="HE37" s="3606"/>
      <c r="HF37" s="3606"/>
      <c r="HG37" s="3762"/>
      <c r="HH37" s="3763"/>
    </row>
    <row r="38" spans="1:216" s="484" customFormat="1" ht="11.1" customHeight="1" x14ac:dyDescent="0.2">
      <c r="A38" s="61" t="s">
        <v>125</v>
      </c>
      <c r="B38" s="61" t="s">
        <v>194</v>
      </c>
      <c r="C38" s="454">
        <f t="shared" si="7"/>
        <v>83</v>
      </c>
      <c r="D38" s="453">
        <f t="shared" si="8"/>
        <v>0.5286624203821656</v>
      </c>
      <c r="E38" s="409">
        <f t="array" ref="E38">MIN(IF(BG38:HH38&gt;=1,$BG$3:$HH$3))</f>
        <v>41152</v>
      </c>
      <c r="F38" s="406">
        <f t="array" ref="F38">MAX(IF(BG38:HH38&gt;=1,$BG$3:$HH$3))</f>
        <v>43889</v>
      </c>
      <c r="G38" s="448">
        <f t="shared" si="9"/>
        <v>5</v>
      </c>
      <c r="H38" s="452">
        <f t="shared" si="10"/>
        <v>6.0240963855421686E-2</v>
      </c>
      <c r="I38" s="632">
        <f t="shared" si="11"/>
        <v>0.55555555555555558</v>
      </c>
      <c r="J38" s="381">
        <f t="array" ref="J38">IF((G38&gt;=1),MAX(IF(BG38:HH38=1,$BG$3:$HH$3)),"-")</f>
        <v>42643</v>
      </c>
      <c r="K38" s="766">
        <f t="array" ref="K38">IF((G38&gt;=1),MAX(IF(BG38:HH38=1,$BG$2:$HH$2)),"-")</f>
        <v>104</v>
      </c>
      <c r="L38" s="390">
        <f t="shared" ca="1" si="12"/>
        <v>46</v>
      </c>
      <c r="M38" s="390">
        <f t="shared" ca="1" si="13"/>
        <v>53</v>
      </c>
      <c r="N38" s="451">
        <f t="shared" si="14"/>
        <v>4</v>
      </c>
      <c r="O38" s="450">
        <f t="shared" si="15"/>
        <v>4.8192771084337352E-2</v>
      </c>
      <c r="P38" s="162">
        <f t="shared" si="16"/>
        <v>3</v>
      </c>
      <c r="Q38" s="449">
        <f t="shared" si="17"/>
        <v>3.614457831325301E-2</v>
      </c>
      <c r="R38" s="448">
        <f t="shared" si="18"/>
        <v>12</v>
      </c>
      <c r="S38" s="447">
        <f t="shared" si="19"/>
        <v>0.14457831325301204</v>
      </c>
      <c r="T38" s="368">
        <f t="shared" si="20"/>
        <v>23</v>
      </c>
      <c r="U38" s="163">
        <f t="shared" si="21"/>
        <v>0.27710843373493976</v>
      </c>
      <c r="V38" s="369">
        <f t="shared" si="22"/>
        <v>35</v>
      </c>
      <c r="W38" s="164">
        <f t="shared" si="23"/>
        <v>0.42168674698795183</v>
      </c>
      <c r="X38" s="165">
        <f t="array" ref="X38">SUM(1*(BG$5:HH$5=BG38:HH38))-1</f>
        <v>6</v>
      </c>
      <c r="Y38" s="166">
        <f t="shared" si="24"/>
        <v>7.2289156626506021E-2</v>
      </c>
      <c r="Z38" s="395">
        <f t="shared" si="25"/>
        <v>8.168674698795181</v>
      </c>
      <c r="AA38" s="395">
        <f t="shared" si="26"/>
        <v>14.795180722891565</v>
      </c>
      <c r="AB38" s="403">
        <f t="shared" si="27"/>
        <v>0.55211726384364823</v>
      </c>
      <c r="AC38" s="3427">
        <f t="shared" si="28"/>
        <v>0</v>
      </c>
      <c r="AD38" s="3428">
        <f t="shared" si="29"/>
        <v>0</v>
      </c>
      <c r="AE38" s="3429">
        <f t="shared" si="30"/>
        <v>0</v>
      </c>
      <c r="AF38" s="3430">
        <f t="shared" si="31"/>
        <v>0</v>
      </c>
      <c r="AG38" s="3431">
        <f t="shared" si="32"/>
        <v>0</v>
      </c>
      <c r="AH38" s="3432">
        <f t="shared" si="33"/>
        <v>0</v>
      </c>
      <c r="AI38" s="3433">
        <f t="shared" si="34"/>
        <v>0</v>
      </c>
      <c r="AJ38" s="3434">
        <f t="shared" si="35"/>
        <v>0</v>
      </c>
      <c r="AK38" s="3435">
        <f t="shared" si="36"/>
        <v>0</v>
      </c>
      <c r="AL38" s="3436">
        <f t="shared" si="37"/>
        <v>0</v>
      </c>
      <c r="AM38" s="3437">
        <f t="shared" si="38"/>
        <v>0</v>
      </c>
      <c r="AN38" s="3438">
        <f t="shared" si="39"/>
        <v>0</v>
      </c>
      <c r="AO38" s="3439">
        <f t="shared" si="40"/>
        <v>3</v>
      </c>
      <c r="AP38" s="3440">
        <f t="shared" si="41"/>
        <v>0</v>
      </c>
      <c r="AQ38" s="3427">
        <f t="shared" si="42"/>
        <v>9</v>
      </c>
      <c r="AR38" s="3428">
        <f t="shared" si="43"/>
        <v>2</v>
      </c>
      <c r="AS38" s="3429">
        <f t="shared" si="44"/>
        <v>11</v>
      </c>
      <c r="AT38" s="3430">
        <f t="shared" si="45"/>
        <v>0</v>
      </c>
      <c r="AU38" s="3431">
        <f t="shared" si="46"/>
        <v>12</v>
      </c>
      <c r="AV38" s="3432">
        <f t="shared" si="47"/>
        <v>2</v>
      </c>
      <c r="AW38" s="3433">
        <f t="shared" si="48"/>
        <v>12</v>
      </c>
      <c r="AX38" s="3434">
        <f t="shared" si="49"/>
        <v>1</v>
      </c>
      <c r="AY38" s="3435">
        <f t="shared" si="50"/>
        <v>13</v>
      </c>
      <c r="AZ38" s="3436">
        <f t="shared" si="51"/>
        <v>0</v>
      </c>
      <c r="BA38" s="3437">
        <f t="shared" si="52"/>
        <v>13</v>
      </c>
      <c r="BB38" s="3438">
        <f t="shared" si="53"/>
        <v>0</v>
      </c>
      <c r="BC38" s="3439">
        <f t="shared" si="54"/>
        <v>10</v>
      </c>
      <c r="BD38" s="3440">
        <f t="shared" si="55"/>
        <v>0</v>
      </c>
      <c r="BE38" s="3427">
        <f t="shared" si="56"/>
        <v>0</v>
      </c>
      <c r="BF38" s="3428">
        <f t="shared" si="57"/>
        <v>0</v>
      </c>
      <c r="BG38" s="100"/>
      <c r="BH38" s="101"/>
      <c r="BI38" s="101"/>
      <c r="BJ38" s="102"/>
      <c r="BK38" s="102"/>
      <c r="BL38" s="102"/>
      <c r="BM38" s="102"/>
      <c r="BN38" s="102"/>
      <c r="BO38" s="102"/>
      <c r="BP38" s="102"/>
      <c r="BQ38" s="102"/>
      <c r="BR38" s="103"/>
      <c r="BS38" s="103"/>
      <c r="BT38" s="103"/>
      <c r="BU38" s="103"/>
      <c r="BV38" s="103"/>
      <c r="BW38" s="103"/>
      <c r="BX38" s="103"/>
      <c r="BY38" s="104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8"/>
      <c r="DF38" s="108">
        <v>5</v>
      </c>
      <c r="DG38" s="108"/>
      <c r="DH38" s="108"/>
      <c r="DI38" s="108"/>
      <c r="DJ38" s="108"/>
      <c r="DK38" s="108"/>
      <c r="DL38" s="108"/>
      <c r="DM38" s="108"/>
      <c r="DN38" s="108"/>
      <c r="DO38" s="108">
        <v>11</v>
      </c>
      <c r="DP38" s="108"/>
      <c r="DQ38" s="108">
        <v>7</v>
      </c>
      <c r="DR38" s="109">
        <v>1</v>
      </c>
      <c r="DS38" s="109">
        <v>12</v>
      </c>
      <c r="DT38" s="109">
        <v>9</v>
      </c>
      <c r="DU38" s="109">
        <v>10</v>
      </c>
      <c r="DV38" s="109">
        <v>12</v>
      </c>
      <c r="DW38" s="109">
        <v>8</v>
      </c>
      <c r="DX38" s="109">
        <v>1</v>
      </c>
      <c r="DY38" s="109"/>
      <c r="DZ38" s="109"/>
      <c r="EA38" s="109">
        <v>13</v>
      </c>
      <c r="EB38" s="109"/>
      <c r="EC38" s="109">
        <v>2</v>
      </c>
      <c r="ED38" s="102">
        <v>6</v>
      </c>
      <c r="EE38" s="102">
        <v>4</v>
      </c>
      <c r="EF38" s="102">
        <v>9</v>
      </c>
      <c r="EG38" s="110"/>
      <c r="EH38" s="110">
        <v>12</v>
      </c>
      <c r="EI38" s="110"/>
      <c r="EJ38" s="110">
        <v>5</v>
      </c>
      <c r="EK38" s="110">
        <v>14</v>
      </c>
      <c r="EL38" s="110">
        <v>15</v>
      </c>
      <c r="EM38" s="110">
        <v>7</v>
      </c>
      <c r="EN38" s="110">
        <v>7</v>
      </c>
      <c r="EO38" s="110">
        <v>13</v>
      </c>
      <c r="EP38" s="110">
        <v>5</v>
      </c>
      <c r="EQ38" s="373">
        <v>1</v>
      </c>
      <c r="ER38" s="373">
        <v>7</v>
      </c>
      <c r="ES38" s="373">
        <v>7</v>
      </c>
      <c r="ET38" s="373">
        <v>5</v>
      </c>
      <c r="EU38" s="373"/>
      <c r="EV38" s="373">
        <v>4</v>
      </c>
      <c r="EW38" s="521">
        <v>2</v>
      </c>
      <c r="EX38" s="521">
        <v>1</v>
      </c>
      <c r="EY38" s="521">
        <v>10</v>
      </c>
      <c r="EZ38" s="521">
        <v>11</v>
      </c>
      <c r="FA38" s="521">
        <v>16</v>
      </c>
      <c r="FB38" s="521"/>
      <c r="FC38" s="521">
        <v>7</v>
      </c>
      <c r="FD38" s="521">
        <v>11</v>
      </c>
      <c r="FE38" s="640">
        <v>10</v>
      </c>
      <c r="FF38" s="640">
        <v>1</v>
      </c>
      <c r="FG38" s="640">
        <v>9</v>
      </c>
      <c r="FH38" s="640">
        <v>17</v>
      </c>
      <c r="FI38" s="640">
        <v>12</v>
      </c>
      <c r="FJ38" s="640">
        <v>14</v>
      </c>
      <c r="FK38" s="640">
        <v>5</v>
      </c>
      <c r="FL38" s="640">
        <v>8</v>
      </c>
      <c r="FM38" s="640">
        <v>3</v>
      </c>
      <c r="FN38" s="640">
        <v>16</v>
      </c>
      <c r="FO38" s="640">
        <v>4</v>
      </c>
      <c r="FP38" s="640">
        <v>7</v>
      </c>
      <c r="FQ38" s="640"/>
      <c r="FR38" s="640"/>
      <c r="FS38" s="759">
        <v>8</v>
      </c>
      <c r="FT38" s="759">
        <v>4</v>
      </c>
      <c r="FU38" s="759">
        <v>8</v>
      </c>
      <c r="FV38" s="759"/>
      <c r="FW38" s="759">
        <v>5</v>
      </c>
      <c r="FX38" s="759">
        <v>9</v>
      </c>
      <c r="FY38" s="759">
        <v>7</v>
      </c>
      <c r="FZ38" s="759">
        <v>4</v>
      </c>
      <c r="GA38" s="759">
        <v>8</v>
      </c>
      <c r="GB38" s="759">
        <v>9</v>
      </c>
      <c r="GC38" s="759">
        <v>2</v>
      </c>
      <c r="GD38" s="759">
        <v>3</v>
      </c>
      <c r="GE38" s="759">
        <v>8</v>
      </c>
      <c r="GF38" s="759">
        <v>13</v>
      </c>
      <c r="GG38" s="1607">
        <v>6</v>
      </c>
      <c r="GH38" s="1607">
        <v>3</v>
      </c>
      <c r="GI38" s="1607">
        <v>11</v>
      </c>
      <c r="GJ38" s="1607">
        <v>13</v>
      </c>
      <c r="GK38" s="1607">
        <v>5</v>
      </c>
      <c r="GL38" s="1607">
        <v>14</v>
      </c>
      <c r="GM38" s="1607"/>
      <c r="GN38" s="1607">
        <v>9</v>
      </c>
      <c r="GO38" s="1607"/>
      <c r="GP38" s="1607">
        <v>13</v>
      </c>
      <c r="GQ38" s="1607">
        <v>9</v>
      </c>
      <c r="GR38" s="1607">
        <v>2</v>
      </c>
      <c r="GS38" s="1607">
        <v>11</v>
      </c>
      <c r="GT38" s="1607">
        <v>10</v>
      </c>
      <c r="GU38" s="1607">
        <v>9</v>
      </c>
      <c r="GV38" s="3606">
        <v>6</v>
      </c>
      <c r="GW38" s="3606"/>
      <c r="GX38" s="3606">
        <v>7</v>
      </c>
      <c r="GY38" s="3606">
        <v>15</v>
      </c>
      <c r="GZ38" s="3606">
        <v>8</v>
      </c>
      <c r="HA38" s="3606">
        <v>15</v>
      </c>
      <c r="HB38" s="3606">
        <v>14</v>
      </c>
      <c r="HC38" s="3672">
        <v>10</v>
      </c>
      <c r="HD38" s="3606">
        <v>11</v>
      </c>
      <c r="HE38" s="3606">
        <v>6</v>
      </c>
      <c r="HF38" s="3606">
        <v>7</v>
      </c>
      <c r="HG38" s="3762"/>
      <c r="HH38" s="3763"/>
    </row>
    <row r="39" spans="1:216" s="484" customFormat="1" ht="11.1" customHeight="1" x14ac:dyDescent="0.2">
      <c r="A39" s="59" t="s">
        <v>91</v>
      </c>
      <c r="B39" s="59" t="s">
        <v>43</v>
      </c>
      <c r="C39" s="454">
        <f t="shared" ref="C39:C70" si="58">COUNTIF(BG39:HH39,"&gt;=0")</f>
        <v>15</v>
      </c>
      <c r="D39" s="453">
        <f t="shared" ref="D39:D70" si="59">C39/$C$5</f>
        <v>9.5541401273885357E-2</v>
      </c>
      <c r="E39" s="409">
        <f t="array" ref="E39">MIN(IF(BG39:HH39&gt;=1,$BG$3:$HH$3))</f>
        <v>39809</v>
      </c>
      <c r="F39" s="406">
        <f t="array" ref="F39">MAX(IF(BG39:HH39&gt;=1,$BG$3:$HH$3))</f>
        <v>40782</v>
      </c>
      <c r="G39" s="448">
        <f t="shared" ref="G39:G70" si="60">COUNTIF(BG39:HH39,"=1")</f>
        <v>0</v>
      </c>
      <c r="H39" s="452">
        <f t="shared" ref="H39:H70" si="61">G39/C39</f>
        <v>0</v>
      </c>
      <c r="I39" s="632" t="str">
        <f t="shared" ref="I39:I70" si="62">IF(G39&gt;=1,G39/(G39+N39),"-")</f>
        <v>-</v>
      </c>
      <c r="J39" s="381" t="str">
        <f t="array" ref="J39">IF((G39&gt;=1),MAX(IF(BG39:HH39=1,$BG$3:$HH$3)),"-")</f>
        <v>-</v>
      </c>
      <c r="K39" s="766" t="str">
        <f t="array" ref="K39">IF((G39&gt;=1),MAX(IF(BG39:HH39=1,$BG$2:$HH$2)),"-")</f>
        <v>-</v>
      </c>
      <c r="L39" s="390">
        <f t="shared" ref="L39:L70" ca="1" si="63">IF(G39&gt;=1,COUNTIF(OFFSET(BG39,,K39,1,($HH$2-K39)),"&gt;1"),C39)</f>
        <v>15</v>
      </c>
      <c r="M39" s="390" t="str">
        <f t="shared" ref="M39:M70" ca="1" si="64">IF(G39&gt;=1,COUNTBLANK(OFFSET(BG39,,K39,1,($HH$2-K39)))+L39-1,"-")</f>
        <v>-</v>
      </c>
      <c r="N39" s="451">
        <f t="shared" ref="N39:N70" si="65">COUNTIF(BG39:HH39,"=2")</f>
        <v>2</v>
      </c>
      <c r="O39" s="450">
        <f t="shared" ref="O39:O70" si="66">N39/C39</f>
        <v>0.13333333333333333</v>
      </c>
      <c r="P39" s="162">
        <f t="shared" ref="P39:P70" si="67">COUNTIF(BG39:HH39,"=3")</f>
        <v>0</v>
      </c>
      <c r="Q39" s="449">
        <f t="shared" ref="Q39:Q70" si="68">P39/C39</f>
        <v>0</v>
      </c>
      <c r="R39" s="448">
        <f t="shared" ref="R39:R70" si="69">COUNTIF(BG39:HH39,"&lt;=3")</f>
        <v>2</v>
      </c>
      <c r="S39" s="447">
        <f t="shared" ref="S39:S70" si="70">R39/C39</f>
        <v>0.13333333333333333</v>
      </c>
      <c r="T39" s="368">
        <f t="shared" ref="T39:T70" si="71">SUMPRODUCT((((BG$5:HH$5)/3)&gt;=(BG39:HH39))*1)-$C$5+C39-1</f>
        <v>2</v>
      </c>
      <c r="U39" s="163">
        <f t="shared" ref="U39:U70" si="72">T39/C39</f>
        <v>0.13333333333333333</v>
      </c>
      <c r="V39" s="369">
        <f t="shared" ref="V39:V70" si="73">SUMPRODUCT((((BG$5:HH$5)/2)&gt;=(BG39:HH39))*1)-$C$5+C39-1</f>
        <v>6</v>
      </c>
      <c r="W39" s="164">
        <f t="shared" ref="W39:W70" si="74">V39/C39</f>
        <v>0.4</v>
      </c>
      <c r="X39" s="165">
        <f t="array" ref="X39">SUM(1*(BG$5:HH$5=BG39:HH39))-1</f>
        <v>1</v>
      </c>
      <c r="Y39" s="166">
        <f t="shared" ref="Y39:Y70" si="75">X39/C39</f>
        <v>6.6666666666666666E-2</v>
      </c>
      <c r="Z39" s="395">
        <f t="shared" ref="Z39:Z70" si="76">AVERAGE(BG39:HH39)</f>
        <v>6.4666666666666668</v>
      </c>
      <c r="AA39" s="395">
        <f t="shared" ref="AA39:AA70" si="77">AVERAGEIFS($BG$5:$HH$5,BG39:HH39,"&gt;0")</f>
        <v>10.6</v>
      </c>
      <c r="AB39" s="403">
        <f t="shared" ref="AB39:AB70" si="78">Z39/AA39</f>
        <v>0.61006289308176109</v>
      </c>
      <c r="AC39" s="3427">
        <f t="shared" ref="AC39:AC70" si="79">COUNTIF(BG39:BI39,"&gt;=0")</f>
        <v>0</v>
      </c>
      <c r="AD39" s="3428">
        <f t="shared" ref="AD39:AD70" si="80">COUNTIF(BG39:BI39,"=1")</f>
        <v>0</v>
      </c>
      <c r="AE39" s="3429">
        <f t="shared" ref="AE39:AE70" si="81">COUNTIF(BJ39:BQ39,"&gt;=0")</f>
        <v>0</v>
      </c>
      <c r="AF39" s="3430">
        <f t="shared" ref="AF39:AF70" si="82">COUNTIF(BJ39:BQ39,"=1")</f>
        <v>0</v>
      </c>
      <c r="AG39" s="3431">
        <f t="shared" ref="AG39:AG70" si="83">COUNTIF(BR39:BY39,"&gt;=0")</f>
        <v>3</v>
      </c>
      <c r="AH39" s="3432">
        <f t="shared" ref="AH39:AH70" si="84">COUNTIF(BR39:BY39,"=1")</f>
        <v>0</v>
      </c>
      <c r="AI39" s="3433">
        <f t="shared" ref="AI39:AI70" si="85">COUNTIF(BZ39:CI39,"&gt;=0")</f>
        <v>8</v>
      </c>
      <c r="AJ39" s="3434">
        <f t="shared" ref="AJ39:AJ70" si="86">COUNTIF(BZ39:CI39,"=1")</f>
        <v>0</v>
      </c>
      <c r="AK39" s="3435">
        <f t="shared" ref="AK39:AK70" si="87">COUNTIF(CJ39:CT39,"&gt;=0")</f>
        <v>3</v>
      </c>
      <c r="AL39" s="3436">
        <f t="shared" ref="AL39:AL70" si="88">COUNTIF(CJ39:CT39,"=1")</f>
        <v>0</v>
      </c>
      <c r="AM39" s="3437">
        <f t="shared" ref="AM39:AM70" si="89">COUNTIF(CU39:DD39,"&gt;=0")</f>
        <v>1</v>
      </c>
      <c r="AN39" s="3438">
        <f t="shared" ref="AN39:AN70" si="90">COUNTIF(CU39:DD39,"=1")</f>
        <v>0</v>
      </c>
      <c r="AO39" s="3439">
        <f t="shared" ref="AO39:AO70" si="91">COUNTIF(DE39:DQ39,"&gt;=0")</f>
        <v>0</v>
      </c>
      <c r="AP39" s="3440">
        <f t="shared" ref="AP39:AP70" si="92">COUNTIF(DE39:DQ39,"=1")</f>
        <v>0</v>
      </c>
      <c r="AQ39" s="3427">
        <f t="shared" ref="AQ39:AQ70" si="93">COUNTIF(DR39:EC39,"&gt;=0")</f>
        <v>0</v>
      </c>
      <c r="AR39" s="3428">
        <f t="shared" ref="AR39:AR70" si="94">COUNTIF(DR39:EC39,"=1")</f>
        <v>0</v>
      </c>
      <c r="AS39" s="3429">
        <f t="shared" ref="AS39:AS70" si="95">COUNTIF(ED39:EP39,"&gt;=0")</f>
        <v>0</v>
      </c>
      <c r="AT39" s="3430">
        <f t="shared" ref="AT39:AT70" si="96">COUNTIF(ED39:EP39,"=1")</f>
        <v>0</v>
      </c>
      <c r="AU39" s="3431">
        <f t="shared" ref="AU39:AU70" si="97">COUNTIF(EQ39:FD39,"&gt;=0")</f>
        <v>0</v>
      </c>
      <c r="AV39" s="3432">
        <f t="shared" ref="AV39:AV70" si="98">COUNTIF(EQ39:FD39,"=1")</f>
        <v>0</v>
      </c>
      <c r="AW39" s="3433">
        <f t="shared" ref="AW39:AW70" si="99">COUNTIF(FE39:FR39,"&gt;=0")</f>
        <v>0</v>
      </c>
      <c r="AX39" s="3434">
        <f t="shared" ref="AX39:AX70" si="100">COUNTIF(FE39:FR39,"=1")</f>
        <v>0</v>
      </c>
      <c r="AY39" s="3435">
        <f t="shared" ref="AY39:AY70" si="101">COUNTIF(FS39:GF39,"&gt;=0")</f>
        <v>0</v>
      </c>
      <c r="AZ39" s="3436">
        <f t="shared" ref="AZ39:AZ70" si="102">COUNTIF(FS39:GF39,"=1")</f>
        <v>0</v>
      </c>
      <c r="BA39" s="3437">
        <f t="shared" ref="BA39:BA70" si="103">COUNTIF(GG39:GU39,"&gt;=0")</f>
        <v>0</v>
      </c>
      <c r="BB39" s="3438">
        <f t="shared" ref="BB39:BB70" si="104">COUNTIF(GG39:GU39,"=1")</f>
        <v>0</v>
      </c>
      <c r="BC39" s="3439">
        <f t="shared" si="54"/>
        <v>0</v>
      </c>
      <c r="BD39" s="3440">
        <f t="shared" si="55"/>
        <v>0</v>
      </c>
      <c r="BE39" s="3427">
        <f t="shared" si="56"/>
        <v>0</v>
      </c>
      <c r="BF39" s="3428">
        <f t="shared" si="57"/>
        <v>0</v>
      </c>
      <c r="BG39" s="100"/>
      <c r="BH39" s="101"/>
      <c r="BI39" s="101"/>
      <c r="BJ39" s="102"/>
      <c r="BK39" s="102"/>
      <c r="BL39" s="102"/>
      <c r="BM39" s="102"/>
      <c r="BN39" s="102"/>
      <c r="BO39" s="102"/>
      <c r="BP39" s="102"/>
      <c r="BQ39" s="102"/>
      <c r="BR39" s="104"/>
      <c r="BS39" s="104"/>
      <c r="BT39" s="104"/>
      <c r="BU39" s="104">
        <v>5</v>
      </c>
      <c r="BV39" s="104"/>
      <c r="BW39" s="104"/>
      <c r="BX39" s="104">
        <v>13</v>
      </c>
      <c r="BY39" s="104">
        <v>7</v>
      </c>
      <c r="BZ39" s="105">
        <v>6</v>
      </c>
      <c r="CA39" s="105">
        <v>11</v>
      </c>
      <c r="CB39" s="105">
        <v>8</v>
      </c>
      <c r="CC39" s="105">
        <v>5</v>
      </c>
      <c r="CD39" s="105">
        <v>5</v>
      </c>
      <c r="CE39" s="105"/>
      <c r="CF39" s="105">
        <v>6</v>
      </c>
      <c r="CG39" s="105"/>
      <c r="CH39" s="105">
        <v>6</v>
      </c>
      <c r="CI39" s="105">
        <v>2</v>
      </c>
      <c r="CJ39" s="106">
        <v>8</v>
      </c>
      <c r="CK39" s="106">
        <v>2</v>
      </c>
      <c r="CL39" s="106">
        <v>6</v>
      </c>
      <c r="CM39" s="106"/>
      <c r="CN39" s="106"/>
      <c r="CO39" s="106"/>
      <c r="CP39" s="106"/>
      <c r="CQ39" s="106"/>
      <c r="CR39" s="106"/>
      <c r="CS39" s="106"/>
      <c r="CT39" s="106"/>
      <c r="CU39" s="107">
        <v>7</v>
      </c>
      <c r="CV39" s="107"/>
      <c r="CW39" s="107"/>
      <c r="CX39" s="107"/>
      <c r="CY39" s="107"/>
      <c r="CZ39" s="107"/>
      <c r="DA39" s="107"/>
      <c r="DB39" s="107"/>
      <c r="DC39" s="107"/>
      <c r="DD39" s="107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2"/>
      <c r="EE39" s="102"/>
      <c r="EF39" s="102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373"/>
      <c r="ER39" s="373"/>
      <c r="ES39" s="373"/>
      <c r="ET39" s="373"/>
      <c r="EU39" s="373"/>
      <c r="EV39" s="373"/>
      <c r="EW39" s="521"/>
      <c r="EX39" s="521"/>
      <c r="EY39" s="521"/>
      <c r="EZ39" s="521"/>
      <c r="FA39" s="521"/>
      <c r="FB39" s="521"/>
      <c r="FC39" s="521"/>
      <c r="FD39" s="521"/>
      <c r="FE39" s="640"/>
      <c r="FF39" s="640"/>
      <c r="FG39" s="640"/>
      <c r="FH39" s="640"/>
      <c r="FI39" s="640"/>
      <c r="FJ39" s="640"/>
      <c r="FK39" s="640"/>
      <c r="FL39" s="640"/>
      <c r="FM39" s="640"/>
      <c r="FN39" s="640"/>
      <c r="FO39" s="640"/>
      <c r="FP39" s="640"/>
      <c r="FQ39" s="640"/>
      <c r="FR39" s="640"/>
      <c r="FS39" s="759"/>
      <c r="FT39" s="759"/>
      <c r="FU39" s="759"/>
      <c r="FV39" s="759"/>
      <c r="FW39" s="759"/>
      <c r="FX39" s="759"/>
      <c r="FY39" s="759"/>
      <c r="FZ39" s="759"/>
      <c r="GA39" s="759"/>
      <c r="GB39" s="759"/>
      <c r="GC39" s="759"/>
      <c r="GD39" s="759"/>
      <c r="GE39" s="759"/>
      <c r="GF39" s="759"/>
      <c r="GG39" s="1607"/>
      <c r="GH39" s="1607"/>
      <c r="GI39" s="1607"/>
      <c r="GJ39" s="1607"/>
      <c r="GK39" s="1607"/>
      <c r="GL39" s="1607"/>
      <c r="GM39" s="1607"/>
      <c r="GN39" s="1607"/>
      <c r="GO39" s="1607"/>
      <c r="GP39" s="1607"/>
      <c r="GQ39" s="1607"/>
      <c r="GR39" s="1607"/>
      <c r="GS39" s="1607"/>
      <c r="GT39" s="1607"/>
      <c r="GU39" s="1607"/>
      <c r="GV39" s="3606"/>
      <c r="GW39" s="3606"/>
      <c r="GX39" s="3606"/>
      <c r="GY39" s="3606"/>
      <c r="GZ39" s="3606"/>
      <c r="HA39" s="3606"/>
      <c r="HB39" s="3606"/>
      <c r="HC39" s="3672"/>
      <c r="HD39" s="3606"/>
      <c r="HE39" s="3606"/>
      <c r="HF39" s="3606"/>
      <c r="HG39" s="3762"/>
      <c r="HH39" s="3763"/>
    </row>
    <row r="40" spans="1:216" s="484" customFormat="1" ht="11.1" customHeight="1" x14ac:dyDescent="0.2">
      <c r="A40" s="59" t="s">
        <v>607</v>
      </c>
      <c r="B40" s="59" t="s">
        <v>606</v>
      </c>
      <c r="C40" s="454">
        <f t="shared" si="58"/>
        <v>2</v>
      </c>
      <c r="D40" s="453">
        <f t="shared" si="59"/>
        <v>1.2738853503184714E-2</v>
      </c>
      <c r="E40" s="409">
        <f t="array" ref="E40">MIN(IF(BG40:HH40&gt;=1,$BG$3:$HH$3))</f>
        <v>43343</v>
      </c>
      <c r="F40" s="406">
        <f t="array" ref="F40">MAX(IF(BG40:HH40&gt;=1,$BG$3:$HH$3))</f>
        <v>43434</v>
      </c>
      <c r="G40" s="448">
        <f t="shared" si="60"/>
        <v>0</v>
      </c>
      <c r="H40" s="452">
        <f t="shared" si="61"/>
        <v>0</v>
      </c>
      <c r="I40" s="632" t="str">
        <f t="shared" si="62"/>
        <v>-</v>
      </c>
      <c r="J40" s="381" t="str">
        <f t="array" ref="J40">IF((G40&gt;=1),MAX(IF(BG40:HH40=1,$BG$3:$HH$3)),"-")</f>
        <v>-</v>
      </c>
      <c r="K40" s="766" t="str">
        <f t="array" ref="K40">IF((G40&gt;=1),MAX(IF(BG40:HH40=1,$BG$2:$HH$2)),"-")</f>
        <v>-</v>
      </c>
      <c r="L40" s="390">
        <f t="shared" ca="1" si="63"/>
        <v>2</v>
      </c>
      <c r="M40" s="390" t="str">
        <f t="shared" ca="1" si="64"/>
        <v>-</v>
      </c>
      <c r="N40" s="451">
        <f t="shared" si="65"/>
        <v>0</v>
      </c>
      <c r="O40" s="450">
        <f t="shared" si="66"/>
        <v>0</v>
      </c>
      <c r="P40" s="162">
        <f t="shared" si="67"/>
        <v>1</v>
      </c>
      <c r="Q40" s="449">
        <f t="shared" si="68"/>
        <v>0.5</v>
      </c>
      <c r="R40" s="448">
        <f t="shared" si="69"/>
        <v>1</v>
      </c>
      <c r="S40" s="447">
        <f t="shared" si="70"/>
        <v>0.5</v>
      </c>
      <c r="T40" s="368">
        <f t="shared" si="71"/>
        <v>1</v>
      </c>
      <c r="U40" s="163">
        <f t="shared" si="72"/>
        <v>0.5</v>
      </c>
      <c r="V40" s="369">
        <f t="shared" si="73"/>
        <v>1</v>
      </c>
      <c r="W40" s="164">
        <f t="shared" si="74"/>
        <v>0.5</v>
      </c>
      <c r="X40" s="165">
        <f t="array" ref="X40">SUM(1*(BG$5:HH$5=BG40:HH40))-1</f>
        <v>0</v>
      </c>
      <c r="Y40" s="166">
        <f t="shared" si="75"/>
        <v>0</v>
      </c>
      <c r="Z40" s="395">
        <f t="shared" si="76"/>
        <v>5.5</v>
      </c>
      <c r="AA40" s="395">
        <f t="shared" si="77"/>
        <v>14</v>
      </c>
      <c r="AB40" s="403">
        <f t="shared" si="78"/>
        <v>0.39285714285714285</v>
      </c>
      <c r="AC40" s="3427">
        <f t="shared" si="79"/>
        <v>0</v>
      </c>
      <c r="AD40" s="3428">
        <f t="shared" si="80"/>
        <v>0</v>
      </c>
      <c r="AE40" s="3429">
        <f t="shared" si="81"/>
        <v>0</v>
      </c>
      <c r="AF40" s="3430">
        <f t="shared" si="82"/>
        <v>0</v>
      </c>
      <c r="AG40" s="3431">
        <f t="shared" si="83"/>
        <v>0</v>
      </c>
      <c r="AH40" s="3432">
        <f t="shared" si="84"/>
        <v>0</v>
      </c>
      <c r="AI40" s="3433">
        <f t="shared" si="85"/>
        <v>0</v>
      </c>
      <c r="AJ40" s="3434">
        <f t="shared" si="86"/>
        <v>0</v>
      </c>
      <c r="AK40" s="3435">
        <f t="shared" si="87"/>
        <v>0</v>
      </c>
      <c r="AL40" s="3436">
        <f t="shared" si="88"/>
        <v>0</v>
      </c>
      <c r="AM40" s="3437">
        <f t="shared" si="89"/>
        <v>0</v>
      </c>
      <c r="AN40" s="3438">
        <f t="shared" si="90"/>
        <v>0</v>
      </c>
      <c r="AO40" s="3439">
        <f t="shared" si="91"/>
        <v>0</v>
      </c>
      <c r="AP40" s="3440">
        <f t="shared" si="92"/>
        <v>0</v>
      </c>
      <c r="AQ40" s="3427">
        <f t="shared" si="93"/>
        <v>0</v>
      </c>
      <c r="AR40" s="3428">
        <f t="shared" si="94"/>
        <v>0</v>
      </c>
      <c r="AS40" s="3429">
        <f t="shared" si="95"/>
        <v>0</v>
      </c>
      <c r="AT40" s="3430">
        <f t="shared" si="96"/>
        <v>0</v>
      </c>
      <c r="AU40" s="3431">
        <f t="shared" si="97"/>
        <v>0</v>
      </c>
      <c r="AV40" s="3432">
        <f t="shared" si="98"/>
        <v>0</v>
      </c>
      <c r="AW40" s="3433">
        <f t="shared" si="99"/>
        <v>0</v>
      </c>
      <c r="AX40" s="3434">
        <f t="shared" si="100"/>
        <v>0</v>
      </c>
      <c r="AY40" s="3435">
        <f t="shared" si="101"/>
        <v>0</v>
      </c>
      <c r="AZ40" s="3436">
        <f t="shared" si="102"/>
        <v>0</v>
      </c>
      <c r="BA40" s="3437">
        <f t="shared" si="103"/>
        <v>2</v>
      </c>
      <c r="BB40" s="3438">
        <f t="shared" si="104"/>
        <v>0</v>
      </c>
      <c r="BC40" s="3439">
        <f t="shared" si="54"/>
        <v>0</v>
      </c>
      <c r="BD40" s="3440">
        <f t="shared" si="55"/>
        <v>0</v>
      </c>
      <c r="BE40" s="3427">
        <f t="shared" si="56"/>
        <v>0</v>
      </c>
      <c r="BF40" s="3428">
        <f t="shared" si="57"/>
        <v>0</v>
      </c>
      <c r="BG40" s="100"/>
      <c r="BH40" s="101"/>
      <c r="BI40" s="101"/>
      <c r="BJ40" s="102"/>
      <c r="BK40" s="102"/>
      <c r="BL40" s="102"/>
      <c r="BM40" s="102"/>
      <c r="BN40" s="102"/>
      <c r="BO40" s="102"/>
      <c r="BP40" s="102"/>
      <c r="BQ40" s="102"/>
      <c r="BR40" s="103"/>
      <c r="BS40" s="103"/>
      <c r="BT40" s="103"/>
      <c r="BU40" s="103"/>
      <c r="BV40" s="103"/>
      <c r="BW40" s="103"/>
      <c r="BX40" s="103"/>
      <c r="BY40" s="104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2"/>
      <c r="EE40" s="102"/>
      <c r="EF40" s="102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373"/>
      <c r="ER40" s="373"/>
      <c r="ES40" s="373"/>
      <c r="ET40" s="373"/>
      <c r="EU40" s="373"/>
      <c r="EV40" s="373"/>
      <c r="EW40" s="521"/>
      <c r="EX40" s="521"/>
      <c r="EY40" s="521"/>
      <c r="EZ40" s="521"/>
      <c r="FA40" s="521"/>
      <c r="FB40" s="521"/>
      <c r="FC40" s="521"/>
      <c r="FD40" s="521"/>
      <c r="FE40" s="640"/>
      <c r="FF40" s="640"/>
      <c r="FG40" s="640"/>
      <c r="FH40" s="640"/>
      <c r="FI40" s="640"/>
      <c r="FJ40" s="640"/>
      <c r="FK40" s="640"/>
      <c r="FL40" s="640"/>
      <c r="FM40" s="640"/>
      <c r="FN40" s="640"/>
      <c r="FO40" s="640"/>
      <c r="FP40" s="640"/>
      <c r="FQ40" s="640"/>
      <c r="FR40" s="640"/>
      <c r="FS40" s="759"/>
      <c r="FT40" s="759"/>
      <c r="FU40" s="759"/>
      <c r="FV40" s="759"/>
      <c r="FW40" s="759"/>
      <c r="FX40" s="759"/>
      <c r="FY40" s="759"/>
      <c r="FZ40" s="759"/>
      <c r="GA40" s="759"/>
      <c r="GB40" s="759"/>
      <c r="GC40" s="759"/>
      <c r="GD40" s="759"/>
      <c r="GE40" s="759"/>
      <c r="GF40" s="759"/>
      <c r="GG40" s="1607">
        <v>8</v>
      </c>
      <c r="GH40" s="1607"/>
      <c r="GI40" s="1607"/>
      <c r="GJ40" s="1607">
        <v>3</v>
      </c>
      <c r="GK40" s="1607"/>
      <c r="GL40" s="1607"/>
      <c r="GM40" s="1607"/>
      <c r="GN40" s="1607"/>
      <c r="GO40" s="1607"/>
      <c r="GP40" s="1607"/>
      <c r="GQ40" s="1607"/>
      <c r="GR40" s="1607"/>
      <c r="GS40" s="1607"/>
      <c r="GT40" s="1607"/>
      <c r="GU40" s="1607"/>
      <c r="GV40" s="3606"/>
      <c r="GW40" s="3606"/>
      <c r="GX40" s="3606"/>
      <c r="GY40" s="3606"/>
      <c r="GZ40" s="3606"/>
      <c r="HA40" s="3606"/>
      <c r="HB40" s="3606"/>
      <c r="HC40" s="3672"/>
      <c r="HD40" s="3606"/>
      <c r="HE40" s="3606"/>
      <c r="HF40" s="3606"/>
      <c r="HG40" s="3762"/>
      <c r="HH40" s="3763"/>
    </row>
    <row r="41" spans="1:216" s="484" customFormat="1" ht="11.1" customHeight="1" x14ac:dyDescent="0.2">
      <c r="A41" s="62" t="s">
        <v>208</v>
      </c>
      <c r="B41" s="62" t="s">
        <v>226</v>
      </c>
      <c r="C41" s="454">
        <f t="shared" si="58"/>
        <v>91</v>
      </c>
      <c r="D41" s="453">
        <f t="shared" si="59"/>
        <v>0.57961783439490444</v>
      </c>
      <c r="E41" s="409">
        <f t="array" ref="E41">MIN(IF(BG41:HH41&gt;=1,$BG$3:$HH$3))</f>
        <v>40222</v>
      </c>
      <c r="F41" s="406">
        <f t="array" ref="F41">MAX(IF(BG41:HH41&gt;=1,$BG$3:$HH$3))</f>
        <v>43833</v>
      </c>
      <c r="G41" s="448">
        <f t="shared" si="60"/>
        <v>1</v>
      </c>
      <c r="H41" s="452">
        <f t="shared" si="61"/>
        <v>1.098901098901099E-2</v>
      </c>
      <c r="I41" s="632">
        <f t="shared" si="62"/>
        <v>0.125</v>
      </c>
      <c r="J41" s="381">
        <f t="array" ref="J41">IF((G41&gt;=1),MAX(IF(BG41:HH41=1,$BG$3:$HH$3)),"-")</f>
        <v>41033</v>
      </c>
      <c r="K41" s="766">
        <f t="array" ref="K41">IF((G41&gt;=1),MAX(IF(BG41:HH41=1,$BG$2:$HH$2)),"-")</f>
        <v>49</v>
      </c>
      <c r="L41" s="390">
        <f t="shared" ca="1" si="63"/>
        <v>72</v>
      </c>
      <c r="M41" s="390">
        <f t="shared" ca="1" si="64"/>
        <v>108</v>
      </c>
      <c r="N41" s="451">
        <f t="shared" si="65"/>
        <v>7</v>
      </c>
      <c r="O41" s="450">
        <f t="shared" si="66"/>
        <v>7.6923076923076927E-2</v>
      </c>
      <c r="P41" s="162">
        <f t="shared" si="67"/>
        <v>8</v>
      </c>
      <c r="Q41" s="449">
        <f t="shared" si="68"/>
        <v>8.7912087912087919E-2</v>
      </c>
      <c r="R41" s="448">
        <f t="shared" si="69"/>
        <v>16</v>
      </c>
      <c r="S41" s="447">
        <f t="shared" si="70"/>
        <v>0.17582417582417584</v>
      </c>
      <c r="T41" s="368">
        <f t="shared" si="71"/>
        <v>24</v>
      </c>
      <c r="U41" s="163">
        <f t="shared" si="72"/>
        <v>0.26373626373626374</v>
      </c>
      <c r="V41" s="369">
        <f t="shared" si="73"/>
        <v>43</v>
      </c>
      <c r="W41" s="164">
        <f t="shared" si="74"/>
        <v>0.47252747252747251</v>
      </c>
      <c r="X41" s="165">
        <f t="array" ref="X41">SUM(1*(BG$5:HH$5=BG41:HH41))-1</f>
        <v>6</v>
      </c>
      <c r="Y41" s="166">
        <f t="shared" si="75"/>
        <v>6.5934065934065936E-2</v>
      </c>
      <c r="Z41" s="395">
        <f t="shared" si="76"/>
        <v>7.4505494505494507</v>
      </c>
      <c r="AA41" s="395">
        <f t="shared" si="77"/>
        <v>13.56043956043956</v>
      </c>
      <c r="AB41" s="403">
        <f t="shared" si="78"/>
        <v>0.54943273905996759</v>
      </c>
      <c r="AC41" s="3427">
        <f t="shared" si="79"/>
        <v>0</v>
      </c>
      <c r="AD41" s="3428">
        <f t="shared" si="80"/>
        <v>0</v>
      </c>
      <c r="AE41" s="3429">
        <f t="shared" si="81"/>
        <v>0</v>
      </c>
      <c r="AF41" s="3430">
        <f t="shared" si="82"/>
        <v>0</v>
      </c>
      <c r="AG41" s="3431">
        <f t="shared" si="83"/>
        <v>0</v>
      </c>
      <c r="AH41" s="3432">
        <f t="shared" si="84"/>
        <v>0</v>
      </c>
      <c r="AI41" s="3433">
        <f t="shared" si="85"/>
        <v>4</v>
      </c>
      <c r="AJ41" s="3434">
        <f t="shared" si="86"/>
        <v>0</v>
      </c>
      <c r="AK41" s="3435">
        <f t="shared" si="87"/>
        <v>9</v>
      </c>
      <c r="AL41" s="3436">
        <f t="shared" si="88"/>
        <v>0</v>
      </c>
      <c r="AM41" s="3437">
        <f t="shared" si="89"/>
        <v>7</v>
      </c>
      <c r="AN41" s="3438">
        <f t="shared" si="90"/>
        <v>1</v>
      </c>
      <c r="AO41" s="3439">
        <f t="shared" si="91"/>
        <v>12</v>
      </c>
      <c r="AP41" s="3440">
        <f t="shared" si="92"/>
        <v>0</v>
      </c>
      <c r="AQ41" s="3427">
        <f t="shared" si="93"/>
        <v>10</v>
      </c>
      <c r="AR41" s="3428">
        <f t="shared" si="94"/>
        <v>0</v>
      </c>
      <c r="AS41" s="3429">
        <f t="shared" si="95"/>
        <v>11</v>
      </c>
      <c r="AT41" s="3430">
        <f t="shared" si="96"/>
        <v>0</v>
      </c>
      <c r="AU41" s="3431">
        <f t="shared" si="97"/>
        <v>11</v>
      </c>
      <c r="AV41" s="3432">
        <f t="shared" si="98"/>
        <v>0</v>
      </c>
      <c r="AW41" s="3433">
        <f t="shared" si="99"/>
        <v>9</v>
      </c>
      <c r="AX41" s="3434">
        <f t="shared" si="100"/>
        <v>0</v>
      </c>
      <c r="AY41" s="3435">
        <f t="shared" si="101"/>
        <v>8</v>
      </c>
      <c r="AZ41" s="3436">
        <f t="shared" si="102"/>
        <v>0</v>
      </c>
      <c r="BA41" s="3437">
        <f t="shared" si="103"/>
        <v>5</v>
      </c>
      <c r="BB41" s="3438">
        <f t="shared" si="104"/>
        <v>0</v>
      </c>
      <c r="BC41" s="3439">
        <f t="shared" si="54"/>
        <v>5</v>
      </c>
      <c r="BD41" s="3440">
        <f t="shared" si="55"/>
        <v>0</v>
      </c>
      <c r="BE41" s="3427">
        <f t="shared" si="56"/>
        <v>0</v>
      </c>
      <c r="BF41" s="3428">
        <f t="shared" si="57"/>
        <v>0</v>
      </c>
      <c r="BG41" s="111"/>
      <c r="BH41" s="109"/>
      <c r="BI41" s="109"/>
      <c r="BJ41" s="102"/>
      <c r="BK41" s="102"/>
      <c r="BL41" s="102"/>
      <c r="BM41" s="102"/>
      <c r="BN41" s="102"/>
      <c r="BO41" s="102"/>
      <c r="BP41" s="102"/>
      <c r="BQ41" s="102"/>
      <c r="BR41" s="103"/>
      <c r="BS41" s="103"/>
      <c r="BT41" s="103"/>
      <c r="BU41" s="103"/>
      <c r="BV41" s="103"/>
      <c r="BW41" s="103"/>
      <c r="BX41" s="103"/>
      <c r="BY41" s="104"/>
      <c r="BZ41" s="105"/>
      <c r="CA41" s="105"/>
      <c r="CB41" s="105"/>
      <c r="CC41" s="105"/>
      <c r="CD41" s="105"/>
      <c r="CE41" s="105"/>
      <c r="CF41" s="105">
        <v>5</v>
      </c>
      <c r="CG41" s="105">
        <v>3</v>
      </c>
      <c r="CH41" s="105">
        <v>2</v>
      </c>
      <c r="CI41" s="105">
        <v>8</v>
      </c>
      <c r="CJ41" s="106">
        <v>6</v>
      </c>
      <c r="CK41" s="106">
        <v>10</v>
      </c>
      <c r="CL41" s="106">
        <v>7</v>
      </c>
      <c r="CM41" s="106">
        <v>11</v>
      </c>
      <c r="CN41" s="106"/>
      <c r="CO41" s="106">
        <v>6</v>
      </c>
      <c r="CP41" s="106">
        <v>3</v>
      </c>
      <c r="CQ41" s="106">
        <v>8</v>
      </c>
      <c r="CR41" s="106"/>
      <c r="CS41" s="106">
        <v>10</v>
      </c>
      <c r="CT41" s="106">
        <v>3</v>
      </c>
      <c r="CU41" s="107"/>
      <c r="CV41" s="107">
        <v>6</v>
      </c>
      <c r="CW41" s="107"/>
      <c r="CX41" s="107">
        <v>6</v>
      </c>
      <c r="CY41" s="107">
        <v>6</v>
      </c>
      <c r="CZ41" s="107">
        <v>9</v>
      </c>
      <c r="DA41" s="107"/>
      <c r="DB41" s="107">
        <v>2</v>
      </c>
      <c r="DC41" s="107">
        <v>1</v>
      </c>
      <c r="DD41" s="107">
        <v>3</v>
      </c>
      <c r="DE41" s="108">
        <v>5</v>
      </c>
      <c r="DF41" s="108"/>
      <c r="DG41" s="108">
        <v>5</v>
      </c>
      <c r="DH41" s="108">
        <v>4</v>
      </c>
      <c r="DI41" s="108">
        <v>8</v>
      </c>
      <c r="DJ41" s="108">
        <v>5</v>
      </c>
      <c r="DK41" s="108">
        <v>10</v>
      </c>
      <c r="DL41" s="108">
        <v>4</v>
      </c>
      <c r="DM41" s="108">
        <v>3</v>
      </c>
      <c r="DN41" s="108">
        <v>6</v>
      </c>
      <c r="DO41" s="108">
        <v>5</v>
      </c>
      <c r="DP41" s="108">
        <v>11</v>
      </c>
      <c r="DQ41" s="108">
        <v>5</v>
      </c>
      <c r="DR41" s="109"/>
      <c r="DS41" s="109">
        <v>2</v>
      </c>
      <c r="DT41" s="109"/>
      <c r="DU41" s="109">
        <v>7</v>
      </c>
      <c r="DV41" s="109">
        <v>6</v>
      </c>
      <c r="DW41" s="109">
        <v>6</v>
      </c>
      <c r="DX41" s="109">
        <v>7</v>
      </c>
      <c r="DY41" s="109">
        <v>5</v>
      </c>
      <c r="DZ41" s="109">
        <v>14</v>
      </c>
      <c r="EA41" s="109">
        <v>6</v>
      </c>
      <c r="EB41" s="109">
        <v>6</v>
      </c>
      <c r="EC41" s="109">
        <v>10</v>
      </c>
      <c r="ED41" s="102"/>
      <c r="EE41" s="102">
        <v>12</v>
      </c>
      <c r="EF41" s="102">
        <v>2</v>
      </c>
      <c r="EG41" s="110">
        <v>15</v>
      </c>
      <c r="EH41" s="110">
        <v>10</v>
      </c>
      <c r="EI41" s="110"/>
      <c r="EJ41" s="110">
        <v>9</v>
      </c>
      <c r="EK41" s="110">
        <v>2</v>
      </c>
      <c r="EL41" s="110">
        <v>9</v>
      </c>
      <c r="EM41" s="110">
        <v>13</v>
      </c>
      <c r="EN41" s="110">
        <v>10</v>
      </c>
      <c r="EO41" s="110">
        <v>3</v>
      </c>
      <c r="EP41" s="110">
        <v>7</v>
      </c>
      <c r="EQ41" s="373"/>
      <c r="ER41" s="373"/>
      <c r="ES41" s="373">
        <v>9</v>
      </c>
      <c r="ET41" s="373">
        <v>6</v>
      </c>
      <c r="EU41" s="373">
        <v>2</v>
      </c>
      <c r="EV41" s="373">
        <v>12</v>
      </c>
      <c r="EW41" s="521">
        <v>10</v>
      </c>
      <c r="EX41" s="521">
        <v>7</v>
      </c>
      <c r="EY41" s="521"/>
      <c r="EZ41" s="521">
        <v>14</v>
      </c>
      <c r="FA41" s="521">
        <v>4</v>
      </c>
      <c r="FB41" s="521">
        <v>7</v>
      </c>
      <c r="FC41" s="521">
        <v>9</v>
      </c>
      <c r="FD41" s="521">
        <v>8</v>
      </c>
      <c r="FE41" s="640">
        <v>5</v>
      </c>
      <c r="FF41" s="640">
        <v>8</v>
      </c>
      <c r="FG41" s="640"/>
      <c r="FH41" s="640">
        <v>8</v>
      </c>
      <c r="FI41" s="640"/>
      <c r="FJ41" s="640">
        <v>11</v>
      </c>
      <c r="FK41" s="640">
        <v>12</v>
      </c>
      <c r="FL41" s="640"/>
      <c r="FM41" s="640">
        <v>10</v>
      </c>
      <c r="FN41" s="640">
        <v>10</v>
      </c>
      <c r="FO41" s="640"/>
      <c r="FP41" s="640"/>
      <c r="FQ41" s="640">
        <v>5</v>
      </c>
      <c r="FR41" s="640">
        <v>4</v>
      </c>
      <c r="FS41" s="759">
        <v>3</v>
      </c>
      <c r="FT41" s="759">
        <v>17</v>
      </c>
      <c r="FU41" s="759"/>
      <c r="FV41" s="759"/>
      <c r="FW41" s="759">
        <v>17</v>
      </c>
      <c r="FX41" s="759">
        <v>4</v>
      </c>
      <c r="FY41" s="759"/>
      <c r="FZ41" s="759"/>
      <c r="GA41" s="759">
        <v>14</v>
      </c>
      <c r="GB41" s="759"/>
      <c r="GC41" s="759">
        <v>10</v>
      </c>
      <c r="GD41" s="759"/>
      <c r="GE41" s="759">
        <v>9</v>
      </c>
      <c r="GF41" s="759">
        <v>14</v>
      </c>
      <c r="GG41" s="1607">
        <v>12</v>
      </c>
      <c r="GH41" s="1607">
        <v>15</v>
      </c>
      <c r="GI41" s="1607"/>
      <c r="GJ41" s="1607"/>
      <c r="GK41" s="1607">
        <v>7</v>
      </c>
      <c r="GL41" s="1607"/>
      <c r="GM41" s="1607"/>
      <c r="GN41" s="1607">
        <v>5</v>
      </c>
      <c r="GO41" s="1607"/>
      <c r="GP41" s="1607"/>
      <c r="GQ41" s="1607">
        <v>12</v>
      </c>
      <c r="GR41" s="1607"/>
      <c r="GS41" s="1607"/>
      <c r="GT41" s="1607"/>
      <c r="GU41" s="1607"/>
      <c r="GV41" s="3606"/>
      <c r="GW41" s="3606"/>
      <c r="GX41" s="3606"/>
      <c r="GY41" s="3606">
        <v>7</v>
      </c>
      <c r="GZ41" s="3606">
        <v>5</v>
      </c>
      <c r="HA41" s="3606"/>
      <c r="HB41" s="3606">
        <v>2</v>
      </c>
      <c r="HC41" s="3672">
        <v>3</v>
      </c>
      <c r="HD41" s="3606">
        <v>14</v>
      </c>
      <c r="HE41" s="3606"/>
      <c r="HF41" s="3606"/>
      <c r="HG41" s="3762"/>
      <c r="HH41" s="3763"/>
    </row>
    <row r="42" spans="1:216" s="484" customFormat="1" ht="11.1" customHeight="1" x14ac:dyDescent="0.2">
      <c r="A42" s="59" t="s">
        <v>67</v>
      </c>
      <c r="B42" s="59" t="s">
        <v>67</v>
      </c>
      <c r="C42" s="454">
        <f t="shared" si="58"/>
        <v>1</v>
      </c>
      <c r="D42" s="453">
        <f t="shared" si="59"/>
        <v>6.369426751592357E-3</v>
      </c>
      <c r="E42" s="409">
        <f t="array" ref="E42">MIN(IF(BG42:HH42&gt;=1,$BG$3:$HH$3))</f>
        <v>39227</v>
      </c>
      <c r="F42" s="406">
        <f t="array" ref="F42">MAX(IF(BG42:HH42&gt;=1,$BG$3:$HH$3))</f>
        <v>39227</v>
      </c>
      <c r="G42" s="448">
        <f t="shared" si="60"/>
        <v>0</v>
      </c>
      <c r="H42" s="452">
        <f t="shared" si="61"/>
        <v>0</v>
      </c>
      <c r="I42" s="632" t="str">
        <f t="shared" si="62"/>
        <v>-</v>
      </c>
      <c r="J42" s="381" t="str">
        <f t="array" ref="J42">IF((G42&gt;=1),MAX(IF(BG42:HH42=1,$BG$3:$HH$3)),"-")</f>
        <v>-</v>
      </c>
      <c r="K42" s="766" t="str">
        <f t="array" ref="K42">IF((G42&gt;=1),MAX(IF(BG42:HH42=1,$BG$2:$HH$2)),"-")</f>
        <v>-</v>
      </c>
      <c r="L42" s="390">
        <f t="shared" ca="1" si="63"/>
        <v>1</v>
      </c>
      <c r="M42" s="390" t="str">
        <f t="shared" ca="1" si="64"/>
        <v>-</v>
      </c>
      <c r="N42" s="451">
        <f t="shared" si="65"/>
        <v>0</v>
      </c>
      <c r="O42" s="450">
        <f t="shared" si="66"/>
        <v>0</v>
      </c>
      <c r="P42" s="162">
        <f t="shared" si="67"/>
        <v>0</v>
      </c>
      <c r="Q42" s="449">
        <f t="shared" si="68"/>
        <v>0</v>
      </c>
      <c r="R42" s="448">
        <f t="shared" si="69"/>
        <v>0</v>
      </c>
      <c r="S42" s="447">
        <f t="shared" si="70"/>
        <v>0</v>
      </c>
      <c r="T42" s="368">
        <f t="shared" si="71"/>
        <v>0</v>
      </c>
      <c r="U42" s="163">
        <f t="shared" si="72"/>
        <v>0</v>
      </c>
      <c r="V42" s="369">
        <f t="shared" si="73"/>
        <v>0</v>
      </c>
      <c r="W42" s="164">
        <f t="shared" si="74"/>
        <v>0</v>
      </c>
      <c r="X42" s="165">
        <f t="array" ref="X42">SUM(1*(BG$5:HH$5=BG42:HH42))-1</f>
        <v>0</v>
      </c>
      <c r="Y42" s="166">
        <f t="shared" si="75"/>
        <v>0</v>
      </c>
      <c r="Z42" s="395">
        <f t="shared" si="76"/>
        <v>12</v>
      </c>
      <c r="AA42" s="395">
        <f t="shared" si="77"/>
        <v>13</v>
      </c>
      <c r="AB42" s="403">
        <f t="shared" si="78"/>
        <v>0.92307692307692313</v>
      </c>
      <c r="AC42" s="3427">
        <f t="shared" si="79"/>
        <v>1</v>
      </c>
      <c r="AD42" s="3428">
        <f t="shared" si="80"/>
        <v>0</v>
      </c>
      <c r="AE42" s="3429">
        <f t="shared" si="81"/>
        <v>0</v>
      </c>
      <c r="AF42" s="3430">
        <f t="shared" si="82"/>
        <v>0</v>
      </c>
      <c r="AG42" s="3431">
        <f t="shared" si="83"/>
        <v>0</v>
      </c>
      <c r="AH42" s="3432">
        <f t="shared" si="84"/>
        <v>0</v>
      </c>
      <c r="AI42" s="3433">
        <f t="shared" si="85"/>
        <v>0</v>
      </c>
      <c r="AJ42" s="3434">
        <f t="shared" si="86"/>
        <v>0</v>
      </c>
      <c r="AK42" s="3435">
        <f t="shared" si="87"/>
        <v>0</v>
      </c>
      <c r="AL42" s="3436">
        <f t="shared" si="88"/>
        <v>0</v>
      </c>
      <c r="AM42" s="3437">
        <f t="shared" si="89"/>
        <v>0</v>
      </c>
      <c r="AN42" s="3438">
        <f t="shared" si="90"/>
        <v>0</v>
      </c>
      <c r="AO42" s="3439">
        <f t="shared" si="91"/>
        <v>0</v>
      </c>
      <c r="AP42" s="3440">
        <f t="shared" si="92"/>
        <v>0</v>
      </c>
      <c r="AQ42" s="3427">
        <f t="shared" si="93"/>
        <v>0</v>
      </c>
      <c r="AR42" s="3428">
        <f t="shared" si="94"/>
        <v>0</v>
      </c>
      <c r="AS42" s="3429">
        <f t="shared" si="95"/>
        <v>0</v>
      </c>
      <c r="AT42" s="3430">
        <f t="shared" si="96"/>
        <v>0</v>
      </c>
      <c r="AU42" s="3431">
        <f t="shared" si="97"/>
        <v>0</v>
      </c>
      <c r="AV42" s="3432">
        <f t="shared" si="98"/>
        <v>0</v>
      </c>
      <c r="AW42" s="3433">
        <f t="shared" si="99"/>
        <v>0</v>
      </c>
      <c r="AX42" s="3434">
        <f t="shared" si="100"/>
        <v>0</v>
      </c>
      <c r="AY42" s="3435">
        <f t="shared" si="101"/>
        <v>0</v>
      </c>
      <c r="AZ42" s="3436">
        <f t="shared" si="102"/>
        <v>0</v>
      </c>
      <c r="BA42" s="3437">
        <f t="shared" si="103"/>
        <v>0</v>
      </c>
      <c r="BB42" s="3438">
        <f t="shared" si="104"/>
        <v>0</v>
      </c>
      <c r="BC42" s="3439">
        <f t="shared" si="54"/>
        <v>0</v>
      </c>
      <c r="BD42" s="3440">
        <f t="shared" si="55"/>
        <v>0</v>
      </c>
      <c r="BE42" s="3427">
        <f t="shared" si="56"/>
        <v>0</v>
      </c>
      <c r="BF42" s="3428">
        <f t="shared" si="57"/>
        <v>0</v>
      </c>
      <c r="BG42" s="111">
        <v>12</v>
      </c>
      <c r="BH42" s="101"/>
      <c r="BI42" s="101"/>
      <c r="BJ42" s="102"/>
      <c r="BK42" s="102"/>
      <c r="BL42" s="102"/>
      <c r="BM42" s="102"/>
      <c r="BN42" s="102"/>
      <c r="BO42" s="102"/>
      <c r="BP42" s="102"/>
      <c r="BQ42" s="102"/>
      <c r="BR42" s="103"/>
      <c r="BS42" s="103"/>
      <c r="BT42" s="103"/>
      <c r="BU42" s="103"/>
      <c r="BV42" s="103"/>
      <c r="BW42" s="103"/>
      <c r="BX42" s="103"/>
      <c r="BY42" s="104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2"/>
      <c r="EE42" s="102"/>
      <c r="EF42" s="102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373"/>
      <c r="ER42" s="373"/>
      <c r="ES42" s="373"/>
      <c r="ET42" s="373"/>
      <c r="EU42" s="373"/>
      <c r="EV42" s="373"/>
      <c r="EW42" s="521"/>
      <c r="EX42" s="521"/>
      <c r="EY42" s="521"/>
      <c r="EZ42" s="521"/>
      <c r="FA42" s="521"/>
      <c r="FB42" s="521"/>
      <c r="FC42" s="521"/>
      <c r="FD42" s="521"/>
      <c r="FE42" s="640"/>
      <c r="FF42" s="640"/>
      <c r="FG42" s="640"/>
      <c r="FH42" s="640"/>
      <c r="FI42" s="640"/>
      <c r="FJ42" s="640"/>
      <c r="FK42" s="640"/>
      <c r="FL42" s="640"/>
      <c r="FM42" s="640"/>
      <c r="FN42" s="640"/>
      <c r="FO42" s="640"/>
      <c r="FP42" s="640"/>
      <c r="FQ42" s="640"/>
      <c r="FR42" s="640"/>
      <c r="FS42" s="759"/>
      <c r="FT42" s="759"/>
      <c r="FU42" s="759"/>
      <c r="FV42" s="759"/>
      <c r="FW42" s="759"/>
      <c r="FX42" s="759"/>
      <c r="FY42" s="759"/>
      <c r="FZ42" s="759"/>
      <c r="GA42" s="759"/>
      <c r="GB42" s="759"/>
      <c r="GC42" s="759"/>
      <c r="GD42" s="759"/>
      <c r="GE42" s="759"/>
      <c r="GF42" s="759"/>
      <c r="GG42" s="1607"/>
      <c r="GH42" s="1607"/>
      <c r="GI42" s="1607"/>
      <c r="GJ42" s="1607"/>
      <c r="GK42" s="1607"/>
      <c r="GL42" s="1607"/>
      <c r="GM42" s="1607"/>
      <c r="GN42" s="1607"/>
      <c r="GO42" s="1607"/>
      <c r="GP42" s="1607"/>
      <c r="GQ42" s="1607"/>
      <c r="GR42" s="1607"/>
      <c r="GS42" s="1607"/>
      <c r="GT42" s="1607"/>
      <c r="GU42" s="1607"/>
      <c r="GV42" s="3606"/>
      <c r="GW42" s="3606"/>
      <c r="GX42" s="3606"/>
      <c r="GY42" s="3606"/>
      <c r="GZ42" s="3606"/>
      <c r="HA42" s="3606"/>
      <c r="HB42" s="3606"/>
      <c r="HC42" s="3672"/>
      <c r="HD42" s="3606"/>
      <c r="HE42" s="3606"/>
      <c r="HF42" s="3606"/>
      <c r="HG42" s="3762"/>
      <c r="HH42" s="3763"/>
    </row>
    <row r="43" spans="1:216" s="484" customFormat="1" ht="11.1" customHeight="1" x14ac:dyDescent="0.2">
      <c r="A43" s="63" t="s">
        <v>92</v>
      </c>
      <c r="B43" s="63" t="s">
        <v>131</v>
      </c>
      <c r="C43" s="454">
        <f t="shared" si="58"/>
        <v>109</v>
      </c>
      <c r="D43" s="453">
        <f t="shared" si="59"/>
        <v>0.69426751592356684</v>
      </c>
      <c r="E43" s="409">
        <f t="array" ref="E43">MIN(IF(BG43:HH43&gt;=1,$BG$3:$HH$3))</f>
        <v>39913</v>
      </c>
      <c r="F43" s="406">
        <f t="array" ref="F43">MAX(IF(BG43:HH43&gt;=1,$BG$3:$HH$3))</f>
        <v>44400</v>
      </c>
      <c r="G43" s="448">
        <f t="shared" si="60"/>
        <v>22</v>
      </c>
      <c r="H43" s="452">
        <f t="shared" si="61"/>
        <v>0.20183486238532111</v>
      </c>
      <c r="I43" s="632">
        <f t="shared" si="62"/>
        <v>0.70967741935483875</v>
      </c>
      <c r="J43" s="381">
        <f t="array" ref="J43">IF((G43&gt;=1),MAX(IF(BG43:HH43=1,$BG$3:$HH$3)),"-")</f>
        <v>43861</v>
      </c>
      <c r="K43" s="766">
        <f t="array" ref="K43">IF((G43&gt;=1),MAX(IF(BG43:HH43=1,$BG$2:$HH$2)),"-")</f>
        <v>155</v>
      </c>
      <c r="L43" s="390">
        <f t="shared" ca="1" si="63"/>
        <v>2</v>
      </c>
      <c r="M43" s="390">
        <f t="shared" ca="1" si="64"/>
        <v>2</v>
      </c>
      <c r="N43" s="451">
        <f t="shared" si="65"/>
        <v>9</v>
      </c>
      <c r="O43" s="450">
        <f t="shared" si="66"/>
        <v>8.2568807339449546E-2</v>
      </c>
      <c r="P43" s="162">
        <f t="shared" si="67"/>
        <v>11</v>
      </c>
      <c r="Q43" s="449">
        <f t="shared" si="68"/>
        <v>0.10091743119266056</v>
      </c>
      <c r="R43" s="448">
        <f t="shared" si="69"/>
        <v>42</v>
      </c>
      <c r="S43" s="447">
        <f t="shared" si="70"/>
        <v>0.38532110091743121</v>
      </c>
      <c r="T43" s="368">
        <f t="shared" si="71"/>
        <v>53</v>
      </c>
      <c r="U43" s="163">
        <f t="shared" si="72"/>
        <v>0.48623853211009177</v>
      </c>
      <c r="V43" s="369">
        <f t="shared" si="73"/>
        <v>69</v>
      </c>
      <c r="W43" s="164">
        <f t="shared" si="74"/>
        <v>0.6330275229357798</v>
      </c>
      <c r="X43" s="165">
        <f t="array" ref="X43">SUM(1*(BG$5:HH$5=BG43:HH43))-1</f>
        <v>3</v>
      </c>
      <c r="Y43" s="166">
        <f t="shared" si="75"/>
        <v>2.7522935779816515E-2</v>
      </c>
      <c r="Z43" s="395">
        <f t="shared" si="76"/>
        <v>6</v>
      </c>
      <c r="AA43" s="395">
        <f t="shared" si="77"/>
        <v>13.63302752293578</v>
      </c>
      <c r="AB43" s="403">
        <f t="shared" si="78"/>
        <v>0.44010767160161507</v>
      </c>
      <c r="AC43" s="3427">
        <f t="shared" si="79"/>
        <v>0</v>
      </c>
      <c r="AD43" s="3428">
        <f t="shared" si="80"/>
        <v>0</v>
      </c>
      <c r="AE43" s="3429">
        <f t="shared" si="81"/>
        <v>0</v>
      </c>
      <c r="AF43" s="3430">
        <f t="shared" si="82"/>
        <v>0</v>
      </c>
      <c r="AG43" s="3431">
        <f t="shared" si="83"/>
        <v>3</v>
      </c>
      <c r="AH43" s="3432">
        <f t="shared" si="84"/>
        <v>0</v>
      </c>
      <c r="AI43" s="3433">
        <f t="shared" si="85"/>
        <v>7</v>
      </c>
      <c r="AJ43" s="3434">
        <f t="shared" si="86"/>
        <v>0</v>
      </c>
      <c r="AK43" s="3435">
        <f t="shared" si="87"/>
        <v>10</v>
      </c>
      <c r="AL43" s="3436">
        <f t="shared" si="88"/>
        <v>0</v>
      </c>
      <c r="AM43" s="3437">
        <f t="shared" si="89"/>
        <v>6</v>
      </c>
      <c r="AN43" s="3438">
        <f t="shared" si="90"/>
        <v>1</v>
      </c>
      <c r="AO43" s="3439">
        <f t="shared" si="91"/>
        <v>5</v>
      </c>
      <c r="AP43" s="3440">
        <f t="shared" si="92"/>
        <v>1</v>
      </c>
      <c r="AQ43" s="3427">
        <f t="shared" si="93"/>
        <v>10</v>
      </c>
      <c r="AR43" s="3428">
        <f t="shared" si="94"/>
        <v>3</v>
      </c>
      <c r="AS43" s="3429">
        <f t="shared" si="95"/>
        <v>12</v>
      </c>
      <c r="AT43" s="3430">
        <f t="shared" si="96"/>
        <v>3</v>
      </c>
      <c r="AU43" s="3431">
        <f t="shared" si="97"/>
        <v>12</v>
      </c>
      <c r="AV43" s="3432">
        <f t="shared" si="98"/>
        <v>4</v>
      </c>
      <c r="AW43" s="3433">
        <f t="shared" si="99"/>
        <v>12</v>
      </c>
      <c r="AX43" s="3434">
        <f t="shared" si="100"/>
        <v>4</v>
      </c>
      <c r="AY43" s="3435">
        <f t="shared" si="101"/>
        <v>14</v>
      </c>
      <c r="AZ43" s="3436">
        <f t="shared" si="102"/>
        <v>2</v>
      </c>
      <c r="BA43" s="3437">
        <f t="shared" si="103"/>
        <v>9</v>
      </c>
      <c r="BB43" s="3438">
        <f t="shared" si="104"/>
        <v>1</v>
      </c>
      <c r="BC43" s="3439">
        <f t="shared" si="54"/>
        <v>8</v>
      </c>
      <c r="BD43" s="3440">
        <f t="shared" si="55"/>
        <v>3</v>
      </c>
      <c r="BE43" s="3427">
        <f t="shared" si="56"/>
        <v>1</v>
      </c>
      <c r="BF43" s="3428">
        <f t="shared" si="57"/>
        <v>0</v>
      </c>
      <c r="BG43" s="100"/>
      <c r="BH43" s="101"/>
      <c r="BI43" s="101"/>
      <c r="BJ43" s="102"/>
      <c r="BK43" s="102"/>
      <c r="BL43" s="102"/>
      <c r="BM43" s="102"/>
      <c r="BN43" s="102"/>
      <c r="BO43" s="102"/>
      <c r="BP43" s="102"/>
      <c r="BQ43" s="102"/>
      <c r="BR43" s="104"/>
      <c r="BS43" s="104"/>
      <c r="BT43" s="104"/>
      <c r="BU43" s="104"/>
      <c r="BV43" s="104"/>
      <c r="BW43" s="104">
        <v>9</v>
      </c>
      <c r="BX43" s="104">
        <v>8</v>
      </c>
      <c r="BY43" s="104">
        <v>11</v>
      </c>
      <c r="BZ43" s="105">
        <v>10</v>
      </c>
      <c r="CA43" s="105">
        <v>6</v>
      </c>
      <c r="CB43" s="105"/>
      <c r="CC43" s="105"/>
      <c r="CD43" s="105"/>
      <c r="CE43" s="105">
        <v>3</v>
      </c>
      <c r="CF43" s="105">
        <v>8</v>
      </c>
      <c r="CG43" s="105">
        <v>6</v>
      </c>
      <c r="CH43" s="105">
        <v>3</v>
      </c>
      <c r="CI43" s="105">
        <v>4</v>
      </c>
      <c r="CJ43" s="106"/>
      <c r="CK43" s="106">
        <v>9</v>
      </c>
      <c r="CL43" s="106">
        <v>4</v>
      </c>
      <c r="CM43" s="106">
        <v>4</v>
      </c>
      <c r="CN43" s="106">
        <v>8</v>
      </c>
      <c r="CO43" s="106">
        <v>3</v>
      </c>
      <c r="CP43" s="106">
        <v>10</v>
      </c>
      <c r="CQ43" s="106">
        <v>6</v>
      </c>
      <c r="CR43" s="106">
        <v>10</v>
      </c>
      <c r="CS43" s="106">
        <v>9</v>
      </c>
      <c r="CT43" s="106">
        <v>5</v>
      </c>
      <c r="CU43" s="107">
        <v>2</v>
      </c>
      <c r="CV43" s="107"/>
      <c r="CW43" s="107">
        <v>4</v>
      </c>
      <c r="CX43" s="107">
        <v>3</v>
      </c>
      <c r="CY43" s="107"/>
      <c r="CZ43" s="107">
        <v>10</v>
      </c>
      <c r="DA43" s="107"/>
      <c r="DB43" s="107">
        <v>1</v>
      </c>
      <c r="DC43" s="107"/>
      <c r="DD43" s="107">
        <v>8</v>
      </c>
      <c r="DE43" s="108">
        <v>6</v>
      </c>
      <c r="DF43" s="108"/>
      <c r="DG43" s="108"/>
      <c r="DH43" s="108">
        <v>1</v>
      </c>
      <c r="DI43" s="108">
        <v>3</v>
      </c>
      <c r="DJ43" s="108"/>
      <c r="DK43" s="108"/>
      <c r="DL43" s="108"/>
      <c r="DM43" s="108"/>
      <c r="DN43" s="108"/>
      <c r="DO43" s="108"/>
      <c r="DP43" s="108">
        <v>2</v>
      </c>
      <c r="DQ43" s="108">
        <v>4</v>
      </c>
      <c r="DR43" s="109"/>
      <c r="DS43" s="109">
        <v>1</v>
      </c>
      <c r="DT43" s="109">
        <v>6</v>
      </c>
      <c r="DU43" s="109">
        <v>1</v>
      </c>
      <c r="DV43" s="109">
        <v>1</v>
      </c>
      <c r="DW43" s="109">
        <v>3</v>
      </c>
      <c r="DX43" s="109">
        <v>2</v>
      </c>
      <c r="DY43" s="109"/>
      <c r="DZ43" s="109">
        <v>3</v>
      </c>
      <c r="EA43" s="109">
        <v>7</v>
      </c>
      <c r="EB43" s="109">
        <v>7</v>
      </c>
      <c r="EC43" s="109">
        <v>14</v>
      </c>
      <c r="ED43" s="102">
        <v>2</v>
      </c>
      <c r="EE43" s="102">
        <v>1</v>
      </c>
      <c r="EF43" s="102">
        <v>11</v>
      </c>
      <c r="EG43" s="110">
        <v>9</v>
      </c>
      <c r="EH43" s="110">
        <v>2</v>
      </c>
      <c r="EI43" s="110">
        <v>16</v>
      </c>
      <c r="EJ43" s="110">
        <v>6</v>
      </c>
      <c r="EK43" s="110">
        <v>3</v>
      </c>
      <c r="EL43" s="110">
        <v>10</v>
      </c>
      <c r="EM43" s="110">
        <v>8</v>
      </c>
      <c r="EN43" s="110">
        <v>1</v>
      </c>
      <c r="EO43" s="110"/>
      <c r="EP43" s="110">
        <v>1</v>
      </c>
      <c r="EQ43" s="373">
        <v>10</v>
      </c>
      <c r="ER43" s="373">
        <v>1</v>
      </c>
      <c r="ES43" s="373">
        <v>1</v>
      </c>
      <c r="ET43" s="373">
        <v>14</v>
      </c>
      <c r="EU43" s="373">
        <v>13</v>
      </c>
      <c r="EV43" s="373">
        <v>18</v>
      </c>
      <c r="EW43" s="521">
        <v>17</v>
      </c>
      <c r="EX43" s="521"/>
      <c r="EY43" s="521"/>
      <c r="EZ43" s="521">
        <v>1</v>
      </c>
      <c r="FA43" s="521">
        <v>6</v>
      </c>
      <c r="FB43" s="521">
        <v>5</v>
      </c>
      <c r="FC43" s="521">
        <v>10</v>
      </c>
      <c r="FD43" s="521">
        <v>1</v>
      </c>
      <c r="FE43" s="640">
        <v>16</v>
      </c>
      <c r="FF43" s="640">
        <v>2</v>
      </c>
      <c r="FG43" s="640">
        <v>10</v>
      </c>
      <c r="FH43" s="640">
        <v>6</v>
      </c>
      <c r="FI43" s="640">
        <v>1</v>
      </c>
      <c r="FJ43" s="640"/>
      <c r="FK43" s="640">
        <v>3</v>
      </c>
      <c r="FL43" s="640">
        <v>7</v>
      </c>
      <c r="FM43" s="640">
        <v>1</v>
      </c>
      <c r="FN43" s="640"/>
      <c r="FO43" s="640">
        <v>1</v>
      </c>
      <c r="FP43" s="640">
        <v>3</v>
      </c>
      <c r="FQ43" s="640">
        <v>6</v>
      </c>
      <c r="FR43" s="640">
        <v>1</v>
      </c>
      <c r="FS43" s="759">
        <v>15</v>
      </c>
      <c r="FT43" s="759">
        <v>18</v>
      </c>
      <c r="FU43" s="759">
        <v>2</v>
      </c>
      <c r="FV43" s="759">
        <v>8</v>
      </c>
      <c r="FW43" s="759">
        <v>2</v>
      </c>
      <c r="FX43" s="759">
        <v>15</v>
      </c>
      <c r="FY43" s="759">
        <v>4</v>
      </c>
      <c r="FZ43" s="759">
        <v>3</v>
      </c>
      <c r="GA43" s="759">
        <v>4</v>
      </c>
      <c r="GB43" s="759">
        <v>1</v>
      </c>
      <c r="GC43" s="759">
        <v>5</v>
      </c>
      <c r="GD43" s="759">
        <v>1</v>
      </c>
      <c r="GE43" s="759">
        <v>5</v>
      </c>
      <c r="GF43" s="759">
        <v>11</v>
      </c>
      <c r="GG43" s="1607">
        <v>7</v>
      </c>
      <c r="GH43" s="1607">
        <v>5</v>
      </c>
      <c r="GI43" s="1607">
        <v>10</v>
      </c>
      <c r="GJ43" s="1607">
        <v>4</v>
      </c>
      <c r="GK43" s="1607">
        <v>11</v>
      </c>
      <c r="GL43" s="1607">
        <v>6</v>
      </c>
      <c r="GM43" s="1607">
        <v>1</v>
      </c>
      <c r="GN43" s="1607">
        <v>13</v>
      </c>
      <c r="GO43" s="1607"/>
      <c r="GP43" s="1607"/>
      <c r="GQ43" s="1607"/>
      <c r="GR43" s="1607"/>
      <c r="GS43" s="1607"/>
      <c r="GT43" s="1607"/>
      <c r="GU43" s="1607">
        <v>12</v>
      </c>
      <c r="GV43" s="3606">
        <v>9</v>
      </c>
      <c r="GW43" s="3606">
        <v>12</v>
      </c>
      <c r="GX43" s="3606"/>
      <c r="GY43" s="3606"/>
      <c r="GZ43" s="3606">
        <v>1</v>
      </c>
      <c r="HA43" s="3606">
        <v>4</v>
      </c>
      <c r="HB43" s="3606"/>
      <c r="HC43" s="3672">
        <v>4</v>
      </c>
      <c r="HD43" s="3606">
        <v>1</v>
      </c>
      <c r="HE43" s="3606">
        <v>1</v>
      </c>
      <c r="HF43" s="3606">
        <v>8</v>
      </c>
      <c r="HG43" s="3762">
        <v>2</v>
      </c>
      <c r="HH43" s="3763"/>
    </row>
    <row r="44" spans="1:216" s="484" customFormat="1" ht="11.1" customHeight="1" x14ac:dyDescent="0.2">
      <c r="A44" s="59" t="s">
        <v>93</v>
      </c>
      <c r="B44" s="59" t="s">
        <v>58</v>
      </c>
      <c r="C44" s="454">
        <f t="shared" si="58"/>
        <v>28</v>
      </c>
      <c r="D44" s="453">
        <f t="shared" si="59"/>
        <v>0.17834394904458598</v>
      </c>
      <c r="E44" s="409">
        <f t="array" ref="E44">MIN(IF(BG44:HH44&gt;=1,$BG$3:$HH$3))</f>
        <v>40145</v>
      </c>
      <c r="F44" s="406">
        <f t="array" ref="F44">MAX(IF(BG44:HH44&gt;=1,$BG$3:$HH$3))</f>
        <v>43749</v>
      </c>
      <c r="G44" s="448">
        <f t="shared" si="60"/>
        <v>0</v>
      </c>
      <c r="H44" s="452">
        <f t="shared" si="61"/>
        <v>0</v>
      </c>
      <c r="I44" s="632" t="str">
        <f t="shared" si="62"/>
        <v>-</v>
      </c>
      <c r="J44" s="381" t="str">
        <f t="array" ref="J44">IF((G44&gt;=1),MAX(IF(BG44:HH44=1,$BG$3:$HH$3)),"-")</f>
        <v>-</v>
      </c>
      <c r="K44" s="766" t="str">
        <f t="array" ref="K44">IF((G44&gt;=1),MAX(IF(BG44:HH44=1,$BG$2:$HH$2)),"-")</f>
        <v>-</v>
      </c>
      <c r="L44" s="390">
        <f t="shared" ca="1" si="63"/>
        <v>28</v>
      </c>
      <c r="M44" s="390" t="str">
        <f t="shared" ca="1" si="64"/>
        <v>-</v>
      </c>
      <c r="N44" s="451">
        <f t="shared" si="65"/>
        <v>2</v>
      </c>
      <c r="O44" s="450">
        <f t="shared" si="66"/>
        <v>7.1428571428571425E-2</v>
      </c>
      <c r="P44" s="162">
        <f t="shared" si="67"/>
        <v>1</v>
      </c>
      <c r="Q44" s="449">
        <f t="shared" si="68"/>
        <v>3.5714285714285712E-2</v>
      </c>
      <c r="R44" s="448">
        <f t="shared" si="69"/>
        <v>3</v>
      </c>
      <c r="S44" s="447">
        <f t="shared" si="70"/>
        <v>0.10714285714285714</v>
      </c>
      <c r="T44" s="368">
        <f t="shared" si="71"/>
        <v>6</v>
      </c>
      <c r="U44" s="163">
        <f t="shared" si="72"/>
        <v>0.21428571428571427</v>
      </c>
      <c r="V44" s="369">
        <f t="shared" si="73"/>
        <v>9</v>
      </c>
      <c r="W44" s="164">
        <f t="shared" si="74"/>
        <v>0.32142857142857145</v>
      </c>
      <c r="X44" s="165">
        <f t="array" ref="X44">SUM(1*(BG$5:HH$5=BG44:HH44))-1</f>
        <v>6</v>
      </c>
      <c r="Y44" s="166">
        <f t="shared" si="75"/>
        <v>0.21428571428571427</v>
      </c>
      <c r="Z44" s="395">
        <f t="shared" si="76"/>
        <v>8.6071428571428577</v>
      </c>
      <c r="AA44" s="395">
        <f t="shared" si="77"/>
        <v>13.142857142857142</v>
      </c>
      <c r="AB44" s="403">
        <f t="shared" si="78"/>
        <v>0.65489130434782616</v>
      </c>
      <c r="AC44" s="3427">
        <f t="shared" si="79"/>
        <v>0</v>
      </c>
      <c r="AD44" s="3428">
        <f t="shared" si="80"/>
        <v>0</v>
      </c>
      <c r="AE44" s="3429">
        <f t="shared" si="81"/>
        <v>0</v>
      </c>
      <c r="AF44" s="3430">
        <f t="shared" si="82"/>
        <v>0</v>
      </c>
      <c r="AG44" s="3431">
        <f t="shared" si="83"/>
        <v>0</v>
      </c>
      <c r="AH44" s="3432">
        <f t="shared" si="84"/>
        <v>0</v>
      </c>
      <c r="AI44" s="3433">
        <f t="shared" si="85"/>
        <v>1</v>
      </c>
      <c r="AJ44" s="3434">
        <f t="shared" si="86"/>
        <v>0</v>
      </c>
      <c r="AK44" s="3435">
        <f t="shared" si="87"/>
        <v>3</v>
      </c>
      <c r="AL44" s="3436">
        <f t="shared" si="88"/>
        <v>0</v>
      </c>
      <c r="AM44" s="3437">
        <f t="shared" si="89"/>
        <v>4</v>
      </c>
      <c r="AN44" s="3438">
        <f t="shared" si="90"/>
        <v>0</v>
      </c>
      <c r="AO44" s="3439">
        <f t="shared" si="91"/>
        <v>4</v>
      </c>
      <c r="AP44" s="3440">
        <f t="shared" si="92"/>
        <v>0</v>
      </c>
      <c r="AQ44" s="3427">
        <f t="shared" si="93"/>
        <v>0</v>
      </c>
      <c r="AR44" s="3428">
        <f t="shared" si="94"/>
        <v>0</v>
      </c>
      <c r="AS44" s="3429">
        <f t="shared" si="95"/>
        <v>2</v>
      </c>
      <c r="AT44" s="3430">
        <f t="shared" si="96"/>
        <v>0</v>
      </c>
      <c r="AU44" s="3431">
        <f t="shared" si="97"/>
        <v>3</v>
      </c>
      <c r="AV44" s="3432">
        <f t="shared" si="98"/>
        <v>0</v>
      </c>
      <c r="AW44" s="3433">
        <f t="shared" si="99"/>
        <v>4</v>
      </c>
      <c r="AX44" s="3434">
        <f t="shared" si="100"/>
        <v>0</v>
      </c>
      <c r="AY44" s="3435">
        <f t="shared" si="101"/>
        <v>2</v>
      </c>
      <c r="AZ44" s="3436">
        <f t="shared" si="102"/>
        <v>0</v>
      </c>
      <c r="BA44" s="3437">
        <f t="shared" si="103"/>
        <v>4</v>
      </c>
      <c r="BB44" s="3438">
        <f t="shared" si="104"/>
        <v>0</v>
      </c>
      <c r="BC44" s="3439">
        <f t="shared" si="54"/>
        <v>1</v>
      </c>
      <c r="BD44" s="3440">
        <f t="shared" si="55"/>
        <v>0</v>
      </c>
      <c r="BE44" s="3427">
        <f t="shared" si="56"/>
        <v>0</v>
      </c>
      <c r="BF44" s="3428">
        <f t="shared" si="57"/>
        <v>0</v>
      </c>
      <c r="BG44" s="100"/>
      <c r="BH44" s="101"/>
      <c r="BI44" s="101"/>
      <c r="BJ44" s="102"/>
      <c r="BK44" s="102"/>
      <c r="BL44" s="102"/>
      <c r="BM44" s="102"/>
      <c r="BN44" s="102"/>
      <c r="BO44" s="102"/>
      <c r="BP44" s="102"/>
      <c r="BQ44" s="102"/>
      <c r="BR44" s="103"/>
      <c r="BS44" s="103"/>
      <c r="BT44" s="103"/>
      <c r="BU44" s="103"/>
      <c r="BV44" s="103"/>
      <c r="BW44" s="103"/>
      <c r="BX44" s="103"/>
      <c r="BY44" s="104"/>
      <c r="BZ44" s="105"/>
      <c r="CA44" s="105"/>
      <c r="CB44" s="105"/>
      <c r="CC44" s="105">
        <v>10</v>
      </c>
      <c r="CD44" s="105"/>
      <c r="CE44" s="105"/>
      <c r="CF44" s="105"/>
      <c r="CG44" s="105"/>
      <c r="CH44" s="105"/>
      <c r="CI44" s="105"/>
      <c r="CJ44" s="106"/>
      <c r="CK44" s="106"/>
      <c r="CL44" s="106"/>
      <c r="CM44" s="106"/>
      <c r="CN44" s="106"/>
      <c r="CO44" s="106"/>
      <c r="CP44" s="106">
        <v>11</v>
      </c>
      <c r="CQ44" s="106"/>
      <c r="CR44" s="106">
        <v>9</v>
      </c>
      <c r="CS44" s="106">
        <v>11</v>
      </c>
      <c r="CT44" s="106"/>
      <c r="CU44" s="107"/>
      <c r="CV44" s="107"/>
      <c r="CW44" s="107"/>
      <c r="CX44" s="107"/>
      <c r="CY44" s="107">
        <v>2</v>
      </c>
      <c r="CZ44" s="107">
        <v>11</v>
      </c>
      <c r="DA44" s="107">
        <v>8</v>
      </c>
      <c r="DB44" s="107"/>
      <c r="DC44" s="107">
        <v>2</v>
      </c>
      <c r="DD44" s="107"/>
      <c r="DE44" s="108">
        <v>7</v>
      </c>
      <c r="DF44" s="108"/>
      <c r="DG44" s="108">
        <v>11</v>
      </c>
      <c r="DH44" s="108"/>
      <c r="DI44" s="108"/>
      <c r="DJ44" s="108">
        <v>8</v>
      </c>
      <c r="DK44" s="108"/>
      <c r="DL44" s="108"/>
      <c r="DM44" s="108"/>
      <c r="DN44" s="108"/>
      <c r="DO44" s="108"/>
      <c r="DP44" s="108">
        <v>3</v>
      </c>
      <c r="DQ44" s="108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12"/>
      <c r="EE44" s="112"/>
      <c r="EF44" s="112"/>
      <c r="EG44" s="113"/>
      <c r="EH44" s="113"/>
      <c r="EI44" s="110">
        <v>6</v>
      </c>
      <c r="EJ44" s="110"/>
      <c r="EK44" s="110">
        <v>5</v>
      </c>
      <c r="EL44" s="110"/>
      <c r="EM44" s="110"/>
      <c r="EN44" s="110"/>
      <c r="EO44" s="110"/>
      <c r="EP44" s="110"/>
      <c r="EQ44" s="523">
        <v>9</v>
      </c>
      <c r="ER44" s="523"/>
      <c r="ES44" s="523"/>
      <c r="ET44" s="523"/>
      <c r="EU44" s="523"/>
      <c r="EV44" s="523"/>
      <c r="EW44" s="523"/>
      <c r="EX44" s="523">
        <v>12</v>
      </c>
      <c r="EY44" s="613"/>
      <c r="EZ44" s="613"/>
      <c r="FA44" s="613"/>
      <c r="FB44" s="613">
        <v>10</v>
      </c>
      <c r="FC44" s="613"/>
      <c r="FD44" s="613"/>
      <c r="FE44" s="641">
        <v>11</v>
      </c>
      <c r="FF44" s="641"/>
      <c r="FG44" s="641"/>
      <c r="FH44" s="641"/>
      <c r="FI44" s="641"/>
      <c r="FJ44" s="641"/>
      <c r="FK44" s="641"/>
      <c r="FL44" s="641">
        <v>4</v>
      </c>
      <c r="FM44" s="641"/>
      <c r="FN44" s="641"/>
      <c r="FO44" s="641"/>
      <c r="FP44" s="641"/>
      <c r="FQ44" s="641">
        <v>10</v>
      </c>
      <c r="FR44" s="641">
        <v>13</v>
      </c>
      <c r="FS44" s="760"/>
      <c r="FT44" s="760"/>
      <c r="FU44" s="760"/>
      <c r="FV44" s="760"/>
      <c r="FW44" s="760"/>
      <c r="FX44" s="760"/>
      <c r="FY44" s="760"/>
      <c r="FZ44" s="760">
        <v>15</v>
      </c>
      <c r="GA44" s="760"/>
      <c r="GB44" s="760"/>
      <c r="GC44" s="760"/>
      <c r="GD44" s="760"/>
      <c r="GE44" s="760">
        <v>6</v>
      </c>
      <c r="GF44" s="760"/>
      <c r="GG44" s="1608"/>
      <c r="GH44" s="1608"/>
      <c r="GI44" s="1608">
        <v>7</v>
      </c>
      <c r="GJ44" s="1608"/>
      <c r="GK44" s="1608"/>
      <c r="GL44" s="1608"/>
      <c r="GM44" s="1608"/>
      <c r="GN44" s="1608"/>
      <c r="GO44" s="1608">
        <v>11</v>
      </c>
      <c r="GP44" s="1608">
        <v>8</v>
      </c>
      <c r="GQ44" s="1608"/>
      <c r="GR44" s="1608"/>
      <c r="GS44" s="1608"/>
      <c r="GT44" s="1608"/>
      <c r="GU44" s="1608">
        <v>4</v>
      </c>
      <c r="GV44" s="3607"/>
      <c r="GW44" s="3607"/>
      <c r="GX44" s="3607">
        <v>17</v>
      </c>
      <c r="GY44" s="3607"/>
      <c r="GZ44" s="3607"/>
      <c r="HA44" s="3607"/>
      <c r="HB44" s="3607"/>
      <c r="HC44" s="3673"/>
      <c r="HD44" s="3607"/>
      <c r="HE44" s="3607"/>
      <c r="HF44" s="3607"/>
      <c r="HG44" s="3764"/>
      <c r="HH44" s="3765"/>
    </row>
    <row r="45" spans="1:216" s="484" customFormat="1" ht="11.1" customHeight="1" x14ac:dyDescent="0.2">
      <c r="A45" s="63" t="s">
        <v>94</v>
      </c>
      <c r="B45" s="63" t="s">
        <v>140</v>
      </c>
      <c r="C45" s="454">
        <f t="shared" si="58"/>
        <v>134</v>
      </c>
      <c r="D45" s="453">
        <f t="shared" si="59"/>
        <v>0.85350318471337583</v>
      </c>
      <c r="E45" s="409">
        <f t="array" ref="E45">MIN(IF(BG45:HH45&gt;=1,$BG$3:$HH$3))</f>
        <v>39913</v>
      </c>
      <c r="F45" s="406">
        <f t="array" ref="F45">MAX(IF(BG45:HH45&gt;=1,$BG$3:$HH$3))</f>
        <v>44400</v>
      </c>
      <c r="G45" s="448">
        <f t="shared" si="60"/>
        <v>9</v>
      </c>
      <c r="H45" s="452">
        <f t="shared" si="61"/>
        <v>6.7164179104477612E-2</v>
      </c>
      <c r="I45" s="632">
        <f t="shared" si="62"/>
        <v>0.375</v>
      </c>
      <c r="J45" s="381">
        <f t="array" ref="J45">IF((G45&gt;=1),MAX(IF(BG45:HH45=1,$BG$3:$HH$3)),"-")</f>
        <v>43525</v>
      </c>
      <c r="K45" s="766">
        <f t="array" ref="K45">IF((G45&gt;=1),MAX(IF(BG45:HH45=1,$BG$2:$HH$2)),"-")</f>
        <v>139</v>
      </c>
      <c r="L45" s="390">
        <f t="shared" ca="1" si="63"/>
        <v>18</v>
      </c>
      <c r="M45" s="390">
        <f t="shared" ca="1" si="64"/>
        <v>18</v>
      </c>
      <c r="N45" s="451">
        <f t="shared" si="65"/>
        <v>15</v>
      </c>
      <c r="O45" s="450">
        <f t="shared" si="66"/>
        <v>0.11194029850746269</v>
      </c>
      <c r="P45" s="162">
        <f t="shared" si="67"/>
        <v>15</v>
      </c>
      <c r="Q45" s="449">
        <f t="shared" si="68"/>
        <v>0.11194029850746269</v>
      </c>
      <c r="R45" s="448">
        <f t="shared" si="69"/>
        <v>39</v>
      </c>
      <c r="S45" s="447">
        <f t="shared" si="70"/>
        <v>0.29104477611940299</v>
      </c>
      <c r="T45" s="368">
        <f t="shared" si="71"/>
        <v>48</v>
      </c>
      <c r="U45" s="163">
        <f t="shared" si="72"/>
        <v>0.35820895522388058</v>
      </c>
      <c r="V45" s="369">
        <f t="shared" si="73"/>
        <v>74</v>
      </c>
      <c r="W45" s="164">
        <f t="shared" si="74"/>
        <v>0.55223880597014929</v>
      </c>
      <c r="X45" s="165">
        <f t="array" ref="X45">SUM(1*(BG$5:HH$5=BG45:HH45))-1</f>
        <v>7</v>
      </c>
      <c r="Y45" s="166">
        <f t="shared" si="75"/>
        <v>5.2238805970149252E-2</v>
      </c>
      <c r="Z45" s="395">
        <f t="shared" si="76"/>
        <v>6.8059701492537314</v>
      </c>
      <c r="AA45" s="395">
        <f t="shared" si="77"/>
        <v>13.402985074626866</v>
      </c>
      <c r="AB45" s="403">
        <f t="shared" si="78"/>
        <v>0.50779510022271712</v>
      </c>
      <c r="AC45" s="3427">
        <f t="shared" si="79"/>
        <v>0</v>
      </c>
      <c r="AD45" s="3428">
        <f t="shared" si="80"/>
        <v>0</v>
      </c>
      <c r="AE45" s="3429">
        <f t="shared" si="81"/>
        <v>0</v>
      </c>
      <c r="AF45" s="3430">
        <f t="shared" si="82"/>
        <v>0</v>
      </c>
      <c r="AG45" s="3431">
        <f t="shared" si="83"/>
        <v>3</v>
      </c>
      <c r="AH45" s="3432">
        <f t="shared" si="84"/>
        <v>1</v>
      </c>
      <c r="AI45" s="3433">
        <f t="shared" si="85"/>
        <v>9</v>
      </c>
      <c r="AJ45" s="3434">
        <f t="shared" si="86"/>
        <v>3</v>
      </c>
      <c r="AK45" s="3435">
        <f t="shared" si="87"/>
        <v>11</v>
      </c>
      <c r="AL45" s="3436">
        <f t="shared" si="88"/>
        <v>2</v>
      </c>
      <c r="AM45" s="3437">
        <f t="shared" si="89"/>
        <v>9</v>
      </c>
      <c r="AN45" s="3438">
        <f t="shared" si="90"/>
        <v>0</v>
      </c>
      <c r="AO45" s="3439">
        <f t="shared" si="91"/>
        <v>11</v>
      </c>
      <c r="AP45" s="3440">
        <f t="shared" si="92"/>
        <v>0</v>
      </c>
      <c r="AQ45" s="3427">
        <f t="shared" si="93"/>
        <v>10</v>
      </c>
      <c r="AR45" s="3428">
        <f t="shared" si="94"/>
        <v>0</v>
      </c>
      <c r="AS45" s="3429">
        <f t="shared" si="95"/>
        <v>12</v>
      </c>
      <c r="AT45" s="3430">
        <f t="shared" si="96"/>
        <v>0</v>
      </c>
      <c r="AU45" s="3431">
        <f t="shared" si="97"/>
        <v>14</v>
      </c>
      <c r="AV45" s="3432">
        <f t="shared" si="98"/>
        <v>0</v>
      </c>
      <c r="AW45" s="3433">
        <f t="shared" si="99"/>
        <v>14</v>
      </c>
      <c r="AX45" s="3434">
        <f t="shared" si="100"/>
        <v>0</v>
      </c>
      <c r="AY45" s="3435">
        <f t="shared" si="101"/>
        <v>14</v>
      </c>
      <c r="AZ45" s="3436">
        <f t="shared" si="102"/>
        <v>1</v>
      </c>
      <c r="BA45" s="3437">
        <f t="shared" si="103"/>
        <v>15</v>
      </c>
      <c r="BB45" s="3438">
        <f t="shared" si="104"/>
        <v>2</v>
      </c>
      <c r="BC45" s="3439">
        <f t="shared" si="54"/>
        <v>11</v>
      </c>
      <c r="BD45" s="3440">
        <f t="shared" si="55"/>
        <v>0</v>
      </c>
      <c r="BE45" s="3427">
        <f t="shared" si="56"/>
        <v>1</v>
      </c>
      <c r="BF45" s="3428">
        <f t="shared" si="57"/>
        <v>0</v>
      </c>
      <c r="BG45" s="100"/>
      <c r="BH45" s="101"/>
      <c r="BI45" s="101"/>
      <c r="BJ45" s="102"/>
      <c r="BK45" s="102"/>
      <c r="BL45" s="102"/>
      <c r="BM45" s="102"/>
      <c r="BN45" s="102"/>
      <c r="BO45" s="102"/>
      <c r="BP45" s="102"/>
      <c r="BQ45" s="102"/>
      <c r="BR45" s="104"/>
      <c r="BS45" s="104"/>
      <c r="BT45" s="104"/>
      <c r="BU45" s="104"/>
      <c r="BV45" s="104"/>
      <c r="BW45" s="104">
        <v>6</v>
      </c>
      <c r="BX45" s="104">
        <v>1</v>
      </c>
      <c r="BY45" s="104">
        <v>4</v>
      </c>
      <c r="BZ45" s="105">
        <v>7</v>
      </c>
      <c r="CA45" s="105">
        <v>1</v>
      </c>
      <c r="CB45" s="105">
        <v>1</v>
      </c>
      <c r="CC45" s="105">
        <v>1</v>
      </c>
      <c r="CD45" s="105">
        <v>2</v>
      </c>
      <c r="CE45" s="105">
        <v>8</v>
      </c>
      <c r="CF45" s="105">
        <v>3</v>
      </c>
      <c r="CG45" s="105">
        <v>8</v>
      </c>
      <c r="CH45" s="105"/>
      <c r="CI45" s="105">
        <v>7</v>
      </c>
      <c r="CJ45" s="106">
        <v>2</v>
      </c>
      <c r="CK45" s="106">
        <v>7</v>
      </c>
      <c r="CL45" s="106">
        <v>1</v>
      </c>
      <c r="CM45" s="106">
        <v>14</v>
      </c>
      <c r="CN45" s="106">
        <v>2</v>
      </c>
      <c r="CO45" s="106">
        <v>1</v>
      </c>
      <c r="CP45" s="106">
        <v>9</v>
      </c>
      <c r="CQ45" s="106">
        <v>7</v>
      </c>
      <c r="CR45" s="106">
        <v>3</v>
      </c>
      <c r="CS45" s="106">
        <v>6</v>
      </c>
      <c r="CT45" s="106">
        <v>10</v>
      </c>
      <c r="CU45" s="107">
        <v>9</v>
      </c>
      <c r="CV45" s="107">
        <v>3</v>
      </c>
      <c r="CW45" s="107">
        <v>8</v>
      </c>
      <c r="CX45" s="107">
        <v>5</v>
      </c>
      <c r="CY45" s="107">
        <v>3</v>
      </c>
      <c r="CZ45" s="107"/>
      <c r="DA45" s="107">
        <v>2</v>
      </c>
      <c r="DB45" s="107">
        <v>3</v>
      </c>
      <c r="DC45" s="107">
        <v>6</v>
      </c>
      <c r="DD45" s="107">
        <v>5</v>
      </c>
      <c r="DE45" s="108">
        <v>2</v>
      </c>
      <c r="DF45" s="108">
        <v>7</v>
      </c>
      <c r="DG45" s="108"/>
      <c r="DH45" s="108">
        <v>7</v>
      </c>
      <c r="DI45" s="108">
        <v>2</v>
      </c>
      <c r="DJ45" s="108">
        <v>10</v>
      </c>
      <c r="DK45" s="108">
        <v>6</v>
      </c>
      <c r="DL45" s="108">
        <v>8</v>
      </c>
      <c r="DM45" s="108"/>
      <c r="DN45" s="108">
        <v>7</v>
      </c>
      <c r="DO45" s="108">
        <v>13</v>
      </c>
      <c r="DP45" s="108">
        <v>16</v>
      </c>
      <c r="DQ45" s="108">
        <v>3</v>
      </c>
      <c r="DR45" s="109">
        <v>2</v>
      </c>
      <c r="DS45" s="109">
        <v>3</v>
      </c>
      <c r="DT45" s="109">
        <v>8</v>
      </c>
      <c r="DU45" s="109">
        <v>8</v>
      </c>
      <c r="DV45" s="109">
        <v>9</v>
      </c>
      <c r="DW45" s="109"/>
      <c r="DX45" s="109">
        <v>13</v>
      </c>
      <c r="DY45" s="109">
        <v>12</v>
      </c>
      <c r="DZ45" s="109">
        <v>7</v>
      </c>
      <c r="EA45" s="109">
        <v>9</v>
      </c>
      <c r="EB45" s="109"/>
      <c r="EC45" s="109">
        <v>15</v>
      </c>
      <c r="ED45" s="102">
        <v>12</v>
      </c>
      <c r="EE45" s="102">
        <v>6</v>
      </c>
      <c r="EF45" s="102">
        <v>7</v>
      </c>
      <c r="EG45" s="110">
        <v>4</v>
      </c>
      <c r="EH45" s="110">
        <v>6</v>
      </c>
      <c r="EI45" s="110">
        <v>13</v>
      </c>
      <c r="EJ45" s="110"/>
      <c r="EK45" s="110">
        <v>6</v>
      </c>
      <c r="EL45" s="110">
        <v>14</v>
      </c>
      <c r="EM45" s="110">
        <v>15</v>
      </c>
      <c r="EN45" s="110">
        <v>12</v>
      </c>
      <c r="EO45" s="110">
        <v>12</v>
      </c>
      <c r="EP45" s="110">
        <v>10</v>
      </c>
      <c r="EQ45" s="373">
        <v>3</v>
      </c>
      <c r="ER45" s="373">
        <v>3</v>
      </c>
      <c r="ES45" s="373">
        <v>4</v>
      </c>
      <c r="ET45" s="373">
        <v>3</v>
      </c>
      <c r="EU45" s="373">
        <v>5</v>
      </c>
      <c r="EV45" s="373">
        <v>2</v>
      </c>
      <c r="EW45" s="521">
        <v>3</v>
      </c>
      <c r="EX45" s="521">
        <v>14</v>
      </c>
      <c r="EY45" s="521">
        <v>7</v>
      </c>
      <c r="EZ45" s="521">
        <v>5</v>
      </c>
      <c r="FA45" s="521">
        <v>15</v>
      </c>
      <c r="FB45" s="521">
        <v>8</v>
      </c>
      <c r="FC45" s="521">
        <v>5</v>
      </c>
      <c r="FD45" s="521">
        <v>3</v>
      </c>
      <c r="FE45" s="640">
        <v>6</v>
      </c>
      <c r="FF45" s="640">
        <v>3</v>
      </c>
      <c r="FG45" s="640">
        <v>7</v>
      </c>
      <c r="FH45" s="640">
        <v>14</v>
      </c>
      <c r="FI45" s="640">
        <v>10</v>
      </c>
      <c r="FJ45" s="640">
        <v>2</v>
      </c>
      <c r="FK45" s="640">
        <v>6</v>
      </c>
      <c r="FL45" s="640">
        <v>11</v>
      </c>
      <c r="FM45" s="640">
        <v>6</v>
      </c>
      <c r="FN45" s="640">
        <v>12</v>
      </c>
      <c r="FO45" s="640">
        <v>5</v>
      </c>
      <c r="FP45" s="640">
        <v>10</v>
      </c>
      <c r="FQ45" s="640">
        <v>12</v>
      </c>
      <c r="FR45" s="640">
        <v>10</v>
      </c>
      <c r="FS45" s="759">
        <v>6</v>
      </c>
      <c r="FT45" s="759">
        <v>8</v>
      </c>
      <c r="FU45" s="759">
        <v>4</v>
      </c>
      <c r="FV45" s="759">
        <v>7</v>
      </c>
      <c r="FW45" s="759">
        <v>1</v>
      </c>
      <c r="FX45" s="759">
        <v>6</v>
      </c>
      <c r="FY45" s="759">
        <v>13</v>
      </c>
      <c r="FZ45" s="759">
        <v>14</v>
      </c>
      <c r="GA45" s="759">
        <v>3</v>
      </c>
      <c r="GB45" s="759">
        <v>8</v>
      </c>
      <c r="GC45" s="759">
        <v>9</v>
      </c>
      <c r="GD45" s="759">
        <v>5</v>
      </c>
      <c r="GE45" s="759">
        <v>2</v>
      </c>
      <c r="GF45" s="759">
        <v>7</v>
      </c>
      <c r="GG45" s="1607">
        <v>2</v>
      </c>
      <c r="GH45" s="1607">
        <v>2</v>
      </c>
      <c r="GI45" s="1607">
        <v>1</v>
      </c>
      <c r="GJ45" s="1607">
        <v>8</v>
      </c>
      <c r="GK45" s="1607">
        <v>2</v>
      </c>
      <c r="GL45" s="1607">
        <v>4</v>
      </c>
      <c r="GM45" s="1607">
        <v>7</v>
      </c>
      <c r="GN45" s="1607">
        <v>7</v>
      </c>
      <c r="GO45" s="1607">
        <v>1</v>
      </c>
      <c r="GP45" s="1607">
        <v>14</v>
      </c>
      <c r="GQ45" s="1607">
        <v>5</v>
      </c>
      <c r="GR45" s="1607">
        <v>3</v>
      </c>
      <c r="GS45" s="1607">
        <v>2</v>
      </c>
      <c r="GT45" s="1607">
        <v>9</v>
      </c>
      <c r="GU45" s="1607">
        <v>13</v>
      </c>
      <c r="GV45" s="3606">
        <v>11</v>
      </c>
      <c r="GW45" s="3606">
        <v>5</v>
      </c>
      <c r="GX45" s="3606">
        <v>6</v>
      </c>
      <c r="GY45" s="3606">
        <v>9</v>
      </c>
      <c r="GZ45" s="3606">
        <v>15</v>
      </c>
      <c r="HA45" s="3606">
        <v>2</v>
      </c>
      <c r="HB45" s="3606">
        <v>15</v>
      </c>
      <c r="HC45" s="3672">
        <v>14</v>
      </c>
      <c r="HD45" s="3606">
        <v>5</v>
      </c>
      <c r="HE45" s="3606">
        <v>10</v>
      </c>
      <c r="HF45" s="3606">
        <v>4</v>
      </c>
      <c r="HG45" s="3762">
        <v>10</v>
      </c>
      <c r="HH45" s="3763"/>
    </row>
    <row r="46" spans="1:216" s="484" customFormat="1" ht="11.1" customHeight="1" x14ac:dyDescent="0.2">
      <c r="A46" s="60" t="s">
        <v>129</v>
      </c>
      <c r="B46" s="60" t="s">
        <v>193</v>
      </c>
      <c r="C46" s="454">
        <f t="shared" si="58"/>
        <v>67</v>
      </c>
      <c r="D46" s="453">
        <f t="shared" si="59"/>
        <v>0.42675159235668791</v>
      </c>
      <c r="E46" s="409">
        <f t="array" ref="E46">MIN(IF(BG46:HH46&gt;=1,$BG$3:$HH$3))</f>
        <v>41208</v>
      </c>
      <c r="F46" s="406">
        <f t="array" ref="F46">MAX(IF(BG46:HH46&gt;=1,$BG$3:$HH$3))</f>
        <v>43861</v>
      </c>
      <c r="G46" s="448">
        <f t="shared" si="60"/>
        <v>6</v>
      </c>
      <c r="H46" s="452">
        <f t="shared" si="61"/>
        <v>8.9552238805970144E-2</v>
      </c>
      <c r="I46" s="632">
        <f t="shared" si="62"/>
        <v>0.6</v>
      </c>
      <c r="J46" s="381">
        <f t="array" ref="J46">IF((G46&gt;=1),MAX(IF(BG46:HH46=1,$BG$3:$HH$3)),"-")</f>
        <v>43560</v>
      </c>
      <c r="K46" s="766">
        <f t="array" ref="K46">IF((G46&gt;=1),MAX(IF(BG46:HH46=1,$BG$2:$HH$2)),"-")</f>
        <v>141</v>
      </c>
      <c r="L46" s="390">
        <f t="shared" ca="1" si="63"/>
        <v>7</v>
      </c>
      <c r="M46" s="390">
        <f t="shared" ca="1" si="64"/>
        <v>16</v>
      </c>
      <c r="N46" s="451">
        <f t="shared" si="65"/>
        <v>4</v>
      </c>
      <c r="O46" s="450">
        <f t="shared" si="66"/>
        <v>5.9701492537313432E-2</v>
      </c>
      <c r="P46" s="162">
        <f t="shared" si="67"/>
        <v>6</v>
      </c>
      <c r="Q46" s="449">
        <f t="shared" si="68"/>
        <v>8.9552238805970144E-2</v>
      </c>
      <c r="R46" s="448">
        <f t="shared" si="69"/>
        <v>16</v>
      </c>
      <c r="S46" s="447">
        <f t="shared" si="70"/>
        <v>0.23880597014925373</v>
      </c>
      <c r="T46" s="368">
        <f t="shared" si="71"/>
        <v>23</v>
      </c>
      <c r="U46" s="163">
        <f t="shared" si="72"/>
        <v>0.34328358208955223</v>
      </c>
      <c r="V46" s="369">
        <f t="shared" si="73"/>
        <v>32</v>
      </c>
      <c r="W46" s="164">
        <f t="shared" si="74"/>
        <v>0.47761194029850745</v>
      </c>
      <c r="X46" s="165">
        <f t="array" ref="X46">SUM(1*(BG$5:HH$5=BG46:HH46))-1</f>
        <v>6</v>
      </c>
      <c r="Y46" s="166">
        <f t="shared" si="75"/>
        <v>8.9552238805970144E-2</v>
      </c>
      <c r="Z46" s="395">
        <f t="shared" si="76"/>
        <v>7.8805970149253728</v>
      </c>
      <c r="AA46" s="395">
        <f t="shared" si="77"/>
        <v>14.985074626865671</v>
      </c>
      <c r="AB46" s="403">
        <f t="shared" si="78"/>
        <v>0.52589641434262946</v>
      </c>
      <c r="AC46" s="3427">
        <f t="shared" si="79"/>
        <v>0</v>
      </c>
      <c r="AD46" s="3428">
        <f t="shared" si="80"/>
        <v>0</v>
      </c>
      <c r="AE46" s="3429">
        <f t="shared" si="81"/>
        <v>0</v>
      </c>
      <c r="AF46" s="3430">
        <f t="shared" si="82"/>
        <v>0</v>
      </c>
      <c r="AG46" s="3431">
        <f t="shared" si="83"/>
        <v>0</v>
      </c>
      <c r="AH46" s="3432">
        <f t="shared" si="84"/>
        <v>0</v>
      </c>
      <c r="AI46" s="3433">
        <f t="shared" si="85"/>
        <v>0</v>
      </c>
      <c r="AJ46" s="3434">
        <f t="shared" si="86"/>
        <v>0</v>
      </c>
      <c r="AK46" s="3435">
        <f t="shared" si="87"/>
        <v>0</v>
      </c>
      <c r="AL46" s="3436">
        <f t="shared" si="88"/>
        <v>0</v>
      </c>
      <c r="AM46" s="3437">
        <f t="shared" si="89"/>
        <v>0</v>
      </c>
      <c r="AN46" s="3438">
        <f t="shared" si="90"/>
        <v>0</v>
      </c>
      <c r="AO46" s="3439">
        <f t="shared" si="91"/>
        <v>6</v>
      </c>
      <c r="AP46" s="3440">
        <f t="shared" si="92"/>
        <v>1</v>
      </c>
      <c r="AQ46" s="3427">
        <f t="shared" si="93"/>
        <v>9</v>
      </c>
      <c r="AR46" s="3428">
        <f t="shared" si="94"/>
        <v>0</v>
      </c>
      <c r="AS46" s="3429">
        <f t="shared" si="95"/>
        <v>12</v>
      </c>
      <c r="AT46" s="3430">
        <f t="shared" si="96"/>
        <v>1</v>
      </c>
      <c r="AU46" s="3431">
        <f t="shared" si="97"/>
        <v>11</v>
      </c>
      <c r="AV46" s="3432">
        <f t="shared" si="98"/>
        <v>2</v>
      </c>
      <c r="AW46" s="3433">
        <f t="shared" si="99"/>
        <v>7</v>
      </c>
      <c r="AX46" s="3434">
        <f t="shared" si="100"/>
        <v>0</v>
      </c>
      <c r="AY46" s="3435">
        <f t="shared" si="101"/>
        <v>11</v>
      </c>
      <c r="AZ46" s="3436">
        <f t="shared" si="102"/>
        <v>1</v>
      </c>
      <c r="BA46" s="3437">
        <f t="shared" si="103"/>
        <v>6</v>
      </c>
      <c r="BB46" s="3438">
        <f t="shared" si="104"/>
        <v>1</v>
      </c>
      <c r="BC46" s="3439">
        <f t="shared" si="54"/>
        <v>5</v>
      </c>
      <c r="BD46" s="3440">
        <f t="shared" si="55"/>
        <v>0</v>
      </c>
      <c r="BE46" s="3427">
        <f t="shared" si="56"/>
        <v>0</v>
      </c>
      <c r="BF46" s="3428">
        <f t="shared" si="57"/>
        <v>0</v>
      </c>
      <c r="BG46" s="100"/>
      <c r="BH46" s="101"/>
      <c r="BI46" s="101"/>
      <c r="BJ46" s="102"/>
      <c r="BK46" s="102"/>
      <c r="BL46" s="102"/>
      <c r="BM46" s="102"/>
      <c r="BN46" s="102"/>
      <c r="BO46" s="102"/>
      <c r="BP46" s="102"/>
      <c r="BQ46" s="102"/>
      <c r="BR46" s="103"/>
      <c r="BS46" s="103"/>
      <c r="BT46" s="103"/>
      <c r="BU46" s="103"/>
      <c r="BV46" s="103"/>
      <c r="BW46" s="103"/>
      <c r="BX46" s="103"/>
      <c r="BY46" s="104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8"/>
      <c r="DF46" s="108"/>
      <c r="DG46" s="108"/>
      <c r="DH46" s="108">
        <v>8</v>
      </c>
      <c r="DI46" s="108"/>
      <c r="DJ46" s="108">
        <v>2</v>
      </c>
      <c r="DK46" s="108"/>
      <c r="DL46" s="108"/>
      <c r="DM46" s="108">
        <v>9</v>
      </c>
      <c r="DN46" s="108">
        <v>4</v>
      </c>
      <c r="DO46" s="108">
        <v>14</v>
      </c>
      <c r="DP46" s="108">
        <v>1</v>
      </c>
      <c r="DQ46" s="108"/>
      <c r="DR46" s="109"/>
      <c r="DS46" s="109">
        <v>5</v>
      </c>
      <c r="DT46" s="109">
        <v>4</v>
      </c>
      <c r="DU46" s="109">
        <v>2</v>
      </c>
      <c r="DV46" s="109"/>
      <c r="DW46" s="109">
        <v>11</v>
      </c>
      <c r="DX46" s="109">
        <v>3</v>
      </c>
      <c r="DY46" s="109">
        <v>3</v>
      </c>
      <c r="DZ46" s="109">
        <v>9</v>
      </c>
      <c r="EA46" s="109">
        <v>16</v>
      </c>
      <c r="EB46" s="109"/>
      <c r="EC46" s="109">
        <v>9</v>
      </c>
      <c r="ED46" s="102">
        <v>1</v>
      </c>
      <c r="EE46" s="102">
        <v>11</v>
      </c>
      <c r="EF46" s="102">
        <v>5</v>
      </c>
      <c r="EG46" s="110">
        <v>11</v>
      </c>
      <c r="EH46" s="110"/>
      <c r="EI46" s="110">
        <v>17</v>
      </c>
      <c r="EJ46" s="110">
        <v>12</v>
      </c>
      <c r="EK46" s="110">
        <v>4</v>
      </c>
      <c r="EL46" s="110">
        <v>2</v>
      </c>
      <c r="EM46" s="110">
        <v>10</v>
      </c>
      <c r="EN46" s="110">
        <v>3</v>
      </c>
      <c r="EO46" s="110">
        <v>8</v>
      </c>
      <c r="EP46" s="110">
        <v>6</v>
      </c>
      <c r="EQ46" s="373">
        <v>12</v>
      </c>
      <c r="ER46" s="373">
        <v>12</v>
      </c>
      <c r="ES46" s="373"/>
      <c r="ET46" s="373">
        <v>2</v>
      </c>
      <c r="EU46" s="373">
        <v>4</v>
      </c>
      <c r="EV46" s="373">
        <v>1</v>
      </c>
      <c r="EW46" s="521">
        <v>8</v>
      </c>
      <c r="EX46" s="521"/>
      <c r="EY46" s="521">
        <v>8</v>
      </c>
      <c r="EZ46" s="521">
        <v>6</v>
      </c>
      <c r="FA46" s="521">
        <v>3</v>
      </c>
      <c r="FB46" s="521">
        <v>1</v>
      </c>
      <c r="FC46" s="521">
        <v>12</v>
      </c>
      <c r="FD46" s="521"/>
      <c r="FE46" s="640"/>
      <c r="FF46" s="640">
        <v>10</v>
      </c>
      <c r="FG46" s="640">
        <v>12</v>
      </c>
      <c r="FH46" s="640">
        <v>15</v>
      </c>
      <c r="FI46" s="640"/>
      <c r="FJ46" s="640">
        <v>9</v>
      </c>
      <c r="FK46" s="640"/>
      <c r="FL46" s="640"/>
      <c r="FM46" s="640"/>
      <c r="FN46" s="640">
        <v>7</v>
      </c>
      <c r="FO46" s="640"/>
      <c r="FP46" s="640"/>
      <c r="FQ46" s="640">
        <v>8</v>
      </c>
      <c r="FR46" s="640">
        <v>3</v>
      </c>
      <c r="FS46" s="759">
        <v>1</v>
      </c>
      <c r="FT46" s="759">
        <v>16</v>
      </c>
      <c r="FU46" s="759"/>
      <c r="FV46" s="759"/>
      <c r="FW46" s="759">
        <v>3</v>
      </c>
      <c r="FX46" s="759">
        <v>8</v>
      </c>
      <c r="FY46" s="759">
        <v>8</v>
      </c>
      <c r="FZ46" s="759">
        <v>13</v>
      </c>
      <c r="GA46" s="759">
        <v>12</v>
      </c>
      <c r="GB46" s="759">
        <v>5</v>
      </c>
      <c r="GC46" s="759"/>
      <c r="GD46" s="759">
        <v>10</v>
      </c>
      <c r="GE46" s="759">
        <v>10</v>
      </c>
      <c r="GF46" s="759">
        <v>16</v>
      </c>
      <c r="GG46" s="1607"/>
      <c r="GH46" s="1607">
        <v>8</v>
      </c>
      <c r="GI46" s="1607"/>
      <c r="GJ46" s="1607"/>
      <c r="GK46" s="1607">
        <v>16</v>
      </c>
      <c r="GL46" s="1607"/>
      <c r="GM46" s="1607"/>
      <c r="GN46" s="1607"/>
      <c r="GO46" s="1607"/>
      <c r="GP46" s="1607">
        <v>6</v>
      </c>
      <c r="GQ46" s="1607">
        <v>1</v>
      </c>
      <c r="GR46" s="1607">
        <v>8</v>
      </c>
      <c r="GS46" s="1607"/>
      <c r="GT46" s="1607"/>
      <c r="GU46" s="1607">
        <v>15</v>
      </c>
      <c r="GV46" s="3606">
        <v>15</v>
      </c>
      <c r="GW46" s="3606">
        <v>9</v>
      </c>
      <c r="GX46" s="3606"/>
      <c r="GY46" s="3606">
        <v>5</v>
      </c>
      <c r="GZ46" s="3606">
        <v>16</v>
      </c>
      <c r="HA46" s="3606"/>
      <c r="HB46" s="3606"/>
      <c r="HC46" s="3672"/>
      <c r="HD46" s="3606"/>
      <c r="HE46" s="3606">
        <v>4</v>
      </c>
      <c r="HF46" s="3606"/>
      <c r="HG46" s="3762"/>
      <c r="HH46" s="3763"/>
    </row>
    <row r="47" spans="1:216" s="484" customFormat="1" ht="11.1" customHeight="1" x14ac:dyDescent="0.2">
      <c r="A47" s="62" t="s">
        <v>112</v>
      </c>
      <c r="B47" s="62" t="s">
        <v>137</v>
      </c>
      <c r="C47" s="454">
        <f t="shared" si="58"/>
        <v>4</v>
      </c>
      <c r="D47" s="453">
        <f t="shared" si="59"/>
        <v>2.5477707006369428E-2</v>
      </c>
      <c r="E47" s="409">
        <f t="array" ref="E47">MIN(IF(BG47:HH47&gt;=1,$BG$3:$HH$3))</f>
        <v>40145</v>
      </c>
      <c r="F47" s="406">
        <f t="array" ref="F47">MAX(IF(BG47:HH47&gt;=1,$BG$3:$HH$3))</f>
        <v>41607</v>
      </c>
      <c r="G47" s="448">
        <f t="shared" si="60"/>
        <v>1</v>
      </c>
      <c r="H47" s="452">
        <f t="shared" si="61"/>
        <v>0.25</v>
      </c>
      <c r="I47" s="632">
        <f t="shared" si="62"/>
        <v>1</v>
      </c>
      <c r="J47" s="381">
        <f t="array" ref="J47">IF((G47&gt;=1),MAX(IF(BG47:HH47=1,$BG$3:$HH$3)),"-")</f>
        <v>40942</v>
      </c>
      <c r="K47" s="766">
        <f t="array" ref="K47">IF((G47&gt;=1),MAX(IF(BG47:HH47=1,$BG$2:$HH$2)),"-")</f>
        <v>46</v>
      </c>
      <c r="L47" s="390">
        <f t="shared" ca="1" si="63"/>
        <v>1</v>
      </c>
      <c r="M47" s="390">
        <f t="shared" ca="1" si="64"/>
        <v>111</v>
      </c>
      <c r="N47" s="451">
        <f t="shared" si="65"/>
        <v>0</v>
      </c>
      <c r="O47" s="450">
        <f t="shared" si="66"/>
        <v>0</v>
      </c>
      <c r="P47" s="162">
        <f t="shared" si="67"/>
        <v>0</v>
      </c>
      <c r="Q47" s="449">
        <f t="shared" si="68"/>
        <v>0</v>
      </c>
      <c r="R47" s="448">
        <f t="shared" si="69"/>
        <v>1</v>
      </c>
      <c r="S47" s="447">
        <f t="shared" si="70"/>
        <v>0.25</v>
      </c>
      <c r="T47" s="368">
        <f t="shared" si="71"/>
        <v>1</v>
      </c>
      <c r="U47" s="163">
        <f t="shared" si="72"/>
        <v>0.25</v>
      </c>
      <c r="V47" s="369">
        <f t="shared" si="73"/>
        <v>1</v>
      </c>
      <c r="W47" s="164">
        <f t="shared" si="74"/>
        <v>0.25</v>
      </c>
      <c r="X47" s="165">
        <f t="array" ref="X47">SUM(1*(BG$5:HH$5=BG47:HH47))-1</f>
        <v>0</v>
      </c>
      <c r="Y47" s="166">
        <f t="shared" si="75"/>
        <v>0</v>
      </c>
      <c r="Z47" s="395">
        <f t="shared" si="76"/>
        <v>7</v>
      </c>
      <c r="AA47" s="395">
        <f t="shared" si="77"/>
        <v>12</v>
      </c>
      <c r="AB47" s="403">
        <f t="shared" si="78"/>
        <v>0.58333333333333337</v>
      </c>
      <c r="AC47" s="3427">
        <f t="shared" si="79"/>
        <v>0</v>
      </c>
      <c r="AD47" s="3428">
        <f t="shared" si="80"/>
        <v>0</v>
      </c>
      <c r="AE47" s="3429">
        <f t="shared" si="81"/>
        <v>0</v>
      </c>
      <c r="AF47" s="3430">
        <f t="shared" si="82"/>
        <v>0</v>
      </c>
      <c r="AG47" s="3431">
        <f t="shared" si="83"/>
        <v>0</v>
      </c>
      <c r="AH47" s="3432">
        <f t="shared" si="84"/>
        <v>0</v>
      </c>
      <c r="AI47" s="3433">
        <f t="shared" si="85"/>
        <v>2</v>
      </c>
      <c r="AJ47" s="3434">
        <f t="shared" si="86"/>
        <v>0</v>
      </c>
      <c r="AK47" s="3435">
        <f t="shared" si="87"/>
        <v>0</v>
      </c>
      <c r="AL47" s="3436">
        <f t="shared" si="88"/>
        <v>0</v>
      </c>
      <c r="AM47" s="3437">
        <f t="shared" si="89"/>
        <v>1</v>
      </c>
      <c r="AN47" s="3438">
        <f t="shared" si="90"/>
        <v>1</v>
      </c>
      <c r="AO47" s="3439">
        <f t="shared" si="91"/>
        <v>0</v>
      </c>
      <c r="AP47" s="3440">
        <f t="shared" si="92"/>
        <v>0</v>
      </c>
      <c r="AQ47" s="3427">
        <f t="shared" si="93"/>
        <v>1</v>
      </c>
      <c r="AR47" s="3428">
        <f t="shared" si="94"/>
        <v>0</v>
      </c>
      <c r="AS47" s="3429">
        <f t="shared" si="95"/>
        <v>0</v>
      </c>
      <c r="AT47" s="3430">
        <f t="shared" si="96"/>
        <v>0</v>
      </c>
      <c r="AU47" s="3431">
        <f t="shared" si="97"/>
        <v>0</v>
      </c>
      <c r="AV47" s="3432">
        <f t="shared" si="98"/>
        <v>0</v>
      </c>
      <c r="AW47" s="3433">
        <f t="shared" si="99"/>
        <v>0</v>
      </c>
      <c r="AX47" s="3434">
        <f t="shared" si="100"/>
        <v>0</v>
      </c>
      <c r="AY47" s="3435">
        <f t="shared" si="101"/>
        <v>0</v>
      </c>
      <c r="AZ47" s="3436">
        <f t="shared" si="102"/>
        <v>0</v>
      </c>
      <c r="BA47" s="3437">
        <f t="shared" si="103"/>
        <v>0</v>
      </c>
      <c r="BB47" s="3438">
        <f t="shared" si="104"/>
        <v>0</v>
      </c>
      <c r="BC47" s="3439">
        <f t="shared" si="54"/>
        <v>0</v>
      </c>
      <c r="BD47" s="3440">
        <f t="shared" si="55"/>
        <v>0</v>
      </c>
      <c r="BE47" s="3427">
        <f t="shared" si="56"/>
        <v>0</v>
      </c>
      <c r="BF47" s="3428">
        <f t="shared" si="57"/>
        <v>0</v>
      </c>
      <c r="BG47" s="100"/>
      <c r="BH47" s="101"/>
      <c r="BI47" s="101"/>
      <c r="BJ47" s="102"/>
      <c r="BK47" s="102"/>
      <c r="BL47" s="102"/>
      <c r="BM47" s="102"/>
      <c r="BN47" s="102"/>
      <c r="BO47" s="102"/>
      <c r="BP47" s="102"/>
      <c r="BQ47" s="102"/>
      <c r="BR47" s="103"/>
      <c r="BS47" s="103"/>
      <c r="BT47" s="103"/>
      <c r="BU47" s="103"/>
      <c r="BV47" s="103"/>
      <c r="BW47" s="103"/>
      <c r="BX47" s="103"/>
      <c r="BY47" s="104"/>
      <c r="BZ47" s="105"/>
      <c r="CA47" s="105"/>
      <c r="CB47" s="105"/>
      <c r="CC47" s="105">
        <v>7</v>
      </c>
      <c r="CD47" s="105"/>
      <c r="CE47" s="105"/>
      <c r="CF47" s="105"/>
      <c r="CG47" s="105"/>
      <c r="CH47" s="105">
        <v>5</v>
      </c>
      <c r="CI47" s="105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7"/>
      <c r="CV47" s="107"/>
      <c r="CW47" s="107"/>
      <c r="CX47" s="107"/>
      <c r="CY47" s="107"/>
      <c r="CZ47" s="107">
        <v>1</v>
      </c>
      <c r="DA47" s="107"/>
      <c r="DB47" s="107"/>
      <c r="DC47" s="107"/>
      <c r="DD47" s="107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9"/>
      <c r="DS47" s="109"/>
      <c r="DT47" s="109"/>
      <c r="DU47" s="109"/>
      <c r="DV47" s="109">
        <v>15</v>
      </c>
      <c r="DW47" s="109"/>
      <c r="DX47" s="109"/>
      <c r="DY47" s="109"/>
      <c r="DZ47" s="109"/>
      <c r="EA47" s="109"/>
      <c r="EB47" s="109"/>
      <c r="EC47" s="109"/>
      <c r="ED47" s="102"/>
      <c r="EE47" s="102"/>
      <c r="EF47" s="102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373"/>
      <c r="ER47" s="373"/>
      <c r="ES47" s="373"/>
      <c r="ET47" s="373"/>
      <c r="EU47" s="373"/>
      <c r="EV47" s="373"/>
      <c r="EW47" s="521"/>
      <c r="EX47" s="521"/>
      <c r="EY47" s="521"/>
      <c r="EZ47" s="521"/>
      <c r="FA47" s="521"/>
      <c r="FB47" s="521"/>
      <c r="FC47" s="521"/>
      <c r="FD47" s="521"/>
      <c r="FE47" s="640"/>
      <c r="FF47" s="640"/>
      <c r="FG47" s="640"/>
      <c r="FH47" s="640"/>
      <c r="FI47" s="640"/>
      <c r="FJ47" s="640"/>
      <c r="FK47" s="640"/>
      <c r="FL47" s="640"/>
      <c r="FM47" s="640"/>
      <c r="FN47" s="640"/>
      <c r="FO47" s="640"/>
      <c r="FP47" s="640"/>
      <c r="FQ47" s="640"/>
      <c r="FR47" s="640"/>
      <c r="FS47" s="759"/>
      <c r="FT47" s="759"/>
      <c r="FU47" s="759"/>
      <c r="FV47" s="759"/>
      <c r="FW47" s="759"/>
      <c r="FX47" s="759"/>
      <c r="FY47" s="759"/>
      <c r="FZ47" s="759"/>
      <c r="GA47" s="759"/>
      <c r="GB47" s="759"/>
      <c r="GC47" s="759"/>
      <c r="GD47" s="759"/>
      <c r="GE47" s="759"/>
      <c r="GF47" s="759"/>
      <c r="GG47" s="1607"/>
      <c r="GH47" s="1607"/>
      <c r="GI47" s="1607"/>
      <c r="GJ47" s="1607"/>
      <c r="GK47" s="1607"/>
      <c r="GL47" s="1607"/>
      <c r="GM47" s="1607"/>
      <c r="GN47" s="1607"/>
      <c r="GO47" s="1607"/>
      <c r="GP47" s="1607"/>
      <c r="GQ47" s="1607"/>
      <c r="GR47" s="1607"/>
      <c r="GS47" s="1607"/>
      <c r="GT47" s="1607"/>
      <c r="GU47" s="1607"/>
      <c r="GV47" s="3606"/>
      <c r="GW47" s="3606"/>
      <c r="GX47" s="3606"/>
      <c r="GY47" s="3606"/>
      <c r="GZ47" s="3606"/>
      <c r="HA47" s="3606"/>
      <c r="HB47" s="3606"/>
      <c r="HC47" s="3672"/>
      <c r="HD47" s="3606"/>
      <c r="HE47" s="3606"/>
      <c r="HF47" s="3606"/>
      <c r="HG47" s="3762"/>
      <c r="HH47" s="3763"/>
    </row>
    <row r="48" spans="1:216" s="484" customFormat="1" ht="11.1" customHeight="1" x14ac:dyDescent="0.2">
      <c r="A48" s="59" t="s">
        <v>115</v>
      </c>
      <c r="B48" s="59" t="s">
        <v>117</v>
      </c>
      <c r="C48" s="454">
        <f t="shared" si="58"/>
        <v>1</v>
      </c>
      <c r="D48" s="453">
        <f t="shared" si="59"/>
        <v>6.369426751592357E-3</v>
      </c>
      <c r="E48" s="409">
        <f t="array" ref="E48">MIN(IF(BG48:HH48&gt;=1,$BG$3:$HH$3))</f>
        <v>41040</v>
      </c>
      <c r="F48" s="406">
        <f t="array" ref="F48">MAX(IF(BG48:HH48&gt;=1,$BG$3:$HH$3))</f>
        <v>41040</v>
      </c>
      <c r="G48" s="448">
        <f t="shared" si="60"/>
        <v>0</v>
      </c>
      <c r="H48" s="452">
        <f t="shared" si="61"/>
        <v>0</v>
      </c>
      <c r="I48" s="632" t="str">
        <f t="shared" si="62"/>
        <v>-</v>
      </c>
      <c r="J48" s="381" t="str">
        <f t="array" ref="J48">IF((G48&gt;=1),MAX(IF(BG48:HH48=1,$BG$3:$HH$3)),"-")</f>
        <v>-</v>
      </c>
      <c r="K48" s="766" t="str">
        <f t="array" ref="K48">IF((G48&gt;=1),MAX(IF(BG48:HH48=1,$BG$2:$HH$2)),"-")</f>
        <v>-</v>
      </c>
      <c r="L48" s="390">
        <f t="shared" ca="1" si="63"/>
        <v>1</v>
      </c>
      <c r="M48" s="390" t="str">
        <f t="shared" ca="1" si="64"/>
        <v>-</v>
      </c>
      <c r="N48" s="451">
        <f t="shared" si="65"/>
        <v>0</v>
      </c>
      <c r="O48" s="450">
        <f t="shared" si="66"/>
        <v>0</v>
      </c>
      <c r="P48" s="162">
        <f t="shared" si="67"/>
        <v>0</v>
      </c>
      <c r="Q48" s="449">
        <f t="shared" si="68"/>
        <v>0</v>
      </c>
      <c r="R48" s="448">
        <f t="shared" si="69"/>
        <v>0</v>
      </c>
      <c r="S48" s="447">
        <f t="shared" si="70"/>
        <v>0</v>
      </c>
      <c r="T48" s="368">
        <f t="shared" si="71"/>
        <v>0</v>
      </c>
      <c r="U48" s="163">
        <f t="shared" si="72"/>
        <v>0</v>
      </c>
      <c r="V48" s="369">
        <f t="shared" si="73"/>
        <v>0</v>
      </c>
      <c r="W48" s="164">
        <f t="shared" si="74"/>
        <v>0</v>
      </c>
      <c r="X48" s="165">
        <f t="array" ref="X48">SUM(1*(BG$5:HH$5=BG48:HH48))-1</f>
        <v>0</v>
      </c>
      <c r="Y48" s="166">
        <f t="shared" si="75"/>
        <v>0</v>
      </c>
      <c r="Z48" s="395">
        <f t="shared" si="76"/>
        <v>12</v>
      </c>
      <c r="AA48" s="395">
        <f t="shared" si="77"/>
        <v>14</v>
      </c>
      <c r="AB48" s="403">
        <f t="shared" si="78"/>
        <v>0.8571428571428571</v>
      </c>
      <c r="AC48" s="3427">
        <f t="shared" si="79"/>
        <v>0</v>
      </c>
      <c r="AD48" s="3428">
        <f t="shared" si="80"/>
        <v>0</v>
      </c>
      <c r="AE48" s="3429">
        <f t="shared" si="81"/>
        <v>0</v>
      </c>
      <c r="AF48" s="3430">
        <f t="shared" si="82"/>
        <v>0</v>
      </c>
      <c r="AG48" s="3431">
        <f t="shared" si="83"/>
        <v>0</v>
      </c>
      <c r="AH48" s="3432">
        <f t="shared" si="84"/>
        <v>0</v>
      </c>
      <c r="AI48" s="3433">
        <f t="shared" si="85"/>
        <v>0</v>
      </c>
      <c r="AJ48" s="3434">
        <f t="shared" si="86"/>
        <v>0</v>
      </c>
      <c r="AK48" s="3435">
        <f t="shared" si="87"/>
        <v>0</v>
      </c>
      <c r="AL48" s="3436">
        <f t="shared" si="88"/>
        <v>0</v>
      </c>
      <c r="AM48" s="3437">
        <f t="shared" si="89"/>
        <v>1</v>
      </c>
      <c r="AN48" s="3438">
        <f t="shared" si="90"/>
        <v>0</v>
      </c>
      <c r="AO48" s="3439">
        <f t="shared" si="91"/>
        <v>0</v>
      </c>
      <c r="AP48" s="3440">
        <f t="shared" si="92"/>
        <v>0</v>
      </c>
      <c r="AQ48" s="3427">
        <f t="shared" si="93"/>
        <v>0</v>
      </c>
      <c r="AR48" s="3428">
        <f t="shared" si="94"/>
        <v>0</v>
      </c>
      <c r="AS48" s="3429">
        <f t="shared" si="95"/>
        <v>0</v>
      </c>
      <c r="AT48" s="3430">
        <f t="shared" si="96"/>
        <v>0</v>
      </c>
      <c r="AU48" s="3431">
        <f t="shared" si="97"/>
        <v>0</v>
      </c>
      <c r="AV48" s="3432">
        <f t="shared" si="98"/>
        <v>0</v>
      </c>
      <c r="AW48" s="3433">
        <f t="shared" si="99"/>
        <v>0</v>
      </c>
      <c r="AX48" s="3434">
        <f t="shared" si="100"/>
        <v>0</v>
      </c>
      <c r="AY48" s="3435">
        <f t="shared" si="101"/>
        <v>0</v>
      </c>
      <c r="AZ48" s="3436">
        <f t="shared" si="102"/>
        <v>0</v>
      </c>
      <c r="BA48" s="3437">
        <f t="shared" si="103"/>
        <v>0</v>
      </c>
      <c r="BB48" s="3438">
        <f t="shared" si="104"/>
        <v>0</v>
      </c>
      <c r="BC48" s="3439">
        <f t="shared" si="54"/>
        <v>0</v>
      </c>
      <c r="BD48" s="3440">
        <f t="shared" si="55"/>
        <v>0</v>
      </c>
      <c r="BE48" s="3427">
        <f t="shared" si="56"/>
        <v>0</v>
      </c>
      <c r="BF48" s="3428">
        <f t="shared" si="57"/>
        <v>0</v>
      </c>
      <c r="BG48" s="100"/>
      <c r="BH48" s="101"/>
      <c r="BI48" s="101"/>
      <c r="BJ48" s="102"/>
      <c r="BK48" s="102"/>
      <c r="BL48" s="102"/>
      <c r="BM48" s="102"/>
      <c r="BN48" s="102"/>
      <c r="BO48" s="102"/>
      <c r="BP48" s="102"/>
      <c r="BQ48" s="102"/>
      <c r="BR48" s="103"/>
      <c r="BS48" s="103"/>
      <c r="BT48" s="103"/>
      <c r="BU48" s="103"/>
      <c r="BV48" s="103"/>
      <c r="BW48" s="103"/>
      <c r="BX48" s="103"/>
      <c r="BY48" s="104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>
        <v>12</v>
      </c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2"/>
      <c r="EE48" s="102"/>
      <c r="EF48" s="102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373"/>
      <c r="ER48" s="373"/>
      <c r="ES48" s="373"/>
      <c r="ET48" s="373"/>
      <c r="EU48" s="373"/>
      <c r="EV48" s="373"/>
      <c r="EW48" s="521"/>
      <c r="EX48" s="521"/>
      <c r="EY48" s="521"/>
      <c r="EZ48" s="521"/>
      <c r="FA48" s="521"/>
      <c r="FB48" s="521"/>
      <c r="FC48" s="521"/>
      <c r="FD48" s="521"/>
      <c r="FE48" s="640"/>
      <c r="FF48" s="640"/>
      <c r="FG48" s="640"/>
      <c r="FH48" s="640"/>
      <c r="FI48" s="640"/>
      <c r="FJ48" s="640"/>
      <c r="FK48" s="640"/>
      <c r="FL48" s="640"/>
      <c r="FM48" s="640"/>
      <c r="FN48" s="640"/>
      <c r="FO48" s="640"/>
      <c r="FP48" s="640"/>
      <c r="FQ48" s="640"/>
      <c r="FR48" s="640"/>
      <c r="FS48" s="759"/>
      <c r="FT48" s="759"/>
      <c r="FU48" s="759"/>
      <c r="FV48" s="759"/>
      <c r="FW48" s="759"/>
      <c r="FX48" s="759"/>
      <c r="FY48" s="759"/>
      <c r="FZ48" s="759"/>
      <c r="GA48" s="759"/>
      <c r="GB48" s="759"/>
      <c r="GC48" s="759"/>
      <c r="GD48" s="759"/>
      <c r="GE48" s="759"/>
      <c r="GF48" s="759"/>
      <c r="GG48" s="1607"/>
      <c r="GH48" s="1607"/>
      <c r="GI48" s="1607"/>
      <c r="GJ48" s="1607"/>
      <c r="GK48" s="1607"/>
      <c r="GL48" s="1607"/>
      <c r="GM48" s="1607"/>
      <c r="GN48" s="1607"/>
      <c r="GO48" s="1607"/>
      <c r="GP48" s="1607"/>
      <c r="GQ48" s="1607"/>
      <c r="GR48" s="1607"/>
      <c r="GS48" s="1607"/>
      <c r="GT48" s="1607"/>
      <c r="GU48" s="1607"/>
      <c r="GV48" s="3606"/>
      <c r="GW48" s="3606"/>
      <c r="GX48" s="3606"/>
      <c r="GY48" s="3606"/>
      <c r="GZ48" s="3606"/>
      <c r="HA48" s="3606"/>
      <c r="HB48" s="3606"/>
      <c r="HC48" s="3672"/>
      <c r="HD48" s="3606"/>
      <c r="HE48" s="3606"/>
      <c r="HF48" s="3606"/>
      <c r="HG48" s="3762"/>
      <c r="HH48" s="3763"/>
    </row>
    <row r="49" spans="1:216" s="484" customFormat="1" ht="11.1" customHeight="1" x14ac:dyDescent="0.2">
      <c r="A49" s="62" t="s">
        <v>151</v>
      </c>
      <c r="B49" s="62" t="s">
        <v>153</v>
      </c>
      <c r="C49" s="454">
        <f t="shared" si="58"/>
        <v>15</v>
      </c>
      <c r="D49" s="453">
        <f t="shared" si="59"/>
        <v>9.5541401273885357E-2</v>
      </c>
      <c r="E49" s="409">
        <f t="array" ref="E49">MIN(IF(BG49:HH49&gt;=1,$BG$3:$HH$3))</f>
        <v>41334</v>
      </c>
      <c r="F49" s="406">
        <f t="array" ref="F49">MAX(IF(BG49:HH49&gt;=1,$BG$3:$HH$3))</f>
        <v>42034</v>
      </c>
      <c r="G49" s="448">
        <f t="shared" si="60"/>
        <v>1</v>
      </c>
      <c r="H49" s="452">
        <f t="shared" si="61"/>
        <v>6.6666666666666666E-2</v>
      </c>
      <c r="I49" s="632">
        <f t="shared" si="62"/>
        <v>1</v>
      </c>
      <c r="J49" s="381">
        <f t="array" ref="J49">IF((G49&gt;=1),MAX(IF(BG49:HH49=1,$BG$3:$HH$3)),"-")</f>
        <v>41978</v>
      </c>
      <c r="K49" s="766">
        <f t="array" ref="K49">IF((G49&gt;=1),MAX(IF(BG49:HH49=1,$BG$2:$HH$2)),"-")</f>
        <v>79</v>
      </c>
      <c r="L49" s="390">
        <f t="shared" ca="1" si="63"/>
        <v>1</v>
      </c>
      <c r="M49" s="390">
        <f t="shared" ca="1" si="64"/>
        <v>78</v>
      </c>
      <c r="N49" s="451">
        <f t="shared" si="65"/>
        <v>0</v>
      </c>
      <c r="O49" s="450">
        <f t="shared" si="66"/>
        <v>0</v>
      </c>
      <c r="P49" s="162">
        <f t="shared" si="67"/>
        <v>1</v>
      </c>
      <c r="Q49" s="449">
        <f t="shared" si="68"/>
        <v>6.6666666666666666E-2</v>
      </c>
      <c r="R49" s="448">
        <f t="shared" si="69"/>
        <v>2</v>
      </c>
      <c r="S49" s="447">
        <f t="shared" si="70"/>
        <v>0.13333333333333333</v>
      </c>
      <c r="T49" s="368">
        <f t="shared" si="71"/>
        <v>2</v>
      </c>
      <c r="U49" s="163">
        <f t="shared" si="72"/>
        <v>0.13333333333333333</v>
      </c>
      <c r="V49" s="369">
        <f t="shared" si="73"/>
        <v>7</v>
      </c>
      <c r="W49" s="164">
        <f t="shared" si="74"/>
        <v>0.46666666666666667</v>
      </c>
      <c r="X49" s="165">
        <f t="array" ref="X49">SUM(1*(BG$5:HH$5=BG49:HH49))-1</f>
        <v>2</v>
      </c>
      <c r="Y49" s="166">
        <f t="shared" si="75"/>
        <v>0.13333333333333333</v>
      </c>
      <c r="Z49" s="395">
        <f t="shared" si="76"/>
        <v>9.5333333333333332</v>
      </c>
      <c r="AA49" s="395">
        <f t="shared" si="77"/>
        <v>15</v>
      </c>
      <c r="AB49" s="403">
        <f t="shared" si="78"/>
        <v>0.63555555555555554</v>
      </c>
      <c r="AC49" s="3427">
        <f t="shared" si="79"/>
        <v>0</v>
      </c>
      <c r="AD49" s="3428">
        <f t="shared" si="80"/>
        <v>0</v>
      </c>
      <c r="AE49" s="3429">
        <f t="shared" si="81"/>
        <v>0</v>
      </c>
      <c r="AF49" s="3430">
        <f t="shared" si="82"/>
        <v>0</v>
      </c>
      <c r="AG49" s="3431">
        <f t="shared" si="83"/>
        <v>0</v>
      </c>
      <c r="AH49" s="3432">
        <f t="shared" si="84"/>
        <v>0</v>
      </c>
      <c r="AI49" s="3433">
        <f t="shared" si="85"/>
        <v>0</v>
      </c>
      <c r="AJ49" s="3434">
        <f t="shared" si="86"/>
        <v>0</v>
      </c>
      <c r="AK49" s="3435">
        <f t="shared" si="87"/>
        <v>0</v>
      </c>
      <c r="AL49" s="3436">
        <f t="shared" si="88"/>
        <v>0</v>
      </c>
      <c r="AM49" s="3437">
        <f t="shared" si="89"/>
        <v>0</v>
      </c>
      <c r="AN49" s="3438">
        <f t="shared" si="90"/>
        <v>0</v>
      </c>
      <c r="AO49" s="3439">
        <f t="shared" si="91"/>
        <v>3</v>
      </c>
      <c r="AP49" s="3440">
        <f t="shared" si="92"/>
        <v>0</v>
      </c>
      <c r="AQ49" s="3427">
        <f t="shared" si="93"/>
        <v>9</v>
      </c>
      <c r="AR49" s="3428">
        <f t="shared" si="94"/>
        <v>0</v>
      </c>
      <c r="AS49" s="3429">
        <f t="shared" si="95"/>
        <v>3</v>
      </c>
      <c r="AT49" s="3430">
        <f t="shared" si="96"/>
        <v>1</v>
      </c>
      <c r="AU49" s="3431">
        <f t="shared" si="97"/>
        <v>0</v>
      </c>
      <c r="AV49" s="3432">
        <f t="shared" si="98"/>
        <v>0</v>
      </c>
      <c r="AW49" s="3433">
        <f t="shared" si="99"/>
        <v>0</v>
      </c>
      <c r="AX49" s="3434">
        <f t="shared" si="100"/>
        <v>0</v>
      </c>
      <c r="AY49" s="3435">
        <f t="shared" si="101"/>
        <v>0</v>
      </c>
      <c r="AZ49" s="3436">
        <f t="shared" si="102"/>
        <v>0</v>
      </c>
      <c r="BA49" s="3437">
        <f t="shared" si="103"/>
        <v>0</v>
      </c>
      <c r="BB49" s="3438">
        <f t="shared" si="104"/>
        <v>0</v>
      </c>
      <c r="BC49" s="3439">
        <f t="shared" si="54"/>
        <v>0</v>
      </c>
      <c r="BD49" s="3440">
        <f t="shared" si="55"/>
        <v>0</v>
      </c>
      <c r="BE49" s="3427">
        <f t="shared" si="56"/>
        <v>0</v>
      </c>
      <c r="BF49" s="3428">
        <f t="shared" si="57"/>
        <v>0</v>
      </c>
      <c r="BG49" s="100"/>
      <c r="BH49" s="101"/>
      <c r="BI49" s="101"/>
      <c r="BJ49" s="102"/>
      <c r="BK49" s="102"/>
      <c r="BL49" s="102"/>
      <c r="BM49" s="102"/>
      <c r="BN49" s="102"/>
      <c r="BO49" s="102"/>
      <c r="BP49" s="102"/>
      <c r="BQ49" s="102"/>
      <c r="BR49" s="103"/>
      <c r="BS49" s="103"/>
      <c r="BT49" s="103"/>
      <c r="BU49" s="103"/>
      <c r="BV49" s="103"/>
      <c r="BW49" s="103"/>
      <c r="BX49" s="103"/>
      <c r="BY49" s="104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8"/>
      <c r="DF49" s="108"/>
      <c r="DG49" s="108"/>
      <c r="DH49" s="108"/>
      <c r="DI49" s="108"/>
      <c r="DJ49" s="108"/>
      <c r="DK49" s="108"/>
      <c r="DL49" s="108"/>
      <c r="DM49" s="108">
        <v>5</v>
      </c>
      <c r="DN49" s="108"/>
      <c r="DO49" s="108">
        <v>9</v>
      </c>
      <c r="DP49" s="108"/>
      <c r="DQ49" s="108">
        <v>11</v>
      </c>
      <c r="DR49" s="109"/>
      <c r="DS49" s="109">
        <v>8</v>
      </c>
      <c r="DT49" s="109"/>
      <c r="DU49" s="109">
        <v>3</v>
      </c>
      <c r="DV49" s="109">
        <v>16</v>
      </c>
      <c r="DW49" s="109">
        <v>7</v>
      </c>
      <c r="DX49" s="109">
        <v>8</v>
      </c>
      <c r="DY49" s="109">
        <v>13</v>
      </c>
      <c r="DZ49" s="109">
        <v>6</v>
      </c>
      <c r="EA49" s="109">
        <v>8</v>
      </c>
      <c r="EB49" s="109"/>
      <c r="EC49" s="109">
        <v>16</v>
      </c>
      <c r="ED49" s="102">
        <v>16</v>
      </c>
      <c r="EE49" s="102"/>
      <c r="EF49" s="102"/>
      <c r="EG49" s="110">
        <v>1</v>
      </c>
      <c r="EH49" s="110"/>
      <c r="EI49" s="110"/>
      <c r="EJ49" s="110">
        <v>16</v>
      </c>
      <c r="EK49" s="110"/>
      <c r="EL49" s="110"/>
      <c r="EM49" s="110"/>
      <c r="EN49" s="110"/>
      <c r="EO49" s="110"/>
      <c r="EP49" s="110"/>
      <c r="EQ49" s="373"/>
      <c r="ER49" s="373"/>
      <c r="ES49" s="373"/>
      <c r="ET49" s="373"/>
      <c r="EU49" s="373"/>
      <c r="EV49" s="373"/>
      <c r="EW49" s="521"/>
      <c r="EX49" s="521"/>
      <c r="EY49" s="521"/>
      <c r="EZ49" s="521"/>
      <c r="FA49" s="521"/>
      <c r="FB49" s="521"/>
      <c r="FC49" s="521"/>
      <c r="FD49" s="521"/>
      <c r="FE49" s="640"/>
      <c r="FF49" s="640"/>
      <c r="FG49" s="640"/>
      <c r="FH49" s="640"/>
      <c r="FI49" s="640"/>
      <c r="FJ49" s="640"/>
      <c r="FK49" s="640"/>
      <c r="FL49" s="640"/>
      <c r="FM49" s="640"/>
      <c r="FN49" s="640"/>
      <c r="FO49" s="640"/>
      <c r="FP49" s="640"/>
      <c r="FQ49" s="640"/>
      <c r="FR49" s="640"/>
      <c r="FS49" s="759"/>
      <c r="FT49" s="759"/>
      <c r="FU49" s="759"/>
      <c r="FV49" s="759"/>
      <c r="FW49" s="759"/>
      <c r="FX49" s="759"/>
      <c r="FY49" s="759"/>
      <c r="FZ49" s="759"/>
      <c r="GA49" s="759"/>
      <c r="GB49" s="759"/>
      <c r="GC49" s="759"/>
      <c r="GD49" s="759"/>
      <c r="GE49" s="759"/>
      <c r="GF49" s="759"/>
      <c r="GG49" s="1607"/>
      <c r="GH49" s="1607"/>
      <c r="GI49" s="1607"/>
      <c r="GJ49" s="1607"/>
      <c r="GK49" s="1607"/>
      <c r="GL49" s="1607"/>
      <c r="GM49" s="1607"/>
      <c r="GN49" s="1607"/>
      <c r="GO49" s="1607"/>
      <c r="GP49" s="1607"/>
      <c r="GQ49" s="1607"/>
      <c r="GR49" s="1607"/>
      <c r="GS49" s="1607"/>
      <c r="GT49" s="1607"/>
      <c r="GU49" s="1607"/>
      <c r="GV49" s="3606"/>
      <c r="GW49" s="3606"/>
      <c r="GX49" s="3606"/>
      <c r="GY49" s="3606"/>
      <c r="GZ49" s="3606"/>
      <c r="HA49" s="3606"/>
      <c r="HB49" s="3606"/>
      <c r="HC49" s="3672"/>
      <c r="HD49" s="3606"/>
      <c r="HE49" s="3606"/>
      <c r="HF49" s="3606"/>
      <c r="HG49" s="3762"/>
      <c r="HH49" s="3763"/>
    </row>
    <row r="50" spans="1:216" s="484" customFormat="1" ht="11.1" customHeight="1" x14ac:dyDescent="0.2">
      <c r="A50" s="61" t="s">
        <v>95</v>
      </c>
      <c r="B50" s="61" t="s">
        <v>134</v>
      </c>
      <c r="C50" s="454">
        <f t="shared" si="58"/>
        <v>9</v>
      </c>
      <c r="D50" s="453">
        <f t="shared" si="59"/>
        <v>5.7324840764331211E-2</v>
      </c>
      <c r="E50" s="409">
        <f t="array" ref="E50">MIN(IF(BG50:HH50&gt;=1,$BG$3:$HH$3))</f>
        <v>40782</v>
      </c>
      <c r="F50" s="406">
        <f t="array" ref="F50">MAX(IF(BG50:HH50&gt;=1,$BG$3:$HH$3))</f>
        <v>43756</v>
      </c>
      <c r="G50" s="448">
        <f t="shared" si="60"/>
        <v>2</v>
      </c>
      <c r="H50" s="452">
        <f t="shared" si="61"/>
        <v>0.22222222222222221</v>
      </c>
      <c r="I50" s="632">
        <f t="shared" si="62"/>
        <v>1</v>
      </c>
      <c r="J50" s="381">
        <f t="array" ref="J50">IF((G50&gt;=1),MAX(IF(BG50:HH50=1,$BG$3:$HH$3)),"-")</f>
        <v>40844</v>
      </c>
      <c r="K50" s="766">
        <f t="array" ref="K50">IF((G50&gt;=1),MAX(IF(BG50:HH50=1,$BG$2:$HH$2)),"-")</f>
        <v>43</v>
      </c>
      <c r="L50" s="390">
        <f t="shared" ca="1" si="63"/>
        <v>6</v>
      </c>
      <c r="M50" s="390">
        <f t="shared" ca="1" si="64"/>
        <v>114</v>
      </c>
      <c r="N50" s="451">
        <f t="shared" si="65"/>
        <v>0</v>
      </c>
      <c r="O50" s="450">
        <f t="shared" si="66"/>
        <v>0</v>
      </c>
      <c r="P50" s="162">
        <f t="shared" si="67"/>
        <v>0</v>
      </c>
      <c r="Q50" s="449">
        <f t="shared" si="68"/>
        <v>0</v>
      </c>
      <c r="R50" s="448">
        <f t="shared" si="69"/>
        <v>2</v>
      </c>
      <c r="S50" s="447">
        <f t="shared" si="70"/>
        <v>0.22222222222222221</v>
      </c>
      <c r="T50" s="368">
        <f t="shared" si="71"/>
        <v>2</v>
      </c>
      <c r="U50" s="163">
        <f t="shared" si="72"/>
        <v>0.22222222222222221</v>
      </c>
      <c r="V50" s="369">
        <f t="shared" si="73"/>
        <v>3</v>
      </c>
      <c r="W50" s="164">
        <f t="shared" si="74"/>
        <v>0.33333333333333331</v>
      </c>
      <c r="X50" s="165">
        <f t="array" ref="X50">SUM(1*(BG$5:HH$5=BG50:HH50))-1</f>
        <v>2</v>
      </c>
      <c r="Y50" s="166">
        <f t="shared" si="75"/>
        <v>0.22222222222222221</v>
      </c>
      <c r="Z50" s="395">
        <f t="shared" si="76"/>
        <v>9.3333333333333339</v>
      </c>
      <c r="AA50" s="395">
        <f t="shared" si="77"/>
        <v>13.444444444444445</v>
      </c>
      <c r="AB50" s="403">
        <f t="shared" si="78"/>
        <v>0.69421487603305787</v>
      </c>
      <c r="AC50" s="3427">
        <f t="shared" si="79"/>
        <v>0</v>
      </c>
      <c r="AD50" s="3428">
        <f t="shared" si="80"/>
        <v>0</v>
      </c>
      <c r="AE50" s="3429">
        <f t="shared" si="81"/>
        <v>0</v>
      </c>
      <c r="AF50" s="3430">
        <f t="shared" si="82"/>
        <v>0</v>
      </c>
      <c r="AG50" s="3431">
        <f t="shared" si="83"/>
        <v>0</v>
      </c>
      <c r="AH50" s="3432">
        <f t="shared" si="84"/>
        <v>0</v>
      </c>
      <c r="AI50" s="3433">
        <f t="shared" si="85"/>
        <v>0</v>
      </c>
      <c r="AJ50" s="3434">
        <f t="shared" si="86"/>
        <v>0</v>
      </c>
      <c r="AK50" s="3435">
        <f t="shared" si="87"/>
        <v>0</v>
      </c>
      <c r="AL50" s="3436">
        <f t="shared" si="88"/>
        <v>0</v>
      </c>
      <c r="AM50" s="3437">
        <f t="shared" si="89"/>
        <v>4</v>
      </c>
      <c r="AN50" s="3438">
        <f t="shared" si="90"/>
        <v>2</v>
      </c>
      <c r="AO50" s="3439">
        <f t="shared" si="91"/>
        <v>1</v>
      </c>
      <c r="AP50" s="3440">
        <f t="shared" si="92"/>
        <v>0</v>
      </c>
      <c r="AQ50" s="3427">
        <f t="shared" si="93"/>
        <v>1</v>
      </c>
      <c r="AR50" s="3428">
        <f t="shared" si="94"/>
        <v>0</v>
      </c>
      <c r="AS50" s="3429">
        <f t="shared" si="95"/>
        <v>1</v>
      </c>
      <c r="AT50" s="3430">
        <f t="shared" si="96"/>
        <v>0</v>
      </c>
      <c r="AU50" s="3431">
        <f t="shared" si="97"/>
        <v>0</v>
      </c>
      <c r="AV50" s="3432">
        <f t="shared" si="98"/>
        <v>0</v>
      </c>
      <c r="AW50" s="3433">
        <f t="shared" si="99"/>
        <v>0</v>
      </c>
      <c r="AX50" s="3434">
        <f t="shared" si="100"/>
        <v>0</v>
      </c>
      <c r="AY50" s="3435">
        <f t="shared" si="101"/>
        <v>0</v>
      </c>
      <c r="AZ50" s="3436">
        <f t="shared" si="102"/>
        <v>0</v>
      </c>
      <c r="BA50" s="3437">
        <f t="shared" si="103"/>
        <v>0</v>
      </c>
      <c r="BB50" s="3438">
        <f t="shared" si="104"/>
        <v>0</v>
      </c>
      <c r="BC50" s="3439">
        <f t="shared" si="54"/>
        <v>2</v>
      </c>
      <c r="BD50" s="3440">
        <f t="shared" si="55"/>
        <v>0</v>
      </c>
      <c r="BE50" s="3427">
        <f t="shared" si="56"/>
        <v>0</v>
      </c>
      <c r="BF50" s="3428">
        <f t="shared" si="57"/>
        <v>0</v>
      </c>
      <c r="BG50" s="100"/>
      <c r="BH50" s="101"/>
      <c r="BI50" s="101"/>
      <c r="BJ50" s="102"/>
      <c r="BK50" s="102"/>
      <c r="BL50" s="102"/>
      <c r="BM50" s="102"/>
      <c r="BN50" s="102"/>
      <c r="BO50" s="102"/>
      <c r="BP50" s="102"/>
      <c r="BQ50" s="102"/>
      <c r="BR50" s="103"/>
      <c r="BS50" s="103"/>
      <c r="BT50" s="103"/>
      <c r="BU50" s="103"/>
      <c r="BV50" s="103"/>
      <c r="BW50" s="103"/>
      <c r="BX50" s="103"/>
      <c r="BY50" s="104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7">
        <v>1</v>
      </c>
      <c r="CV50" s="107">
        <v>10</v>
      </c>
      <c r="CW50" s="107">
        <v>1</v>
      </c>
      <c r="CX50" s="107"/>
      <c r="CY50" s="107">
        <v>5</v>
      </c>
      <c r="CZ50" s="107"/>
      <c r="DA50" s="107"/>
      <c r="DB50" s="107"/>
      <c r="DC50" s="107"/>
      <c r="DD50" s="107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>
        <v>17</v>
      </c>
      <c r="DQ50" s="108"/>
      <c r="DR50" s="109">
        <v>5</v>
      </c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2">
        <v>14</v>
      </c>
      <c r="EE50" s="102"/>
      <c r="EF50" s="102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373"/>
      <c r="ER50" s="373"/>
      <c r="ES50" s="373"/>
      <c r="ET50" s="373"/>
      <c r="EU50" s="373"/>
      <c r="EV50" s="373"/>
      <c r="EW50" s="521"/>
      <c r="EX50" s="521"/>
      <c r="EY50" s="521"/>
      <c r="EZ50" s="521"/>
      <c r="FA50" s="521"/>
      <c r="FB50" s="521"/>
      <c r="FC50" s="521"/>
      <c r="FD50" s="521"/>
      <c r="FE50" s="640"/>
      <c r="FF50" s="640"/>
      <c r="FG50" s="640"/>
      <c r="FH50" s="640"/>
      <c r="FI50" s="640"/>
      <c r="FJ50" s="640"/>
      <c r="FK50" s="640"/>
      <c r="FL50" s="640"/>
      <c r="FM50" s="640"/>
      <c r="FN50" s="640"/>
      <c r="FO50" s="640"/>
      <c r="FP50" s="640"/>
      <c r="FQ50" s="640"/>
      <c r="FR50" s="640"/>
      <c r="FS50" s="759"/>
      <c r="FT50" s="759"/>
      <c r="FU50" s="759"/>
      <c r="FV50" s="759"/>
      <c r="FW50" s="759"/>
      <c r="FX50" s="759"/>
      <c r="FY50" s="759"/>
      <c r="FZ50" s="759"/>
      <c r="GA50" s="759"/>
      <c r="GB50" s="759"/>
      <c r="GC50" s="759"/>
      <c r="GD50" s="759"/>
      <c r="GE50" s="759"/>
      <c r="GF50" s="759"/>
      <c r="GG50" s="1607"/>
      <c r="GH50" s="1607"/>
      <c r="GI50" s="1607"/>
      <c r="GJ50" s="1607"/>
      <c r="GK50" s="1607"/>
      <c r="GL50" s="1607"/>
      <c r="GM50" s="1607"/>
      <c r="GN50" s="1607"/>
      <c r="GO50" s="1607"/>
      <c r="GP50" s="1607"/>
      <c r="GQ50" s="1607"/>
      <c r="GR50" s="1607"/>
      <c r="GS50" s="1607"/>
      <c r="GT50" s="1607"/>
      <c r="GU50" s="1607"/>
      <c r="GV50" s="3606">
        <v>14</v>
      </c>
      <c r="GW50" s="3606"/>
      <c r="GX50" s="3606"/>
      <c r="GY50" s="3606">
        <v>17</v>
      </c>
      <c r="GZ50" s="3606"/>
      <c r="HA50" s="3606"/>
      <c r="HB50" s="3606"/>
      <c r="HC50" s="3672"/>
      <c r="HD50" s="3606"/>
      <c r="HE50" s="3606"/>
      <c r="HF50" s="3606"/>
      <c r="HG50" s="3762"/>
      <c r="HH50" s="3763"/>
    </row>
    <row r="51" spans="1:216" s="484" customFormat="1" ht="11.1" customHeight="1" x14ac:dyDescent="0.2">
      <c r="A51" s="59" t="s">
        <v>96</v>
      </c>
      <c r="B51" s="59" t="s">
        <v>57</v>
      </c>
      <c r="C51" s="454">
        <f t="shared" si="58"/>
        <v>9</v>
      </c>
      <c r="D51" s="453">
        <f t="shared" si="59"/>
        <v>5.7324840764331211E-2</v>
      </c>
      <c r="E51" s="409">
        <f t="array" ref="E51">MIN(IF(BG51:HH51&gt;=1,$BG$3:$HH$3))</f>
        <v>40145</v>
      </c>
      <c r="F51" s="406">
        <f t="array" ref="F51">MAX(IF(BG51:HH51&gt;=1,$BG$3:$HH$3))</f>
        <v>42797</v>
      </c>
      <c r="G51" s="448">
        <f t="shared" si="60"/>
        <v>0</v>
      </c>
      <c r="H51" s="452">
        <f t="shared" si="61"/>
        <v>0</v>
      </c>
      <c r="I51" s="632" t="str">
        <f t="shared" si="62"/>
        <v>-</v>
      </c>
      <c r="J51" s="381" t="str">
        <f t="array" ref="J51">IF((G51&gt;=1),MAX(IF(BG51:HH51=1,$BG$3:$HH$3)),"-")</f>
        <v>-</v>
      </c>
      <c r="K51" s="766" t="str">
        <f t="array" ref="K51">IF((G51&gt;=1),MAX(IF(BG51:HH51=1,$BG$2:$HH$2)),"-")</f>
        <v>-</v>
      </c>
      <c r="L51" s="390">
        <f t="shared" ca="1" si="63"/>
        <v>9</v>
      </c>
      <c r="M51" s="390" t="str">
        <f t="shared" ca="1" si="64"/>
        <v>-</v>
      </c>
      <c r="N51" s="451">
        <f t="shared" si="65"/>
        <v>0</v>
      </c>
      <c r="O51" s="450">
        <f t="shared" si="66"/>
        <v>0</v>
      </c>
      <c r="P51" s="162">
        <f t="shared" si="67"/>
        <v>1</v>
      </c>
      <c r="Q51" s="449">
        <f t="shared" si="68"/>
        <v>0.1111111111111111</v>
      </c>
      <c r="R51" s="448">
        <f t="shared" si="69"/>
        <v>1</v>
      </c>
      <c r="S51" s="447">
        <f t="shared" si="70"/>
        <v>0.1111111111111111</v>
      </c>
      <c r="T51" s="368">
        <f t="shared" si="71"/>
        <v>1</v>
      </c>
      <c r="U51" s="163">
        <f t="shared" si="72"/>
        <v>0.1111111111111111</v>
      </c>
      <c r="V51" s="369">
        <f t="shared" si="73"/>
        <v>2</v>
      </c>
      <c r="W51" s="164">
        <f t="shared" si="74"/>
        <v>0.22222222222222221</v>
      </c>
      <c r="X51" s="165">
        <f t="array" ref="X51">SUM(1*(BG$5:HH$5=BG51:HH51))-1</f>
        <v>1</v>
      </c>
      <c r="Y51" s="166">
        <f t="shared" si="75"/>
        <v>0.1111111111111111</v>
      </c>
      <c r="Z51" s="395">
        <f t="shared" si="76"/>
        <v>9.8888888888888893</v>
      </c>
      <c r="AA51" s="395">
        <f t="shared" si="77"/>
        <v>14.222222222222221</v>
      </c>
      <c r="AB51" s="403">
        <f t="shared" si="78"/>
        <v>0.69531250000000011</v>
      </c>
      <c r="AC51" s="3427">
        <f t="shared" si="79"/>
        <v>0</v>
      </c>
      <c r="AD51" s="3428">
        <f t="shared" si="80"/>
        <v>0</v>
      </c>
      <c r="AE51" s="3429">
        <f t="shared" si="81"/>
        <v>0</v>
      </c>
      <c r="AF51" s="3430">
        <f t="shared" si="82"/>
        <v>0</v>
      </c>
      <c r="AG51" s="3431">
        <f t="shared" si="83"/>
        <v>0</v>
      </c>
      <c r="AH51" s="3432">
        <f t="shared" si="84"/>
        <v>0</v>
      </c>
      <c r="AI51" s="3433">
        <f t="shared" si="85"/>
        <v>2</v>
      </c>
      <c r="AJ51" s="3434">
        <f t="shared" si="86"/>
        <v>0</v>
      </c>
      <c r="AK51" s="3435">
        <f t="shared" si="87"/>
        <v>1</v>
      </c>
      <c r="AL51" s="3436">
        <f t="shared" si="88"/>
        <v>0</v>
      </c>
      <c r="AM51" s="3437">
        <f t="shared" si="89"/>
        <v>1</v>
      </c>
      <c r="AN51" s="3438">
        <f t="shared" si="90"/>
        <v>0</v>
      </c>
      <c r="AO51" s="3439">
        <f t="shared" si="91"/>
        <v>0</v>
      </c>
      <c r="AP51" s="3440">
        <f t="shared" si="92"/>
        <v>0</v>
      </c>
      <c r="AQ51" s="3427">
        <f t="shared" si="93"/>
        <v>2</v>
      </c>
      <c r="AR51" s="3428">
        <f t="shared" si="94"/>
        <v>0</v>
      </c>
      <c r="AS51" s="3429">
        <f t="shared" si="95"/>
        <v>1</v>
      </c>
      <c r="AT51" s="3430">
        <f t="shared" si="96"/>
        <v>0</v>
      </c>
      <c r="AU51" s="3431">
        <f t="shared" si="97"/>
        <v>1</v>
      </c>
      <c r="AV51" s="3432">
        <f t="shared" si="98"/>
        <v>0</v>
      </c>
      <c r="AW51" s="3433">
        <f t="shared" si="99"/>
        <v>1</v>
      </c>
      <c r="AX51" s="3434">
        <f t="shared" si="100"/>
        <v>0</v>
      </c>
      <c r="AY51" s="3435">
        <f t="shared" si="101"/>
        <v>0</v>
      </c>
      <c r="AZ51" s="3436">
        <f t="shared" si="102"/>
        <v>0</v>
      </c>
      <c r="BA51" s="3437">
        <f t="shared" si="103"/>
        <v>0</v>
      </c>
      <c r="BB51" s="3438">
        <f t="shared" si="104"/>
        <v>0</v>
      </c>
      <c r="BC51" s="3439">
        <f t="shared" si="54"/>
        <v>0</v>
      </c>
      <c r="BD51" s="3440">
        <f t="shared" si="55"/>
        <v>0</v>
      </c>
      <c r="BE51" s="3427">
        <f t="shared" si="56"/>
        <v>0</v>
      </c>
      <c r="BF51" s="3428">
        <f t="shared" si="57"/>
        <v>0</v>
      </c>
      <c r="BG51" s="100"/>
      <c r="BH51" s="101"/>
      <c r="BI51" s="101"/>
      <c r="BJ51" s="102"/>
      <c r="BK51" s="102"/>
      <c r="BL51" s="102"/>
      <c r="BM51" s="102"/>
      <c r="BN51" s="102"/>
      <c r="BO51" s="102"/>
      <c r="BP51" s="102"/>
      <c r="BQ51" s="102"/>
      <c r="BR51" s="103"/>
      <c r="BS51" s="103"/>
      <c r="BT51" s="103"/>
      <c r="BU51" s="103"/>
      <c r="BV51" s="103"/>
      <c r="BW51" s="103"/>
      <c r="BX51" s="103"/>
      <c r="BY51" s="104"/>
      <c r="BZ51" s="105"/>
      <c r="CA51" s="105"/>
      <c r="CB51" s="105"/>
      <c r="CC51" s="105">
        <v>8</v>
      </c>
      <c r="CD51" s="105">
        <v>10</v>
      </c>
      <c r="CE51" s="105"/>
      <c r="CF51" s="105"/>
      <c r="CG51" s="105"/>
      <c r="CH51" s="105"/>
      <c r="CI51" s="105"/>
      <c r="CJ51" s="106"/>
      <c r="CK51" s="106"/>
      <c r="CL51" s="106"/>
      <c r="CM51" s="106"/>
      <c r="CN51" s="106"/>
      <c r="CO51" s="106"/>
      <c r="CP51" s="106"/>
      <c r="CQ51" s="106">
        <v>4</v>
      </c>
      <c r="CR51" s="106"/>
      <c r="CS51" s="106"/>
      <c r="CT51" s="106"/>
      <c r="CU51" s="107"/>
      <c r="CV51" s="107">
        <v>9</v>
      </c>
      <c r="CW51" s="107"/>
      <c r="CX51" s="107"/>
      <c r="CY51" s="107"/>
      <c r="CZ51" s="107"/>
      <c r="DA51" s="107"/>
      <c r="DB51" s="107"/>
      <c r="DC51" s="107"/>
      <c r="DD51" s="107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9"/>
      <c r="DS51" s="109">
        <v>17</v>
      </c>
      <c r="DT51" s="109"/>
      <c r="DU51" s="109"/>
      <c r="DV51" s="109"/>
      <c r="DW51" s="109"/>
      <c r="DX51" s="109"/>
      <c r="DY51" s="109"/>
      <c r="DZ51" s="109"/>
      <c r="EA51" s="109">
        <v>14</v>
      </c>
      <c r="EB51" s="109"/>
      <c r="EC51" s="109"/>
      <c r="ED51" s="102"/>
      <c r="EE51" s="102">
        <v>3</v>
      </c>
      <c r="EF51" s="102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373"/>
      <c r="ER51" s="373"/>
      <c r="ES51" s="373"/>
      <c r="ET51" s="373"/>
      <c r="EU51" s="373"/>
      <c r="EV51" s="373">
        <v>10</v>
      </c>
      <c r="EW51" s="521"/>
      <c r="EX51" s="521"/>
      <c r="EY51" s="521"/>
      <c r="EZ51" s="521"/>
      <c r="FA51" s="521"/>
      <c r="FB51" s="521"/>
      <c r="FC51" s="521"/>
      <c r="FD51" s="521"/>
      <c r="FE51" s="640"/>
      <c r="FF51" s="640"/>
      <c r="FG51" s="640"/>
      <c r="FH51" s="640"/>
      <c r="FI51" s="640"/>
      <c r="FJ51" s="640"/>
      <c r="FK51" s="640"/>
      <c r="FL51" s="640"/>
      <c r="FM51" s="640"/>
      <c r="FN51" s="640">
        <v>14</v>
      </c>
      <c r="FO51" s="640"/>
      <c r="FP51" s="640"/>
      <c r="FQ51" s="640"/>
      <c r="FR51" s="640"/>
      <c r="FS51" s="759"/>
      <c r="FT51" s="759"/>
      <c r="FU51" s="759"/>
      <c r="FV51" s="759"/>
      <c r="FW51" s="759"/>
      <c r="FX51" s="759"/>
      <c r="FY51" s="759"/>
      <c r="FZ51" s="759"/>
      <c r="GA51" s="759"/>
      <c r="GB51" s="759"/>
      <c r="GC51" s="759"/>
      <c r="GD51" s="759"/>
      <c r="GE51" s="759"/>
      <c r="GF51" s="759"/>
      <c r="GG51" s="1607"/>
      <c r="GH51" s="1607"/>
      <c r="GI51" s="1607"/>
      <c r="GJ51" s="1607"/>
      <c r="GK51" s="1607"/>
      <c r="GL51" s="1607"/>
      <c r="GM51" s="1607"/>
      <c r="GN51" s="1607"/>
      <c r="GO51" s="1607"/>
      <c r="GP51" s="1607"/>
      <c r="GQ51" s="1607"/>
      <c r="GR51" s="1607"/>
      <c r="GS51" s="1607"/>
      <c r="GT51" s="1607"/>
      <c r="GU51" s="1607"/>
      <c r="GV51" s="3606"/>
      <c r="GW51" s="3606"/>
      <c r="GX51" s="3606"/>
      <c r="GY51" s="3606"/>
      <c r="GZ51" s="3606"/>
      <c r="HA51" s="3606"/>
      <c r="HB51" s="3606"/>
      <c r="HC51" s="3672"/>
      <c r="HD51" s="3606"/>
      <c r="HE51" s="3606"/>
      <c r="HF51" s="3606"/>
      <c r="HG51" s="3762"/>
      <c r="HH51" s="3763"/>
    </row>
    <row r="52" spans="1:216" s="484" customFormat="1" ht="11.1" customHeight="1" x14ac:dyDescent="0.2">
      <c r="A52" s="59" t="s">
        <v>2</v>
      </c>
      <c r="B52" s="59" t="s">
        <v>2</v>
      </c>
      <c r="C52" s="454">
        <f t="shared" si="58"/>
        <v>12</v>
      </c>
      <c r="D52" s="453">
        <f t="shared" si="59"/>
        <v>7.6433121019108277E-2</v>
      </c>
      <c r="E52" s="409">
        <f t="array" ref="E52">MIN(IF(BG52:HH52&gt;=1,$BG$3:$HH$3))</f>
        <v>39227</v>
      </c>
      <c r="F52" s="406">
        <f t="array" ref="F52">MAX(IF(BG52:HH52&gt;=1,$BG$3:$HH$3))</f>
        <v>40480</v>
      </c>
      <c r="G52" s="448">
        <f t="shared" si="60"/>
        <v>0</v>
      </c>
      <c r="H52" s="452">
        <f t="shared" si="61"/>
        <v>0</v>
      </c>
      <c r="I52" s="632" t="str">
        <f t="shared" si="62"/>
        <v>-</v>
      </c>
      <c r="J52" s="381" t="str">
        <f t="array" ref="J52">IF((G52&gt;=1),MAX(IF(BG52:HH52=1,$BG$3:$HH$3)),"-")</f>
        <v>-</v>
      </c>
      <c r="K52" s="766" t="str">
        <f t="array" ref="K52">IF((G52&gt;=1),MAX(IF(BG52:HH52=1,$BG$2:$HH$2)),"-")</f>
        <v>-</v>
      </c>
      <c r="L52" s="390">
        <f t="shared" ca="1" si="63"/>
        <v>12</v>
      </c>
      <c r="M52" s="390" t="str">
        <f t="shared" ca="1" si="64"/>
        <v>-</v>
      </c>
      <c r="N52" s="451">
        <f t="shared" si="65"/>
        <v>0</v>
      </c>
      <c r="O52" s="450">
        <f t="shared" si="66"/>
        <v>0</v>
      </c>
      <c r="P52" s="162">
        <f t="shared" si="67"/>
        <v>1</v>
      </c>
      <c r="Q52" s="449">
        <f t="shared" si="68"/>
        <v>8.3333333333333329E-2</v>
      </c>
      <c r="R52" s="448">
        <f t="shared" si="69"/>
        <v>1</v>
      </c>
      <c r="S52" s="447">
        <f t="shared" si="70"/>
        <v>8.3333333333333329E-2</v>
      </c>
      <c r="T52" s="368">
        <f t="shared" si="71"/>
        <v>1</v>
      </c>
      <c r="U52" s="163">
        <f t="shared" si="72"/>
        <v>8.3333333333333329E-2</v>
      </c>
      <c r="V52" s="369">
        <f t="shared" si="73"/>
        <v>1</v>
      </c>
      <c r="W52" s="164">
        <f t="shared" si="74"/>
        <v>8.3333333333333329E-2</v>
      </c>
      <c r="X52" s="165">
        <f t="array" ref="X52">SUM(1*(BG$5:HH$5=BG52:HH52))-1</f>
        <v>2</v>
      </c>
      <c r="Y52" s="166">
        <f t="shared" si="75"/>
        <v>0.16666666666666666</v>
      </c>
      <c r="Z52" s="395">
        <f t="shared" si="76"/>
        <v>10</v>
      </c>
      <c r="AA52" s="395">
        <f t="shared" si="77"/>
        <v>12.333333333333334</v>
      </c>
      <c r="AB52" s="403">
        <f t="shared" si="78"/>
        <v>0.81081081081081074</v>
      </c>
      <c r="AC52" s="3427">
        <f t="shared" si="79"/>
        <v>2</v>
      </c>
      <c r="AD52" s="3428">
        <f t="shared" si="80"/>
        <v>0</v>
      </c>
      <c r="AE52" s="3429">
        <f t="shared" si="81"/>
        <v>4</v>
      </c>
      <c r="AF52" s="3430">
        <f t="shared" si="82"/>
        <v>0</v>
      </c>
      <c r="AG52" s="3431">
        <f t="shared" si="83"/>
        <v>5</v>
      </c>
      <c r="AH52" s="3432">
        <f t="shared" si="84"/>
        <v>0</v>
      </c>
      <c r="AI52" s="3433">
        <f t="shared" si="85"/>
        <v>0</v>
      </c>
      <c r="AJ52" s="3434">
        <f t="shared" si="86"/>
        <v>0</v>
      </c>
      <c r="AK52" s="3435">
        <f t="shared" si="87"/>
        <v>1</v>
      </c>
      <c r="AL52" s="3436">
        <f t="shared" si="88"/>
        <v>0</v>
      </c>
      <c r="AM52" s="3437">
        <f t="shared" si="89"/>
        <v>0</v>
      </c>
      <c r="AN52" s="3438">
        <f t="shared" si="90"/>
        <v>0</v>
      </c>
      <c r="AO52" s="3439">
        <f t="shared" si="91"/>
        <v>0</v>
      </c>
      <c r="AP52" s="3440">
        <f t="shared" si="92"/>
        <v>0</v>
      </c>
      <c r="AQ52" s="3427">
        <f t="shared" si="93"/>
        <v>0</v>
      </c>
      <c r="AR52" s="3428">
        <f t="shared" si="94"/>
        <v>0</v>
      </c>
      <c r="AS52" s="3429">
        <f t="shared" si="95"/>
        <v>0</v>
      </c>
      <c r="AT52" s="3430">
        <f t="shared" si="96"/>
        <v>0</v>
      </c>
      <c r="AU52" s="3431">
        <f t="shared" si="97"/>
        <v>0</v>
      </c>
      <c r="AV52" s="3432">
        <f t="shared" si="98"/>
        <v>0</v>
      </c>
      <c r="AW52" s="3433">
        <f t="shared" si="99"/>
        <v>0</v>
      </c>
      <c r="AX52" s="3434">
        <f t="shared" si="100"/>
        <v>0</v>
      </c>
      <c r="AY52" s="3435">
        <f t="shared" si="101"/>
        <v>0</v>
      </c>
      <c r="AZ52" s="3436">
        <f t="shared" si="102"/>
        <v>0</v>
      </c>
      <c r="BA52" s="3437">
        <f t="shared" si="103"/>
        <v>0</v>
      </c>
      <c r="BB52" s="3438">
        <f t="shared" si="104"/>
        <v>0</v>
      </c>
      <c r="BC52" s="3439">
        <f t="shared" si="54"/>
        <v>0</v>
      </c>
      <c r="BD52" s="3440">
        <f t="shared" si="55"/>
        <v>0</v>
      </c>
      <c r="BE52" s="3427">
        <f t="shared" si="56"/>
        <v>0</v>
      </c>
      <c r="BF52" s="3428">
        <f t="shared" si="57"/>
        <v>0</v>
      </c>
      <c r="BG52" s="111">
        <v>11</v>
      </c>
      <c r="BH52" s="109">
        <v>12</v>
      </c>
      <c r="BI52" s="109"/>
      <c r="BJ52" s="102">
        <v>11</v>
      </c>
      <c r="BK52" s="102">
        <v>11</v>
      </c>
      <c r="BL52" s="102"/>
      <c r="BM52" s="102">
        <v>14</v>
      </c>
      <c r="BN52" s="102">
        <v>11</v>
      </c>
      <c r="BO52" s="102"/>
      <c r="BP52" s="102"/>
      <c r="BQ52" s="102"/>
      <c r="BR52" s="104"/>
      <c r="BS52" s="104">
        <v>5</v>
      </c>
      <c r="BT52" s="104"/>
      <c r="BU52" s="104"/>
      <c r="BV52" s="104">
        <v>3</v>
      </c>
      <c r="BW52" s="104">
        <v>12</v>
      </c>
      <c r="BX52" s="104">
        <v>10</v>
      </c>
      <c r="BY52" s="104">
        <v>9</v>
      </c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6"/>
      <c r="CK52" s="106"/>
      <c r="CL52" s="106">
        <v>11</v>
      </c>
      <c r="CM52" s="106"/>
      <c r="CN52" s="106"/>
      <c r="CO52" s="106"/>
      <c r="CP52" s="106"/>
      <c r="CQ52" s="106"/>
      <c r="CR52" s="106"/>
      <c r="CS52" s="106"/>
      <c r="CT52" s="106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2"/>
      <c r="EE52" s="102"/>
      <c r="EF52" s="102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373"/>
      <c r="ER52" s="373"/>
      <c r="ES52" s="373"/>
      <c r="ET52" s="373"/>
      <c r="EU52" s="373"/>
      <c r="EV52" s="373"/>
      <c r="EW52" s="521"/>
      <c r="EX52" s="521"/>
      <c r="EY52" s="521"/>
      <c r="EZ52" s="521"/>
      <c r="FA52" s="521"/>
      <c r="FB52" s="521"/>
      <c r="FC52" s="521"/>
      <c r="FD52" s="521"/>
      <c r="FE52" s="640"/>
      <c r="FF52" s="640"/>
      <c r="FG52" s="640"/>
      <c r="FH52" s="640"/>
      <c r="FI52" s="640"/>
      <c r="FJ52" s="640"/>
      <c r="FK52" s="640"/>
      <c r="FL52" s="640"/>
      <c r="FM52" s="640"/>
      <c r="FN52" s="640"/>
      <c r="FO52" s="640"/>
      <c r="FP52" s="640"/>
      <c r="FQ52" s="640"/>
      <c r="FR52" s="640"/>
      <c r="FS52" s="759"/>
      <c r="FT52" s="759"/>
      <c r="FU52" s="759"/>
      <c r="FV52" s="759"/>
      <c r="FW52" s="759"/>
      <c r="FX52" s="759"/>
      <c r="FY52" s="759"/>
      <c r="FZ52" s="759"/>
      <c r="GA52" s="759"/>
      <c r="GB52" s="759"/>
      <c r="GC52" s="759"/>
      <c r="GD52" s="759"/>
      <c r="GE52" s="759"/>
      <c r="GF52" s="759"/>
      <c r="GG52" s="1607"/>
      <c r="GH52" s="1607"/>
      <c r="GI52" s="1607"/>
      <c r="GJ52" s="1607"/>
      <c r="GK52" s="1607"/>
      <c r="GL52" s="1607"/>
      <c r="GM52" s="1607"/>
      <c r="GN52" s="1607"/>
      <c r="GO52" s="1607"/>
      <c r="GP52" s="1607"/>
      <c r="GQ52" s="1607"/>
      <c r="GR52" s="1607"/>
      <c r="GS52" s="1607"/>
      <c r="GT52" s="1607"/>
      <c r="GU52" s="1607"/>
      <c r="GV52" s="3606"/>
      <c r="GW52" s="3606"/>
      <c r="GX52" s="3606"/>
      <c r="GY52" s="3606"/>
      <c r="GZ52" s="3606"/>
      <c r="HA52" s="3606"/>
      <c r="HB52" s="3606"/>
      <c r="HC52" s="3672"/>
      <c r="HD52" s="3606"/>
      <c r="HE52" s="3606"/>
      <c r="HF52" s="3606"/>
      <c r="HG52" s="3762"/>
      <c r="HH52" s="3763"/>
    </row>
    <row r="53" spans="1:216" s="484" customFormat="1" ht="11.1" customHeight="1" x14ac:dyDescent="0.2">
      <c r="A53" s="59" t="s">
        <v>294</v>
      </c>
      <c r="B53" s="59" t="s">
        <v>293</v>
      </c>
      <c r="C53" s="454">
        <f t="shared" si="58"/>
        <v>1</v>
      </c>
      <c r="D53" s="453">
        <f t="shared" si="59"/>
        <v>6.369426751592357E-3</v>
      </c>
      <c r="E53" s="409">
        <f t="array" ref="E53">MIN(IF(BG53:HH53&gt;=1,$BG$3:$HH$3))</f>
        <v>42367</v>
      </c>
      <c r="F53" s="406">
        <f t="array" ref="F53">MAX(IF(BG53:HH53&gt;=1,$BG$3:$HH$3))</f>
        <v>42367</v>
      </c>
      <c r="G53" s="448">
        <f t="shared" si="60"/>
        <v>0</v>
      </c>
      <c r="H53" s="452">
        <f t="shared" si="61"/>
        <v>0</v>
      </c>
      <c r="I53" s="632" t="str">
        <f t="shared" si="62"/>
        <v>-</v>
      </c>
      <c r="J53" s="381" t="str">
        <f t="array" ref="J53">IF((G53&gt;=1),MAX(IF(BG53:HH53=1,$BG$3:$HH$3)),"-")</f>
        <v>-</v>
      </c>
      <c r="K53" s="766" t="str">
        <f t="array" ref="K53">IF((G53&gt;=1),MAX(IF(BG53:HH53=1,$BG$2:$HH$2)),"-")</f>
        <v>-</v>
      </c>
      <c r="L53" s="390">
        <f t="shared" ca="1" si="63"/>
        <v>1</v>
      </c>
      <c r="M53" s="390" t="str">
        <f t="shared" ca="1" si="64"/>
        <v>-</v>
      </c>
      <c r="N53" s="451">
        <f t="shared" si="65"/>
        <v>0</v>
      </c>
      <c r="O53" s="450">
        <f t="shared" si="66"/>
        <v>0</v>
      </c>
      <c r="P53" s="162">
        <f t="shared" si="67"/>
        <v>0</v>
      </c>
      <c r="Q53" s="449">
        <f t="shared" si="68"/>
        <v>0</v>
      </c>
      <c r="R53" s="448">
        <f t="shared" si="69"/>
        <v>0</v>
      </c>
      <c r="S53" s="447">
        <f t="shared" si="70"/>
        <v>0</v>
      </c>
      <c r="T53" s="368">
        <f t="shared" si="71"/>
        <v>0</v>
      </c>
      <c r="U53" s="163">
        <f t="shared" si="72"/>
        <v>0</v>
      </c>
      <c r="V53" s="369">
        <f t="shared" si="73"/>
        <v>0</v>
      </c>
      <c r="W53" s="164">
        <f t="shared" si="74"/>
        <v>0</v>
      </c>
      <c r="X53" s="165">
        <f t="array" ref="X53">SUM(1*(BG$5:HH$5=BG53:HH53))-1</f>
        <v>0</v>
      </c>
      <c r="Y53" s="166">
        <f t="shared" si="75"/>
        <v>0</v>
      </c>
      <c r="Z53" s="395">
        <f t="shared" si="76"/>
        <v>15</v>
      </c>
      <c r="AA53" s="395">
        <f t="shared" si="77"/>
        <v>18</v>
      </c>
      <c r="AB53" s="403">
        <f t="shared" si="78"/>
        <v>0.83333333333333337</v>
      </c>
      <c r="AC53" s="3427">
        <f t="shared" si="79"/>
        <v>0</v>
      </c>
      <c r="AD53" s="3428">
        <f t="shared" si="80"/>
        <v>0</v>
      </c>
      <c r="AE53" s="3429">
        <f t="shared" si="81"/>
        <v>0</v>
      </c>
      <c r="AF53" s="3430">
        <f t="shared" si="82"/>
        <v>0</v>
      </c>
      <c r="AG53" s="3431">
        <f t="shared" si="83"/>
        <v>0</v>
      </c>
      <c r="AH53" s="3432">
        <f t="shared" si="84"/>
        <v>0</v>
      </c>
      <c r="AI53" s="3433">
        <f t="shared" si="85"/>
        <v>0</v>
      </c>
      <c r="AJ53" s="3434">
        <f t="shared" si="86"/>
        <v>0</v>
      </c>
      <c r="AK53" s="3435">
        <f t="shared" si="87"/>
        <v>0</v>
      </c>
      <c r="AL53" s="3436">
        <f t="shared" si="88"/>
        <v>0</v>
      </c>
      <c r="AM53" s="3437">
        <f t="shared" si="89"/>
        <v>0</v>
      </c>
      <c r="AN53" s="3438">
        <f t="shared" si="90"/>
        <v>0</v>
      </c>
      <c r="AO53" s="3439">
        <f t="shared" si="91"/>
        <v>0</v>
      </c>
      <c r="AP53" s="3440">
        <f t="shared" si="92"/>
        <v>0</v>
      </c>
      <c r="AQ53" s="3427">
        <f t="shared" si="93"/>
        <v>0</v>
      </c>
      <c r="AR53" s="3428">
        <f t="shared" si="94"/>
        <v>0</v>
      </c>
      <c r="AS53" s="3429">
        <f t="shared" si="95"/>
        <v>0</v>
      </c>
      <c r="AT53" s="3430">
        <f t="shared" si="96"/>
        <v>0</v>
      </c>
      <c r="AU53" s="3431">
        <f t="shared" si="97"/>
        <v>1</v>
      </c>
      <c r="AV53" s="3432">
        <f t="shared" si="98"/>
        <v>0</v>
      </c>
      <c r="AW53" s="3433">
        <f t="shared" si="99"/>
        <v>0</v>
      </c>
      <c r="AX53" s="3434">
        <f t="shared" si="100"/>
        <v>0</v>
      </c>
      <c r="AY53" s="3435">
        <f t="shared" si="101"/>
        <v>0</v>
      </c>
      <c r="AZ53" s="3436">
        <f t="shared" si="102"/>
        <v>0</v>
      </c>
      <c r="BA53" s="3437">
        <f t="shared" si="103"/>
        <v>0</v>
      </c>
      <c r="BB53" s="3438">
        <f t="shared" si="104"/>
        <v>0</v>
      </c>
      <c r="BC53" s="3439">
        <f t="shared" si="54"/>
        <v>0</v>
      </c>
      <c r="BD53" s="3440">
        <f t="shared" si="55"/>
        <v>0</v>
      </c>
      <c r="BE53" s="3427">
        <f t="shared" si="56"/>
        <v>0</v>
      </c>
      <c r="BF53" s="3428">
        <f t="shared" si="57"/>
        <v>0</v>
      </c>
      <c r="BG53" s="111"/>
      <c r="BH53" s="109"/>
      <c r="BI53" s="109"/>
      <c r="BJ53" s="102"/>
      <c r="BK53" s="102"/>
      <c r="BL53" s="102"/>
      <c r="BM53" s="102"/>
      <c r="BN53" s="102"/>
      <c r="BO53" s="102"/>
      <c r="BP53" s="102"/>
      <c r="BQ53" s="102"/>
      <c r="BR53" s="104"/>
      <c r="BS53" s="104"/>
      <c r="BT53" s="104"/>
      <c r="BU53" s="104"/>
      <c r="BV53" s="104"/>
      <c r="BW53" s="104"/>
      <c r="BX53" s="104"/>
      <c r="BY53" s="104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2"/>
      <c r="EE53" s="102"/>
      <c r="EF53" s="102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373"/>
      <c r="ER53" s="373"/>
      <c r="ES53" s="373"/>
      <c r="ET53" s="373"/>
      <c r="EU53" s="373"/>
      <c r="EV53" s="373"/>
      <c r="EW53" s="521">
        <v>15</v>
      </c>
      <c r="EX53" s="521"/>
      <c r="EY53" s="521"/>
      <c r="EZ53" s="521"/>
      <c r="FA53" s="521"/>
      <c r="FB53" s="521"/>
      <c r="FC53" s="521"/>
      <c r="FD53" s="521"/>
      <c r="FE53" s="640"/>
      <c r="FF53" s="640"/>
      <c r="FG53" s="640"/>
      <c r="FH53" s="640"/>
      <c r="FI53" s="640"/>
      <c r="FJ53" s="640"/>
      <c r="FK53" s="640"/>
      <c r="FL53" s="640"/>
      <c r="FM53" s="640"/>
      <c r="FN53" s="640"/>
      <c r="FO53" s="640"/>
      <c r="FP53" s="640"/>
      <c r="FQ53" s="640"/>
      <c r="FR53" s="640"/>
      <c r="FS53" s="759"/>
      <c r="FT53" s="759"/>
      <c r="FU53" s="759"/>
      <c r="FV53" s="759"/>
      <c r="FW53" s="759"/>
      <c r="FX53" s="759"/>
      <c r="FY53" s="759"/>
      <c r="FZ53" s="759"/>
      <c r="GA53" s="759"/>
      <c r="GB53" s="759"/>
      <c r="GC53" s="759"/>
      <c r="GD53" s="759"/>
      <c r="GE53" s="759"/>
      <c r="GF53" s="759"/>
      <c r="GG53" s="1607"/>
      <c r="GH53" s="1607"/>
      <c r="GI53" s="1607"/>
      <c r="GJ53" s="1607"/>
      <c r="GK53" s="1607"/>
      <c r="GL53" s="1607"/>
      <c r="GM53" s="1607"/>
      <c r="GN53" s="1607"/>
      <c r="GO53" s="1607"/>
      <c r="GP53" s="1607"/>
      <c r="GQ53" s="1607"/>
      <c r="GR53" s="1607"/>
      <c r="GS53" s="1607"/>
      <c r="GT53" s="1607"/>
      <c r="GU53" s="1607"/>
      <c r="GV53" s="3606"/>
      <c r="GW53" s="3606"/>
      <c r="GX53" s="3606"/>
      <c r="GY53" s="3606"/>
      <c r="GZ53" s="3606"/>
      <c r="HA53" s="3606"/>
      <c r="HB53" s="3606"/>
      <c r="HC53" s="3672"/>
      <c r="HD53" s="3606"/>
      <c r="HE53" s="3606"/>
      <c r="HF53" s="3606"/>
      <c r="HG53" s="3762"/>
      <c r="HH53" s="3763"/>
    </row>
    <row r="54" spans="1:216" s="484" customFormat="1" ht="11.1" customHeight="1" x14ac:dyDescent="0.2">
      <c r="A54" s="59" t="s">
        <v>204</v>
      </c>
      <c r="B54" s="59" t="s">
        <v>205</v>
      </c>
      <c r="C54" s="454">
        <f t="shared" si="58"/>
        <v>1</v>
      </c>
      <c r="D54" s="453">
        <f t="shared" si="59"/>
        <v>6.369426751592357E-3</v>
      </c>
      <c r="E54" s="409">
        <f t="array" ref="E54">MIN(IF(BG54:HH54&gt;=1,$BG$3:$HH$3))</f>
        <v>41607</v>
      </c>
      <c r="F54" s="406">
        <f t="array" ref="F54">MAX(IF(BG54:HH54&gt;=1,$BG$3:$HH$3))</f>
        <v>41607</v>
      </c>
      <c r="G54" s="448">
        <f t="shared" si="60"/>
        <v>0</v>
      </c>
      <c r="H54" s="452">
        <f t="shared" si="61"/>
        <v>0</v>
      </c>
      <c r="I54" s="632" t="str">
        <f t="shared" si="62"/>
        <v>-</v>
      </c>
      <c r="J54" s="381" t="str">
        <f t="array" ref="J54">IF((G54&gt;=1),MAX(IF(BG54:HH54=1,$BG$3:$HH$3)),"-")</f>
        <v>-</v>
      </c>
      <c r="K54" s="766" t="str">
        <f t="array" ref="K54">IF((G54&gt;=1),MAX(IF(BG54:HH54=1,$BG$2:$HH$2)),"-")</f>
        <v>-</v>
      </c>
      <c r="L54" s="390">
        <f t="shared" ca="1" si="63"/>
        <v>1</v>
      </c>
      <c r="M54" s="390" t="str">
        <f t="shared" ca="1" si="64"/>
        <v>-</v>
      </c>
      <c r="N54" s="451">
        <f t="shared" si="65"/>
        <v>0</v>
      </c>
      <c r="O54" s="450">
        <f t="shared" si="66"/>
        <v>0</v>
      </c>
      <c r="P54" s="162">
        <f t="shared" si="67"/>
        <v>0</v>
      </c>
      <c r="Q54" s="449">
        <f t="shared" si="68"/>
        <v>0</v>
      </c>
      <c r="R54" s="448">
        <f t="shared" si="69"/>
        <v>0</v>
      </c>
      <c r="S54" s="447">
        <f t="shared" si="70"/>
        <v>0</v>
      </c>
      <c r="T54" s="368">
        <f t="shared" si="71"/>
        <v>0</v>
      </c>
      <c r="U54" s="163">
        <f t="shared" si="72"/>
        <v>0</v>
      </c>
      <c r="V54" s="369">
        <f t="shared" si="73"/>
        <v>0</v>
      </c>
      <c r="W54" s="164">
        <f t="shared" si="74"/>
        <v>0</v>
      </c>
      <c r="X54" s="165">
        <f t="array" ref="X54">SUM(1*(BG$5:HH$5=BG54:HH54))-1</f>
        <v>0</v>
      </c>
      <c r="Y54" s="166">
        <f t="shared" si="75"/>
        <v>0</v>
      </c>
      <c r="Z54" s="395">
        <f t="shared" si="76"/>
        <v>13</v>
      </c>
      <c r="AA54" s="395">
        <f t="shared" si="77"/>
        <v>18</v>
      </c>
      <c r="AB54" s="403">
        <f t="shared" si="78"/>
        <v>0.72222222222222221</v>
      </c>
      <c r="AC54" s="3427">
        <f t="shared" si="79"/>
        <v>0</v>
      </c>
      <c r="AD54" s="3428">
        <f t="shared" si="80"/>
        <v>0</v>
      </c>
      <c r="AE54" s="3429">
        <f t="shared" si="81"/>
        <v>0</v>
      </c>
      <c r="AF54" s="3430">
        <f t="shared" si="82"/>
        <v>0</v>
      </c>
      <c r="AG54" s="3431">
        <f t="shared" si="83"/>
        <v>0</v>
      </c>
      <c r="AH54" s="3432">
        <f t="shared" si="84"/>
        <v>0</v>
      </c>
      <c r="AI54" s="3433">
        <f t="shared" si="85"/>
        <v>0</v>
      </c>
      <c r="AJ54" s="3434">
        <f t="shared" si="86"/>
        <v>0</v>
      </c>
      <c r="AK54" s="3435">
        <f t="shared" si="87"/>
        <v>0</v>
      </c>
      <c r="AL54" s="3436">
        <f t="shared" si="88"/>
        <v>0</v>
      </c>
      <c r="AM54" s="3437">
        <f t="shared" si="89"/>
        <v>0</v>
      </c>
      <c r="AN54" s="3438">
        <f t="shared" si="90"/>
        <v>0</v>
      </c>
      <c r="AO54" s="3439">
        <f t="shared" si="91"/>
        <v>0</v>
      </c>
      <c r="AP54" s="3440">
        <f t="shared" si="92"/>
        <v>0</v>
      </c>
      <c r="AQ54" s="3427">
        <f t="shared" si="93"/>
        <v>1</v>
      </c>
      <c r="AR54" s="3428">
        <f t="shared" si="94"/>
        <v>0</v>
      </c>
      <c r="AS54" s="3429">
        <f t="shared" si="95"/>
        <v>0</v>
      </c>
      <c r="AT54" s="3430">
        <f t="shared" si="96"/>
        <v>0</v>
      </c>
      <c r="AU54" s="3431">
        <f t="shared" si="97"/>
        <v>0</v>
      </c>
      <c r="AV54" s="3432">
        <f t="shared" si="98"/>
        <v>0</v>
      </c>
      <c r="AW54" s="3433">
        <f t="shared" si="99"/>
        <v>0</v>
      </c>
      <c r="AX54" s="3434">
        <f t="shared" si="100"/>
        <v>0</v>
      </c>
      <c r="AY54" s="3435">
        <f t="shared" si="101"/>
        <v>0</v>
      </c>
      <c r="AZ54" s="3436">
        <f t="shared" si="102"/>
        <v>0</v>
      </c>
      <c r="BA54" s="3437">
        <f t="shared" si="103"/>
        <v>0</v>
      </c>
      <c r="BB54" s="3438">
        <f t="shared" si="104"/>
        <v>0</v>
      </c>
      <c r="BC54" s="3439">
        <f t="shared" si="54"/>
        <v>0</v>
      </c>
      <c r="BD54" s="3440">
        <f t="shared" si="55"/>
        <v>0</v>
      </c>
      <c r="BE54" s="3427">
        <f t="shared" si="56"/>
        <v>0</v>
      </c>
      <c r="BF54" s="3428">
        <f t="shared" si="57"/>
        <v>0</v>
      </c>
      <c r="BG54" s="100"/>
      <c r="BH54" s="101"/>
      <c r="BI54" s="101"/>
      <c r="BJ54" s="102"/>
      <c r="BK54" s="102"/>
      <c r="BL54" s="102"/>
      <c r="BM54" s="102"/>
      <c r="BN54" s="102"/>
      <c r="BO54" s="102"/>
      <c r="BP54" s="102"/>
      <c r="BQ54" s="102"/>
      <c r="BR54" s="103"/>
      <c r="BS54" s="103"/>
      <c r="BT54" s="103"/>
      <c r="BU54" s="103"/>
      <c r="BV54" s="103"/>
      <c r="BW54" s="103"/>
      <c r="BX54" s="103"/>
      <c r="BY54" s="104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9"/>
      <c r="DS54" s="109"/>
      <c r="DT54" s="109"/>
      <c r="DU54" s="109"/>
      <c r="DV54" s="109">
        <v>13</v>
      </c>
      <c r="DW54" s="109"/>
      <c r="DX54" s="109"/>
      <c r="DY54" s="109"/>
      <c r="DZ54" s="109"/>
      <c r="EA54" s="109"/>
      <c r="EB54" s="109"/>
      <c r="EC54" s="109"/>
      <c r="ED54" s="102"/>
      <c r="EE54" s="102"/>
      <c r="EF54" s="102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373"/>
      <c r="ER54" s="373"/>
      <c r="ES54" s="373"/>
      <c r="ET54" s="373"/>
      <c r="EU54" s="373"/>
      <c r="EV54" s="373"/>
      <c r="EW54" s="521"/>
      <c r="EX54" s="521"/>
      <c r="EY54" s="521"/>
      <c r="EZ54" s="521"/>
      <c r="FA54" s="521"/>
      <c r="FB54" s="521"/>
      <c r="FC54" s="521"/>
      <c r="FD54" s="521"/>
      <c r="FE54" s="640"/>
      <c r="FF54" s="640"/>
      <c r="FG54" s="640"/>
      <c r="FH54" s="640"/>
      <c r="FI54" s="640"/>
      <c r="FJ54" s="640"/>
      <c r="FK54" s="640"/>
      <c r="FL54" s="640"/>
      <c r="FM54" s="640"/>
      <c r="FN54" s="640"/>
      <c r="FO54" s="640"/>
      <c r="FP54" s="640"/>
      <c r="FQ54" s="640"/>
      <c r="FR54" s="640"/>
      <c r="FS54" s="759"/>
      <c r="FT54" s="759"/>
      <c r="FU54" s="759"/>
      <c r="FV54" s="759"/>
      <c r="FW54" s="759"/>
      <c r="FX54" s="759"/>
      <c r="FY54" s="759"/>
      <c r="FZ54" s="759"/>
      <c r="GA54" s="759"/>
      <c r="GB54" s="759"/>
      <c r="GC54" s="759"/>
      <c r="GD54" s="759"/>
      <c r="GE54" s="759"/>
      <c r="GF54" s="759"/>
      <c r="GG54" s="1607"/>
      <c r="GH54" s="1607"/>
      <c r="GI54" s="1607"/>
      <c r="GJ54" s="1607"/>
      <c r="GK54" s="1607"/>
      <c r="GL54" s="1607"/>
      <c r="GM54" s="1607"/>
      <c r="GN54" s="1607"/>
      <c r="GO54" s="1607"/>
      <c r="GP54" s="1607"/>
      <c r="GQ54" s="1607"/>
      <c r="GR54" s="1607"/>
      <c r="GS54" s="1607"/>
      <c r="GT54" s="1607"/>
      <c r="GU54" s="1607"/>
      <c r="GV54" s="3606"/>
      <c r="GW54" s="3606"/>
      <c r="GX54" s="3606"/>
      <c r="GY54" s="3606"/>
      <c r="GZ54" s="3606"/>
      <c r="HA54" s="3606"/>
      <c r="HB54" s="3606"/>
      <c r="HC54" s="3672"/>
      <c r="HD54" s="3606"/>
      <c r="HE54" s="3606"/>
      <c r="HF54" s="3606"/>
      <c r="HG54" s="3762"/>
      <c r="HH54" s="3763"/>
    </row>
    <row r="55" spans="1:216" s="484" customFormat="1" ht="11.1" customHeight="1" x14ac:dyDescent="0.2">
      <c r="A55" s="59" t="s">
        <v>31</v>
      </c>
      <c r="B55" s="59" t="s">
        <v>31</v>
      </c>
      <c r="C55" s="454">
        <f t="shared" si="58"/>
        <v>3</v>
      </c>
      <c r="D55" s="453">
        <f t="shared" si="59"/>
        <v>1.9108280254777069E-2</v>
      </c>
      <c r="E55" s="409">
        <f t="array" ref="E55">MIN(IF(BG55:HH55&gt;=1,$BG$3:$HH$3))</f>
        <v>39445</v>
      </c>
      <c r="F55" s="406">
        <f t="array" ref="F55">MAX(IF(BG55:HH55&gt;=1,$BG$3:$HH$3))</f>
        <v>40620</v>
      </c>
      <c r="G55" s="448">
        <f t="shared" si="60"/>
        <v>0</v>
      </c>
      <c r="H55" s="452">
        <f t="shared" si="61"/>
        <v>0</v>
      </c>
      <c r="I55" s="632" t="str">
        <f t="shared" si="62"/>
        <v>-</v>
      </c>
      <c r="J55" s="381" t="str">
        <f t="array" ref="J55">IF((G55&gt;=1),MAX(IF(BG55:HH55=1,$BG$3:$HH$3)),"-")</f>
        <v>-</v>
      </c>
      <c r="K55" s="766" t="str">
        <f t="array" ref="K55">IF((G55&gt;=1),MAX(IF(BG55:HH55=1,$BG$2:$HH$2)),"-")</f>
        <v>-</v>
      </c>
      <c r="L55" s="390">
        <f t="shared" ca="1" si="63"/>
        <v>3</v>
      </c>
      <c r="M55" s="390" t="str">
        <f t="shared" ca="1" si="64"/>
        <v>-</v>
      </c>
      <c r="N55" s="451">
        <f t="shared" si="65"/>
        <v>0</v>
      </c>
      <c r="O55" s="450">
        <f t="shared" si="66"/>
        <v>0</v>
      </c>
      <c r="P55" s="162">
        <f t="shared" si="67"/>
        <v>0</v>
      </c>
      <c r="Q55" s="449">
        <f t="shared" si="68"/>
        <v>0</v>
      </c>
      <c r="R55" s="448">
        <f t="shared" si="69"/>
        <v>0</v>
      </c>
      <c r="S55" s="447">
        <f t="shared" si="70"/>
        <v>0</v>
      </c>
      <c r="T55" s="368">
        <f t="shared" si="71"/>
        <v>0</v>
      </c>
      <c r="U55" s="163">
        <f t="shared" si="72"/>
        <v>0</v>
      </c>
      <c r="V55" s="369">
        <f t="shared" si="73"/>
        <v>2</v>
      </c>
      <c r="W55" s="164">
        <f t="shared" si="74"/>
        <v>0.66666666666666663</v>
      </c>
      <c r="X55" s="165">
        <f t="array" ref="X55">SUM(1*(BG$5:HH$5=BG55:HH55))-1</f>
        <v>1</v>
      </c>
      <c r="Y55" s="166">
        <f t="shared" si="75"/>
        <v>0.33333333333333331</v>
      </c>
      <c r="Z55" s="395">
        <f t="shared" si="76"/>
        <v>7.666666666666667</v>
      </c>
      <c r="AA55" s="395">
        <f t="shared" si="77"/>
        <v>13</v>
      </c>
      <c r="AB55" s="403">
        <f t="shared" si="78"/>
        <v>0.58974358974358976</v>
      </c>
      <c r="AC55" s="3427">
        <f t="shared" si="79"/>
        <v>0</v>
      </c>
      <c r="AD55" s="3428">
        <f t="shared" si="80"/>
        <v>0</v>
      </c>
      <c r="AE55" s="3429">
        <f t="shared" si="81"/>
        <v>2</v>
      </c>
      <c r="AF55" s="3430">
        <f t="shared" si="82"/>
        <v>0</v>
      </c>
      <c r="AG55" s="3431">
        <f t="shared" si="83"/>
        <v>0</v>
      </c>
      <c r="AH55" s="3432">
        <f t="shared" si="84"/>
        <v>0</v>
      </c>
      <c r="AI55" s="3433">
        <f t="shared" si="85"/>
        <v>0</v>
      </c>
      <c r="AJ55" s="3434">
        <f t="shared" si="86"/>
        <v>0</v>
      </c>
      <c r="AK55" s="3435">
        <f t="shared" si="87"/>
        <v>1</v>
      </c>
      <c r="AL55" s="3436">
        <f t="shared" si="88"/>
        <v>0</v>
      </c>
      <c r="AM55" s="3437">
        <f t="shared" si="89"/>
        <v>0</v>
      </c>
      <c r="AN55" s="3438">
        <f t="shared" si="90"/>
        <v>0</v>
      </c>
      <c r="AO55" s="3439">
        <f t="shared" si="91"/>
        <v>0</v>
      </c>
      <c r="AP55" s="3440">
        <f t="shared" si="92"/>
        <v>0</v>
      </c>
      <c r="AQ55" s="3427">
        <f t="shared" si="93"/>
        <v>0</v>
      </c>
      <c r="AR55" s="3428">
        <f t="shared" si="94"/>
        <v>0</v>
      </c>
      <c r="AS55" s="3429">
        <f t="shared" si="95"/>
        <v>0</v>
      </c>
      <c r="AT55" s="3430">
        <f t="shared" si="96"/>
        <v>0</v>
      </c>
      <c r="AU55" s="3431">
        <f t="shared" si="97"/>
        <v>0</v>
      </c>
      <c r="AV55" s="3432">
        <f t="shared" si="98"/>
        <v>0</v>
      </c>
      <c r="AW55" s="3433">
        <f t="shared" si="99"/>
        <v>0</v>
      </c>
      <c r="AX55" s="3434">
        <f t="shared" si="100"/>
        <v>0</v>
      </c>
      <c r="AY55" s="3435">
        <f t="shared" si="101"/>
        <v>0</v>
      </c>
      <c r="AZ55" s="3436">
        <f t="shared" si="102"/>
        <v>0</v>
      </c>
      <c r="BA55" s="3437">
        <f t="shared" si="103"/>
        <v>0</v>
      </c>
      <c r="BB55" s="3438">
        <f t="shared" si="104"/>
        <v>0</v>
      </c>
      <c r="BC55" s="3439">
        <f t="shared" si="54"/>
        <v>0</v>
      </c>
      <c r="BD55" s="3440">
        <f t="shared" si="55"/>
        <v>0</v>
      </c>
      <c r="BE55" s="3427">
        <f t="shared" si="56"/>
        <v>0</v>
      </c>
      <c r="BF55" s="3428">
        <f t="shared" si="57"/>
        <v>0</v>
      </c>
      <c r="BG55" s="100"/>
      <c r="BH55" s="101"/>
      <c r="BI55" s="101"/>
      <c r="BJ55" s="102"/>
      <c r="BK55" s="102"/>
      <c r="BL55" s="102"/>
      <c r="BM55" s="102">
        <v>5</v>
      </c>
      <c r="BN55" s="102"/>
      <c r="BO55" s="102"/>
      <c r="BP55" s="102"/>
      <c r="BQ55" s="102">
        <v>14</v>
      </c>
      <c r="BR55" s="104"/>
      <c r="BS55" s="104"/>
      <c r="BT55" s="104"/>
      <c r="BU55" s="104"/>
      <c r="BV55" s="104"/>
      <c r="BW55" s="104"/>
      <c r="BX55" s="104"/>
      <c r="BY55" s="104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6"/>
      <c r="CK55" s="106"/>
      <c r="CL55" s="106"/>
      <c r="CM55" s="106"/>
      <c r="CN55" s="106"/>
      <c r="CO55" s="106"/>
      <c r="CP55" s="106">
        <v>4</v>
      </c>
      <c r="CQ55" s="106"/>
      <c r="CR55" s="106"/>
      <c r="CS55" s="106"/>
      <c r="CT55" s="106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2"/>
      <c r="EE55" s="102"/>
      <c r="EF55" s="102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373"/>
      <c r="ER55" s="373"/>
      <c r="ES55" s="373"/>
      <c r="ET55" s="373"/>
      <c r="EU55" s="373"/>
      <c r="EV55" s="373"/>
      <c r="EW55" s="521"/>
      <c r="EX55" s="521"/>
      <c r="EY55" s="521"/>
      <c r="EZ55" s="521"/>
      <c r="FA55" s="521"/>
      <c r="FB55" s="521"/>
      <c r="FC55" s="521"/>
      <c r="FD55" s="521"/>
      <c r="FE55" s="640"/>
      <c r="FF55" s="640"/>
      <c r="FG55" s="640"/>
      <c r="FH55" s="640"/>
      <c r="FI55" s="640"/>
      <c r="FJ55" s="640"/>
      <c r="FK55" s="640"/>
      <c r="FL55" s="640"/>
      <c r="FM55" s="640"/>
      <c r="FN55" s="640"/>
      <c r="FO55" s="640"/>
      <c r="FP55" s="640"/>
      <c r="FQ55" s="640"/>
      <c r="FR55" s="640"/>
      <c r="FS55" s="759"/>
      <c r="FT55" s="759"/>
      <c r="FU55" s="759"/>
      <c r="FV55" s="759"/>
      <c r="FW55" s="759"/>
      <c r="FX55" s="759"/>
      <c r="FY55" s="759"/>
      <c r="FZ55" s="759"/>
      <c r="GA55" s="759"/>
      <c r="GB55" s="759"/>
      <c r="GC55" s="759"/>
      <c r="GD55" s="759"/>
      <c r="GE55" s="759"/>
      <c r="GF55" s="759"/>
      <c r="GG55" s="1607"/>
      <c r="GH55" s="1607"/>
      <c r="GI55" s="1607"/>
      <c r="GJ55" s="1607"/>
      <c r="GK55" s="1607"/>
      <c r="GL55" s="1607"/>
      <c r="GM55" s="1607"/>
      <c r="GN55" s="1607"/>
      <c r="GO55" s="1607"/>
      <c r="GP55" s="1607"/>
      <c r="GQ55" s="1607"/>
      <c r="GR55" s="1607"/>
      <c r="GS55" s="1607"/>
      <c r="GT55" s="1607"/>
      <c r="GU55" s="1607"/>
      <c r="GV55" s="3606"/>
      <c r="GW55" s="3606"/>
      <c r="GX55" s="3606"/>
      <c r="GY55" s="3606"/>
      <c r="GZ55" s="3606"/>
      <c r="HA55" s="3606"/>
      <c r="HB55" s="3606"/>
      <c r="HC55" s="3672"/>
      <c r="HD55" s="3606"/>
      <c r="HE55" s="3606"/>
      <c r="HF55" s="3606"/>
      <c r="HG55" s="3762"/>
      <c r="HH55" s="3763"/>
    </row>
    <row r="56" spans="1:216" s="484" customFormat="1" ht="11.1" customHeight="1" x14ac:dyDescent="0.2">
      <c r="A56" s="61" t="s">
        <v>338</v>
      </c>
      <c r="B56" s="61" t="s">
        <v>337</v>
      </c>
      <c r="C56" s="454">
        <f t="shared" si="58"/>
        <v>16</v>
      </c>
      <c r="D56" s="453">
        <f t="shared" si="59"/>
        <v>0.10191082802547771</v>
      </c>
      <c r="E56" s="409">
        <f t="array" ref="E56">MIN(IF(BG56:HH56&gt;=1,$BG$3:$HH$3))</f>
        <v>43077</v>
      </c>
      <c r="F56" s="406">
        <f t="array" ref="F56">MAX(IF(BG56:HH56&gt;=1,$BG$3:$HH$3))</f>
        <v>44400</v>
      </c>
      <c r="G56" s="448">
        <f t="shared" si="60"/>
        <v>2</v>
      </c>
      <c r="H56" s="452">
        <f t="shared" si="61"/>
        <v>0.125</v>
      </c>
      <c r="I56" s="632">
        <f t="shared" si="62"/>
        <v>1</v>
      </c>
      <c r="J56" s="381">
        <f t="array" ref="J56">IF((G56&gt;=1),MAX(IF(BG56:HH56=1,$BG$3:$HH$3)),"-")</f>
        <v>43539</v>
      </c>
      <c r="K56" s="766">
        <f t="array" ref="K56">IF((G56&gt;=1),MAX(IF(BG56:HH56=1,$BG$2:$HH$2)),"-")</f>
        <v>140</v>
      </c>
      <c r="L56" s="390">
        <f t="shared" ca="1" si="63"/>
        <v>8</v>
      </c>
      <c r="M56" s="390">
        <f t="shared" ca="1" si="64"/>
        <v>17</v>
      </c>
      <c r="N56" s="451">
        <f t="shared" si="65"/>
        <v>0</v>
      </c>
      <c r="O56" s="450">
        <f t="shared" si="66"/>
        <v>0</v>
      </c>
      <c r="P56" s="162">
        <f t="shared" si="67"/>
        <v>2</v>
      </c>
      <c r="Q56" s="449">
        <f t="shared" si="68"/>
        <v>0.125</v>
      </c>
      <c r="R56" s="448">
        <f t="shared" si="69"/>
        <v>4</v>
      </c>
      <c r="S56" s="447">
        <f t="shared" si="70"/>
        <v>0.25</v>
      </c>
      <c r="T56" s="368">
        <f t="shared" si="71"/>
        <v>6</v>
      </c>
      <c r="U56" s="163">
        <f t="shared" si="72"/>
        <v>0.375</v>
      </c>
      <c r="V56" s="369">
        <f t="shared" si="73"/>
        <v>10</v>
      </c>
      <c r="W56" s="164">
        <f t="shared" si="74"/>
        <v>0.625</v>
      </c>
      <c r="X56" s="165">
        <f t="array" ref="X56">SUM(1*(BG$5:HH$5=BG56:HH56))-1</f>
        <v>2</v>
      </c>
      <c r="Y56" s="166">
        <f t="shared" si="75"/>
        <v>0.125</v>
      </c>
      <c r="Z56" s="395">
        <f t="shared" si="76"/>
        <v>7.8125</v>
      </c>
      <c r="AA56" s="395">
        <f t="shared" si="77"/>
        <v>14.875</v>
      </c>
      <c r="AB56" s="403">
        <f t="shared" si="78"/>
        <v>0.52521008403361347</v>
      </c>
      <c r="AC56" s="3427">
        <f t="shared" si="79"/>
        <v>0</v>
      </c>
      <c r="AD56" s="3428">
        <f t="shared" si="80"/>
        <v>0</v>
      </c>
      <c r="AE56" s="3429">
        <f t="shared" si="81"/>
        <v>0</v>
      </c>
      <c r="AF56" s="3430">
        <f t="shared" si="82"/>
        <v>0</v>
      </c>
      <c r="AG56" s="3431">
        <f t="shared" si="83"/>
        <v>0</v>
      </c>
      <c r="AH56" s="3432">
        <f t="shared" si="84"/>
        <v>0</v>
      </c>
      <c r="AI56" s="3433">
        <f t="shared" si="85"/>
        <v>0</v>
      </c>
      <c r="AJ56" s="3434">
        <f t="shared" si="86"/>
        <v>0</v>
      </c>
      <c r="AK56" s="3435">
        <f t="shared" si="87"/>
        <v>0</v>
      </c>
      <c r="AL56" s="3436">
        <f t="shared" si="88"/>
        <v>0</v>
      </c>
      <c r="AM56" s="3437">
        <f t="shared" si="89"/>
        <v>0</v>
      </c>
      <c r="AN56" s="3438">
        <f t="shared" si="90"/>
        <v>0</v>
      </c>
      <c r="AO56" s="3439">
        <f t="shared" si="91"/>
        <v>0</v>
      </c>
      <c r="AP56" s="3440">
        <f t="shared" si="92"/>
        <v>0</v>
      </c>
      <c r="AQ56" s="3427">
        <f t="shared" si="93"/>
        <v>0</v>
      </c>
      <c r="AR56" s="3428">
        <f t="shared" si="94"/>
        <v>0</v>
      </c>
      <c r="AS56" s="3429">
        <f t="shared" si="95"/>
        <v>0</v>
      </c>
      <c r="AT56" s="3430">
        <f t="shared" si="96"/>
        <v>0</v>
      </c>
      <c r="AU56" s="3431">
        <f t="shared" si="97"/>
        <v>0</v>
      </c>
      <c r="AV56" s="3432">
        <f t="shared" si="98"/>
        <v>0</v>
      </c>
      <c r="AW56" s="3433">
        <f t="shared" si="99"/>
        <v>0</v>
      </c>
      <c r="AX56" s="3434">
        <f t="shared" si="100"/>
        <v>0</v>
      </c>
      <c r="AY56" s="3435">
        <f t="shared" si="101"/>
        <v>3</v>
      </c>
      <c r="AZ56" s="3436">
        <f t="shared" si="102"/>
        <v>1</v>
      </c>
      <c r="BA56" s="3437">
        <f t="shared" si="103"/>
        <v>6</v>
      </c>
      <c r="BB56" s="3438">
        <f t="shared" si="104"/>
        <v>1</v>
      </c>
      <c r="BC56" s="3439">
        <f t="shared" si="54"/>
        <v>6</v>
      </c>
      <c r="BD56" s="3440">
        <f t="shared" si="55"/>
        <v>0</v>
      </c>
      <c r="BE56" s="3427">
        <f t="shared" si="56"/>
        <v>1</v>
      </c>
      <c r="BF56" s="3428">
        <f t="shared" si="57"/>
        <v>0</v>
      </c>
      <c r="BG56" s="100"/>
      <c r="BH56" s="101"/>
      <c r="BI56" s="101"/>
      <c r="BJ56" s="102"/>
      <c r="BK56" s="102"/>
      <c r="BL56" s="102"/>
      <c r="BM56" s="102"/>
      <c r="BN56" s="102"/>
      <c r="BO56" s="102"/>
      <c r="BP56" s="102"/>
      <c r="BQ56" s="102"/>
      <c r="BR56" s="104"/>
      <c r="BS56" s="104"/>
      <c r="BT56" s="104"/>
      <c r="BU56" s="104"/>
      <c r="BV56" s="104"/>
      <c r="BW56" s="104"/>
      <c r="BX56" s="104"/>
      <c r="BY56" s="104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2"/>
      <c r="EE56" s="102"/>
      <c r="EF56" s="102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373"/>
      <c r="ER56" s="373"/>
      <c r="ES56" s="373"/>
      <c r="ET56" s="373"/>
      <c r="EU56" s="373"/>
      <c r="EV56" s="373"/>
      <c r="EW56" s="521"/>
      <c r="EX56" s="521"/>
      <c r="EY56" s="521"/>
      <c r="EZ56" s="521"/>
      <c r="FA56" s="521"/>
      <c r="FB56" s="521"/>
      <c r="FC56" s="521"/>
      <c r="FD56" s="521"/>
      <c r="FE56" s="640"/>
      <c r="FF56" s="640"/>
      <c r="FG56" s="640"/>
      <c r="FH56" s="640"/>
      <c r="FI56" s="640"/>
      <c r="FJ56" s="640"/>
      <c r="FK56" s="640"/>
      <c r="FL56" s="640"/>
      <c r="FM56" s="640"/>
      <c r="FN56" s="640"/>
      <c r="FO56" s="640"/>
      <c r="FP56" s="640"/>
      <c r="FQ56" s="640"/>
      <c r="FR56" s="640"/>
      <c r="FS56" s="759"/>
      <c r="FT56" s="759"/>
      <c r="FU56" s="759"/>
      <c r="FV56" s="759">
        <v>5</v>
      </c>
      <c r="FW56" s="759"/>
      <c r="FX56" s="759"/>
      <c r="FY56" s="759"/>
      <c r="FZ56" s="759"/>
      <c r="GA56" s="759"/>
      <c r="GB56" s="759">
        <v>11</v>
      </c>
      <c r="GC56" s="759"/>
      <c r="GD56" s="759"/>
      <c r="GE56" s="759">
        <v>1</v>
      </c>
      <c r="GF56" s="759"/>
      <c r="GG56" s="1607"/>
      <c r="GH56" s="1607"/>
      <c r="GI56" s="1607"/>
      <c r="GJ56" s="1607">
        <v>12</v>
      </c>
      <c r="GK56" s="1607">
        <v>4</v>
      </c>
      <c r="GL56" s="1607">
        <v>10</v>
      </c>
      <c r="GM56" s="1607"/>
      <c r="GN56" s="1607"/>
      <c r="GO56" s="1607">
        <v>3</v>
      </c>
      <c r="GP56" s="1607">
        <v>1</v>
      </c>
      <c r="GQ56" s="1607"/>
      <c r="GR56" s="1607"/>
      <c r="GS56" s="1607">
        <v>7</v>
      </c>
      <c r="GT56" s="1607"/>
      <c r="GU56" s="1607"/>
      <c r="GV56" s="3606">
        <v>18</v>
      </c>
      <c r="GW56" s="3606"/>
      <c r="GX56" s="3606">
        <v>9</v>
      </c>
      <c r="GY56" s="3606"/>
      <c r="GZ56" s="3606"/>
      <c r="HA56" s="3606"/>
      <c r="HB56" s="3606">
        <v>5</v>
      </c>
      <c r="HC56" s="3672">
        <v>15</v>
      </c>
      <c r="HD56" s="3606">
        <v>9</v>
      </c>
      <c r="HE56" s="3606"/>
      <c r="HF56" s="3606">
        <v>12</v>
      </c>
      <c r="HG56" s="3762">
        <v>3</v>
      </c>
      <c r="HH56" s="3763"/>
    </row>
    <row r="57" spans="1:216" s="484" customFormat="1" ht="11.1" customHeight="1" x14ac:dyDescent="0.2">
      <c r="A57" s="59" t="s">
        <v>347</v>
      </c>
      <c r="B57" s="59" t="s">
        <v>345</v>
      </c>
      <c r="C57" s="454">
        <f t="shared" si="58"/>
        <v>9</v>
      </c>
      <c r="D57" s="453">
        <f t="shared" si="59"/>
        <v>5.7324840764331211E-2</v>
      </c>
      <c r="E57" s="409">
        <f t="array" ref="E57">MIN(IF(BG57:HH57&gt;=1,$BG$3:$HH$3))</f>
        <v>43245</v>
      </c>
      <c r="F57" s="406">
        <f t="array" ref="F57">MAX(IF(BG57:HH57&gt;=1,$BG$3:$HH$3))</f>
        <v>43861</v>
      </c>
      <c r="G57" s="448">
        <f t="shared" si="60"/>
        <v>0</v>
      </c>
      <c r="H57" s="452">
        <f t="shared" si="61"/>
        <v>0</v>
      </c>
      <c r="I57" s="632" t="str">
        <f t="shared" si="62"/>
        <v>-</v>
      </c>
      <c r="J57" s="381" t="str">
        <f t="array" ref="J57">IF((G57&gt;=1),MAX(IF(BG57:HH57=1,$BG$3:$HH$3)),"-")</f>
        <v>-</v>
      </c>
      <c r="K57" s="766" t="str">
        <f t="array" ref="K57">IF((G57&gt;=1),MAX(IF(BG57:HH57=1,$BG$2:$HH$2)),"-")</f>
        <v>-</v>
      </c>
      <c r="L57" s="390">
        <f t="shared" ca="1" si="63"/>
        <v>9</v>
      </c>
      <c r="M57" s="390" t="str">
        <f t="shared" ca="1" si="64"/>
        <v>-</v>
      </c>
      <c r="N57" s="451">
        <f t="shared" si="65"/>
        <v>1</v>
      </c>
      <c r="O57" s="450">
        <f t="shared" si="66"/>
        <v>0.1111111111111111</v>
      </c>
      <c r="P57" s="162">
        <f t="shared" si="67"/>
        <v>0</v>
      </c>
      <c r="Q57" s="449">
        <f t="shared" si="68"/>
        <v>0</v>
      </c>
      <c r="R57" s="448">
        <f t="shared" si="69"/>
        <v>1</v>
      </c>
      <c r="S57" s="447">
        <f t="shared" si="70"/>
        <v>0.1111111111111111</v>
      </c>
      <c r="T57" s="368">
        <f t="shared" si="71"/>
        <v>1</v>
      </c>
      <c r="U57" s="163">
        <f t="shared" si="72"/>
        <v>0.1111111111111111</v>
      </c>
      <c r="V57" s="369">
        <f t="shared" si="73"/>
        <v>2</v>
      </c>
      <c r="W57" s="164">
        <f t="shared" si="74"/>
        <v>0.22222222222222221</v>
      </c>
      <c r="X57" s="165">
        <f t="array" ref="X57">SUM(1*(BG$5:HH$5=BG57:HH57))-1</f>
        <v>1</v>
      </c>
      <c r="Y57" s="166">
        <f t="shared" si="75"/>
        <v>0.1111111111111111</v>
      </c>
      <c r="Z57" s="395">
        <f t="shared" si="76"/>
        <v>10</v>
      </c>
      <c r="AA57" s="395">
        <f t="shared" si="77"/>
        <v>15</v>
      </c>
      <c r="AB57" s="403">
        <f t="shared" si="78"/>
        <v>0.66666666666666663</v>
      </c>
      <c r="AC57" s="3427">
        <f t="shared" si="79"/>
        <v>0</v>
      </c>
      <c r="AD57" s="3428">
        <f t="shared" si="80"/>
        <v>0</v>
      </c>
      <c r="AE57" s="3429">
        <f t="shared" si="81"/>
        <v>0</v>
      </c>
      <c r="AF57" s="3430">
        <f t="shared" si="82"/>
        <v>0</v>
      </c>
      <c r="AG57" s="3431">
        <f t="shared" si="83"/>
        <v>0</v>
      </c>
      <c r="AH57" s="3432">
        <f t="shared" si="84"/>
        <v>0</v>
      </c>
      <c r="AI57" s="3433">
        <f t="shared" si="85"/>
        <v>0</v>
      </c>
      <c r="AJ57" s="3434">
        <f t="shared" si="86"/>
        <v>0</v>
      </c>
      <c r="AK57" s="3435">
        <f t="shared" si="87"/>
        <v>0</v>
      </c>
      <c r="AL57" s="3436">
        <f t="shared" si="88"/>
        <v>0</v>
      </c>
      <c r="AM57" s="3437">
        <f t="shared" si="89"/>
        <v>0</v>
      </c>
      <c r="AN57" s="3438">
        <f t="shared" si="90"/>
        <v>0</v>
      </c>
      <c r="AO57" s="3439">
        <f t="shared" si="91"/>
        <v>0</v>
      </c>
      <c r="AP57" s="3440">
        <f t="shared" si="92"/>
        <v>0</v>
      </c>
      <c r="AQ57" s="3427">
        <f t="shared" si="93"/>
        <v>0</v>
      </c>
      <c r="AR57" s="3428">
        <f t="shared" si="94"/>
        <v>0</v>
      </c>
      <c r="AS57" s="3429">
        <f t="shared" si="95"/>
        <v>0</v>
      </c>
      <c r="AT57" s="3430">
        <f t="shared" si="96"/>
        <v>0</v>
      </c>
      <c r="AU57" s="3431">
        <f t="shared" si="97"/>
        <v>0</v>
      </c>
      <c r="AV57" s="3432">
        <f t="shared" si="98"/>
        <v>0</v>
      </c>
      <c r="AW57" s="3433">
        <f t="shared" si="99"/>
        <v>0</v>
      </c>
      <c r="AX57" s="3434">
        <f t="shared" si="100"/>
        <v>0</v>
      </c>
      <c r="AY57" s="3435">
        <f t="shared" si="101"/>
        <v>2</v>
      </c>
      <c r="AZ57" s="3436">
        <f t="shared" si="102"/>
        <v>0</v>
      </c>
      <c r="BA57" s="3437">
        <f t="shared" si="103"/>
        <v>4</v>
      </c>
      <c r="BB57" s="3438">
        <f t="shared" si="104"/>
        <v>0</v>
      </c>
      <c r="BC57" s="3439">
        <f t="shared" si="54"/>
        <v>3</v>
      </c>
      <c r="BD57" s="3440">
        <f t="shared" si="55"/>
        <v>0</v>
      </c>
      <c r="BE57" s="3427">
        <f t="shared" si="56"/>
        <v>0</v>
      </c>
      <c r="BF57" s="3428">
        <f t="shared" si="57"/>
        <v>0</v>
      </c>
      <c r="BG57" s="100"/>
      <c r="BH57" s="101"/>
      <c r="BI57" s="101"/>
      <c r="BJ57" s="102"/>
      <c r="BK57" s="102"/>
      <c r="BL57" s="102"/>
      <c r="BM57" s="102"/>
      <c r="BN57" s="102"/>
      <c r="BO57" s="102"/>
      <c r="BP57" s="102"/>
      <c r="BQ57" s="102"/>
      <c r="BR57" s="104"/>
      <c r="BS57" s="104"/>
      <c r="BT57" s="104"/>
      <c r="BU57" s="104"/>
      <c r="BV57" s="104"/>
      <c r="BW57" s="104"/>
      <c r="BX57" s="104"/>
      <c r="BY57" s="104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2"/>
      <c r="EE57" s="102"/>
      <c r="EF57" s="102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373"/>
      <c r="ER57" s="373"/>
      <c r="ES57" s="373"/>
      <c r="ET57" s="373"/>
      <c r="EU57" s="373"/>
      <c r="EV57" s="373"/>
      <c r="EW57" s="521"/>
      <c r="EX57" s="521"/>
      <c r="EY57" s="521"/>
      <c r="EZ57" s="521"/>
      <c r="FA57" s="521"/>
      <c r="FB57" s="521"/>
      <c r="FC57" s="521"/>
      <c r="FD57" s="521"/>
      <c r="FE57" s="640"/>
      <c r="FF57" s="640"/>
      <c r="FG57" s="640"/>
      <c r="FH57" s="640"/>
      <c r="FI57" s="640"/>
      <c r="FJ57" s="640"/>
      <c r="FK57" s="640"/>
      <c r="FL57" s="640"/>
      <c r="FM57" s="640"/>
      <c r="FN57" s="640"/>
      <c r="FO57" s="640"/>
      <c r="FP57" s="640"/>
      <c r="FQ57" s="640"/>
      <c r="FR57" s="640"/>
      <c r="FS57" s="759"/>
      <c r="FT57" s="759"/>
      <c r="FU57" s="759"/>
      <c r="FV57" s="759"/>
      <c r="FW57" s="759"/>
      <c r="FX57" s="759"/>
      <c r="FY57" s="759"/>
      <c r="FZ57" s="759"/>
      <c r="GA57" s="759"/>
      <c r="GB57" s="759"/>
      <c r="GC57" s="759"/>
      <c r="GD57" s="759">
        <v>8</v>
      </c>
      <c r="GE57" s="759">
        <v>15</v>
      </c>
      <c r="GF57" s="759"/>
      <c r="GG57" s="1607"/>
      <c r="GH57" s="1607"/>
      <c r="GI57" s="1607"/>
      <c r="GJ57" s="1607"/>
      <c r="GK57" s="1607">
        <v>8</v>
      </c>
      <c r="GL57" s="1607"/>
      <c r="GM57" s="1607">
        <v>10</v>
      </c>
      <c r="GN57" s="1607">
        <v>12</v>
      </c>
      <c r="GO57" s="1607"/>
      <c r="GP57" s="1607">
        <v>10</v>
      </c>
      <c r="GQ57" s="1607"/>
      <c r="GR57" s="1607"/>
      <c r="GS57" s="1607"/>
      <c r="GT57" s="1607"/>
      <c r="GU57" s="1607"/>
      <c r="GV57" s="3606"/>
      <c r="GW57" s="3606">
        <v>2</v>
      </c>
      <c r="GX57" s="3606"/>
      <c r="GY57" s="3606">
        <v>14</v>
      </c>
      <c r="GZ57" s="3606"/>
      <c r="HA57" s="3606"/>
      <c r="HB57" s="3606"/>
      <c r="HC57" s="3672"/>
      <c r="HD57" s="3606"/>
      <c r="HE57" s="3606">
        <v>11</v>
      </c>
      <c r="HF57" s="3606"/>
      <c r="HG57" s="3762"/>
      <c r="HH57" s="3763"/>
    </row>
    <row r="58" spans="1:216" s="484" customFormat="1" ht="11.1" customHeight="1" x14ac:dyDescent="0.2">
      <c r="A58" s="59" t="s">
        <v>52</v>
      </c>
      <c r="B58" s="59" t="s">
        <v>52</v>
      </c>
      <c r="C58" s="454">
        <f t="shared" si="58"/>
        <v>1</v>
      </c>
      <c r="D58" s="453">
        <f t="shared" si="59"/>
        <v>6.369426751592357E-3</v>
      </c>
      <c r="E58" s="409">
        <f t="array" ref="E58">MIN(IF(BG58:HH58&gt;=1,$BG$3:$HH$3))</f>
        <v>39227</v>
      </c>
      <c r="F58" s="406">
        <f t="array" ref="F58">MAX(IF(BG58:HH58&gt;=1,$BG$3:$HH$3))</f>
        <v>39227</v>
      </c>
      <c r="G58" s="448">
        <f t="shared" si="60"/>
        <v>0</v>
      </c>
      <c r="H58" s="452">
        <f t="shared" si="61"/>
        <v>0</v>
      </c>
      <c r="I58" s="632" t="str">
        <f t="shared" si="62"/>
        <v>-</v>
      </c>
      <c r="J58" s="381" t="str">
        <f t="array" ref="J58">IF((G58&gt;=1),MAX(IF(BG58:HH58=1,$BG$3:$HH$3)),"-")</f>
        <v>-</v>
      </c>
      <c r="K58" s="766" t="str">
        <f t="array" ref="K58">IF((G58&gt;=1),MAX(IF(BG58:HH58=1,$BG$2:$HH$2)),"-")</f>
        <v>-</v>
      </c>
      <c r="L58" s="390">
        <f t="shared" ca="1" si="63"/>
        <v>1</v>
      </c>
      <c r="M58" s="390" t="str">
        <f t="shared" ca="1" si="64"/>
        <v>-</v>
      </c>
      <c r="N58" s="451">
        <f t="shared" si="65"/>
        <v>0</v>
      </c>
      <c r="O58" s="450">
        <f t="shared" si="66"/>
        <v>0</v>
      </c>
      <c r="P58" s="162">
        <f t="shared" si="67"/>
        <v>0</v>
      </c>
      <c r="Q58" s="449">
        <f t="shared" si="68"/>
        <v>0</v>
      </c>
      <c r="R58" s="448">
        <f t="shared" si="69"/>
        <v>0</v>
      </c>
      <c r="S58" s="447">
        <f t="shared" si="70"/>
        <v>0</v>
      </c>
      <c r="T58" s="368">
        <f t="shared" si="71"/>
        <v>0</v>
      </c>
      <c r="U58" s="163">
        <f t="shared" si="72"/>
        <v>0</v>
      </c>
      <c r="V58" s="369">
        <f t="shared" si="73"/>
        <v>0</v>
      </c>
      <c r="W58" s="164">
        <f t="shared" si="74"/>
        <v>0</v>
      </c>
      <c r="X58" s="165">
        <f t="array" ref="X58">SUM(1*(BG$5:HH$5=BG58:HH58))-1</f>
        <v>1</v>
      </c>
      <c r="Y58" s="166">
        <f t="shared" si="75"/>
        <v>1</v>
      </c>
      <c r="Z58" s="395">
        <f t="shared" si="76"/>
        <v>13</v>
      </c>
      <c r="AA58" s="395">
        <f t="shared" si="77"/>
        <v>13</v>
      </c>
      <c r="AB58" s="403">
        <f t="shared" si="78"/>
        <v>1</v>
      </c>
      <c r="AC58" s="3427">
        <f t="shared" si="79"/>
        <v>1</v>
      </c>
      <c r="AD58" s="3428">
        <f t="shared" si="80"/>
        <v>0</v>
      </c>
      <c r="AE58" s="3429">
        <f t="shared" si="81"/>
        <v>0</v>
      </c>
      <c r="AF58" s="3430">
        <f t="shared" si="82"/>
        <v>0</v>
      </c>
      <c r="AG58" s="3431">
        <f t="shared" si="83"/>
        <v>0</v>
      </c>
      <c r="AH58" s="3432">
        <f t="shared" si="84"/>
        <v>0</v>
      </c>
      <c r="AI58" s="3433">
        <f t="shared" si="85"/>
        <v>0</v>
      </c>
      <c r="AJ58" s="3434">
        <f t="shared" si="86"/>
        <v>0</v>
      </c>
      <c r="AK58" s="3435">
        <f t="shared" si="87"/>
        <v>0</v>
      </c>
      <c r="AL58" s="3436">
        <f t="shared" si="88"/>
        <v>0</v>
      </c>
      <c r="AM58" s="3437">
        <f t="shared" si="89"/>
        <v>0</v>
      </c>
      <c r="AN58" s="3438">
        <f t="shared" si="90"/>
        <v>0</v>
      </c>
      <c r="AO58" s="3439">
        <f t="shared" si="91"/>
        <v>0</v>
      </c>
      <c r="AP58" s="3440">
        <f t="shared" si="92"/>
        <v>0</v>
      </c>
      <c r="AQ58" s="3427">
        <f t="shared" si="93"/>
        <v>0</v>
      </c>
      <c r="AR58" s="3428">
        <f t="shared" si="94"/>
        <v>0</v>
      </c>
      <c r="AS58" s="3429">
        <f t="shared" si="95"/>
        <v>0</v>
      </c>
      <c r="AT58" s="3430">
        <f t="shared" si="96"/>
        <v>0</v>
      </c>
      <c r="AU58" s="3431">
        <f t="shared" si="97"/>
        <v>0</v>
      </c>
      <c r="AV58" s="3432">
        <f t="shared" si="98"/>
        <v>0</v>
      </c>
      <c r="AW58" s="3433">
        <f t="shared" si="99"/>
        <v>0</v>
      </c>
      <c r="AX58" s="3434">
        <f t="shared" si="100"/>
        <v>0</v>
      </c>
      <c r="AY58" s="3435">
        <f t="shared" si="101"/>
        <v>0</v>
      </c>
      <c r="AZ58" s="3436">
        <f t="shared" si="102"/>
        <v>0</v>
      </c>
      <c r="BA58" s="3437">
        <f t="shared" si="103"/>
        <v>0</v>
      </c>
      <c r="BB58" s="3438">
        <f t="shared" si="104"/>
        <v>0</v>
      </c>
      <c r="BC58" s="3439">
        <f t="shared" si="54"/>
        <v>0</v>
      </c>
      <c r="BD58" s="3440">
        <f t="shared" si="55"/>
        <v>0</v>
      </c>
      <c r="BE58" s="3427">
        <f t="shared" si="56"/>
        <v>0</v>
      </c>
      <c r="BF58" s="3428">
        <f t="shared" si="57"/>
        <v>0</v>
      </c>
      <c r="BG58" s="111">
        <v>13</v>
      </c>
      <c r="BH58" s="109"/>
      <c r="BI58" s="109"/>
      <c r="BJ58" s="102"/>
      <c r="BK58" s="102"/>
      <c r="BL58" s="102"/>
      <c r="BM58" s="102"/>
      <c r="BN58" s="102"/>
      <c r="BO58" s="102"/>
      <c r="BP58" s="102"/>
      <c r="BQ58" s="102"/>
      <c r="BR58" s="103"/>
      <c r="BS58" s="103"/>
      <c r="BT58" s="103"/>
      <c r="BU58" s="103"/>
      <c r="BV58" s="103"/>
      <c r="BW58" s="103"/>
      <c r="BX58" s="103"/>
      <c r="BY58" s="104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2"/>
      <c r="EE58" s="102"/>
      <c r="EF58" s="102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373"/>
      <c r="ER58" s="373"/>
      <c r="ES58" s="373"/>
      <c r="ET58" s="373"/>
      <c r="EU58" s="373"/>
      <c r="EV58" s="373"/>
      <c r="EW58" s="521"/>
      <c r="EX58" s="521"/>
      <c r="EY58" s="521"/>
      <c r="EZ58" s="521"/>
      <c r="FA58" s="521"/>
      <c r="FB58" s="521"/>
      <c r="FC58" s="521"/>
      <c r="FD58" s="521"/>
      <c r="FE58" s="640"/>
      <c r="FF58" s="640"/>
      <c r="FG58" s="640"/>
      <c r="FH58" s="640"/>
      <c r="FI58" s="640"/>
      <c r="FJ58" s="640"/>
      <c r="FK58" s="640"/>
      <c r="FL58" s="640"/>
      <c r="FM58" s="640"/>
      <c r="FN58" s="640"/>
      <c r="FO58" s="640"/>
      <c r="FP58" s="640"/>
      <c r="FQ58" s="640"/>
      <c r="FR58" s="640"/>
      <c r="FS58" s="759"/>
      <c r="FT58" s="759"/>
      <c r="FU58" s="759"/>
      <c r="FV58" s="759"/>
      <c r="FW58" s="759"/>
      <c r="FX58" s="759"/>
      <c r="FY58" s="759"/>
      <c r="FZ58" s="759"/>
      <c r="GA58" s="759"/>
      <c r="GB58" s="759"/>
      <c r="GC58" s="759"/>
      <c r="GD58" s="759"/>
      <c r="GE58" s="759"/>
      <c r="GF58" s="759"/>
      <c r="GG58" s="1607"/>
      <c r="GH58" s="1607"/>
      <c r="GI58" s="1607"/>
      <c r="GJ58" s="1607"/>
      <c r="GK58" s="1607"/>
      <c r="GL58" s="1607"/>
      <c r="GM58" s="1607"/>
      <c r="GN58" s="1607"/>
      <c r="GO58" s="1607"/>
      <c r="GP58" s="1607"/>
      <c r="GQ58" s="1607"/>
      <c r="GR58" s="1607"/>
      <c r="GS58" s="1607"/>
      <c r="GT58" s="1607"/>
      <c r="GU58" s="1607"/>
      <c r="GV58" s="3606"/>
      <c r="GW58" s="3606"/>
      <c r="GX58" s="3606"/>
      <c r="GY58" s="3606"/>
      <c r="GZ58" s="3606"/>
      <c r="HA58" s="3606"/>
      <c r="HB58" s="3606"/>
      <c r="HC58" s="3672"/>
      <c r="HD58" s="3606"/>
      <c r="HE58" s="3606"/>
      <c r="HF58" s="3606"/>
      <c r="HG58" s="3762"/>
      <c r="HH58" s="3763"/>
    </row>
    <row r="59" spans="1:216" s="484" customFormat="1" ht="11.1" customHeight="1" x14ac:dyDescent="0.2">
      <c r="A59" s="59" t="s">
        <v>280</v>
      </c>
      <c r="B59" s="59" t="s">
        <v>279</v>
      </c>
      <c r="C59" s="454">
        <f t="shared" si="58"/>
        <v>13</v>
      </c>
      <c r="D59" s="453">
        <f t="shared" si="59"/>
        <v>8.2802547770700632E-2</v>
      </c>
      <c r="E59" s="409">
        <f t="array" ref="E59">MIN(IF(BG59:HH59&gt;=1,$BG$3:$HH$3))</f>
        <v>42307</v>
      </c>
      <c r="F59" s="406">
        <f t="array" ref="F59">MAX(IF(BG59:HH59&gt;=1,$BG$3:$HH$3))</f>
        <v>43007</v>
      </c>
      <c r="G59" s="448">
        <f t="shared" si="60"/>
        <v>0</v>
      </c>
      <c r="H59" s="452">
        <f t="shared" si="61"/>
        <v>0</v>
      </c>
      <c r="I59" s="632" t="str">
        <f t="shared" si="62"/>
        <v>-</v>
      </c>
      <c r="J59" s="381" t="str">
        <f t="array" ref="J59">IF((G59&gt;=1),MAX(IF(BG59:HH59=1,$BG$3:$HH$3)),"-")</f>
        <v>-</v>
      </c>
      <c r="K59" s="766" t="str">
        <f t="array" ref="K59">IF((G59&gt;=1),MAX(IF(BG59:HH59=1,$BG$2:$HH$2)),"-")</f>
        <v>-</v>
      </c>
      <c r="L59" s="390">
        <f t="shared" ca="1" si="63"/>
        <v>13</v>
      </c>
      <c r="M59" s="390" t="str">
        <f t="shared" ca="1" si="64"/>
        <v>-</v>
      </c>
      <c r="N59" s="451">
        <f t="shared" si="65"/>
        <v>3</v>
      </c>
      <c r="O59" s="450">
        <f t="shared" si="66"/>
        <v>0.23076923076923078</v>
      </c>
      <c r="P59" s="162">
        <f t="shared" si="67"/>
        <v>2</v>
      </c>
      <c r="Q59" s="449">
        <f t="shared" si="68"/>
        <v>0.15384615384615385</v>
      </c>
      <c r="R59" s="448">
        <f t="shared" si="69"/>
        <v>5</v>
      </c>
      <c r="S59" s="447">
        <f t="shared" si="70"/>
        <v>0.38461538461538464</v>
      </c>
      <c r="T59" s="368">
        <f t="shared" si="71"/>
        <v>5</v>
      </c>
      <c r="U59" s="163">
        <f t="shared" si="72"/>
        <v>0.38461538461538464</v>
      </c>
      <c r="V59" s="369">
        <f t="shared" si="73"/>
        <v>7</v>
      </c>
      <c r="W59" s="164">
        <f t="shared" si="74"/>
        <v>0.53846153846153844</v>
      </c>
      <c r="X59" s="165">
        <f t="array" ref="X59">SUM(1*(BG$5:HH$5=BG59:HH59))-1</f>
        <v>2</v>
      </c>
      <c r="Y59" s="166">
        <f t="shared" si="75"/>
        <v>0.15384615384615385</v>
      </c>
      <c r="Z59" s="395">
        <f t="shared" si="76"/>
        <v>8.3076923076923084</v>
      </c>
      <c r="AA59" s="395">
        <f t="shared" si="77"/>
        <v>15.692307692307692</v>
      </c>
      <c r="AB59" s="403">
        <f t="shared" si="78"/>
        <v>0.52941176470588247</v>
      </c>
      <c r="AC59" s="3427">
        <f t="shared" si="79"/>
        <v>0</v>
      </c>
      <c r="AD59" s="3428">
        <f t="shared" si="80"/>
        <v>0</v>
      </c>
      <c r="AE59" s="3429">
        <f t="shared" si="81"/>
        <v>0</v>
      </c>
      <c r="AF59" s="3430">
        <f t="shared" si="82"/>
        <v>0</v>
      </c>
      <c r="AG59" s="3431">
        <f t="shared" si="83"/>
        <v>0</v>
      </c>
      <c r="AH59" s="3432">
        <f t="shared" si="84"/>
        <v>0</v>
      </c>
      <c r="AI59" s="3433">
        <f t="shared" si="85"/>
        <v>0</v>
      </c>
      <c r="AJ59" s="3434">
        <f t="shared" si="86"/>
        <v>0</v>
      </c>
      <c r="AK59" s="3435">
        <f t="shared" si="87"/>
        <v>0</v>
      </c>
      <c r="AL59" s="3436">
        <f t="shared" si="88"/>
        <v>0</v>
      </c>
      <c r="AM59" s="3437">
        <f t="shared" si="89"/>
        <v>0</v>
      </c>
      <c r="AN59" s="3438">
        <f t="shared" si="90"/>
        <v>0</v>
      </c>
      <c r="AO59" s="3439">
        <f t="shared" si="91"/>
        <v>0</v>
      </c>
      <c r="AP59" s="3440">
        <f t="shared" si="92"/>
        <v>0</v>
      </c>
      <c r="AQ59" s="3427">
        <f t="shared" si="93"/>
        <v>0</v>
      </c>
      <c r="AR59" s="3428">
        <f t="shared" si="94"/>
        <v>0</v>
      </c>
      <c r="AS59" s="3429">
        <f t="shared" si="95"/>
        <v>0</v>
      </c>
      <c r="AT59" s="3430">
        <f t="shared" si="96"/>
        <v>0</v>
      </c>
      <c r="AU59" s="3431">
        <f t="shared" si="97"/>
        <v>7</v>
      </c>
      <c r="AV59" s="3432">
        <f t="shared" si="98"/>
        <v>0</v>
      </c>
      <c r="AW59" s="3433">
        <f t="shared" si="99"/>
        <v>5</v>
      </c>
      <c r="AX59" s="3434">
        <f t="shared" si="100"/>
        <v>0</v>
      </c>
      <c r="AY59" s="3435">
        <f t="shared" si="101"/>
        <v>1</v>
      </c>
      <c r="AZ59" s="3436">
        <f t="shared" si="102"/>
        <v>0</v>
      </c>
      <c r="BA59" s="3437">
        <f t="shared" si="103"/>
        <v>0</v>
      </c>
      <c r="BB59" s="3438">
        <f t="shared" si="104"/>
        <v>0</v>
      </c>
      <c r="BC59" s="3439">
        <f t="shared" si="54"/>
        <v>0</v>
      </c>
      <c r="BD59" s="3440">
        <f t="shared" si="55"/>
        <v>0</v>
      </c>
      <c r="BE59" s="3427">
        <f t="shared" si="56"/>
        <v>0</v>
      </c>
      <c r="BF59" s="3428">
        <f t="shared" si="57"/>
        <v>0</v>
      </c>
      <c r="BG59" s="111"/>
      <c r="BH59" s="109"/>
      <c r="BI59" s="109"/>
      <c r="BJ59" s="102"/>
      <c r="BK59" s="102"/>
      <c r="BL59" s="102"/>
      <c r="BM59" s="102"/>
      <c r="BN59" s="102"/>
      <c r="BO59" s="102"/>
      <c r="BP59" s="102"/>
      <c r="BQ59" s="102"/>
      <c r="BR59" s="103"/>
      <c r="BS59" s="103"/>
      <c r="BT59" s="103"/>
      <c r="BU59" s="103"/>
      <c r="BV59" s="103"/>
      <c r="BW59" s="103"/>
      <c r="BX59" s="103"/>
      <c r="BY59" s="104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2"/>
      <c r="EE59" s="102"/>
      <c r="EF59" s="102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373"/>
      <c r="ER59" s="373"/>
      <c r="ES59" s="373"/>
      <c r="ET59" s="373">
        <v>15</v>
      </c>
      <c r="EU59" s="373"/>
      <c r="EV59" s="373"/>
      <c r="EW59" s="521">
        <v>18</v>
      </c>
      <c r="EX59" s="521"/>
      <c r="EY59" s="521">
        <v>9</v>
      </c>
      <c r="EZ59" s="521">
        <v>3</v>
      </c>
      <c r="FA59" s="521">
        <v>13</v>
      </c>
      <c r="FB59" s="521">
        <v>15</v>
      </c>
      <c r="FC59" s="521">
        <v>2</v>
      </c>
      <c r="FD59" s="521"/>
      <c r="FE59" s="640"/>
      <c r="FF59" s="640"/>
      <c r="FG59" s="640">
        <v>2</v>
      </c>
      <c r="FH59" s="640">
        <v>3</v>
      </c>
      <c r="FI59" s="640"/>
      <c r="FJ59" s="640">
        <v>6</v>
      </c>
      <c r="FK59" s="640"/>
      <c r="FL59" s="640"/>
      <c r="FM59" s="640"/>
      <c r="FN59" s="640">
        <v>2</v>
      </c>
      <c r="FO59" s="640"/>
      <c r="FP59" s="640"/>
      <c r="FQ59" s="640">
        <v>11</v>
      </c>
      <c r="FR59" s="640"/>
      <c r="FS59" s="759"/>
      <c r="FT59" s="759">
        <v>9</v>
      </c>
      <c r="FU59" s="759"/>
      <c r="FV59" s="759"/>
      <c r="FW59" s="759"/>
      <c r="FX59" s="759"/>
      <c r="FY59" s="759"/>
      <c r="FZ59" s="759"/>
      <c r="GA59" s="759"/>
      <c r="GB59" s="759"/>
      <c r="GC59" s="759"/>
      <c r="GD59" s="759"/>
      <c r="GE59" s="759"/>
      <c r="GF59" s="759"/>
      <c r="GG59" s="1607"/>
      <c r="GH59" s="1607"/>
      <c r="GI59" s="1607"/>
      <c r="GJ59" s="1607"/>
      <c r="GK59" s="1607"/>
      <c r="GL59" s="1607"/>
      <c r="GM59" s="1607"/>
      <c r="GN59" s="1607"/>
      <c r="GO59" s="1607"/>
      <c r="GP59" s="1607"/>
      <c r="GQ59" s="1607"/>
      <c r="GR59" s="1607"/>
      <c r="GS59" s="1607"/>
      <c r="GT59" s="1607"/>
      <c r="GU59" s="1607"/>
      <c r="GV59" s="3606"/>
      <c r="GW59" s="3606"/>
      <c r="GX59" s="3606"/>
      <c r="GY59" s="3606"/>
      <c r="GZ59" s="3606"/>
      <c r="HA59" s="3606"/>
      <c r="HB59" s="3606"/>
      <c r="HC59" s="3672"/>
      <c r="HD59" s="3606"/>
      <c r="HE59" s="3606"/>
      <c r="HF59" s="3606"/>
      <c r="HG59" s="3762"/>
      <c r="HH59" s="3763"/>
    </row>
    <row r="60" spans="1:216" s="484" customFormat="1" ht="11.1" customHeight="1" x14ac:dyDescent="0.2">
      <c r="A60" s="61" t="s">
        <v>97</v>
      </c>
      <c r="B60" s="61" t="s">
        <v>138</v>
      </c>
      <c r="C60" s="454">
        <f t="shared" si="58"/>
        <v>92</v>
      </c>
      <c r="D60" s="453">
        <f t="shared" si="59"/>
        <v>0.5859872611464968</v>
      </c>
      <c r="E60" s="409">
        <f t="array" ref="E60">MIN(IF(BG60:HH60&gt;=1,$BG$3:$HH$3))</f>
        <v>40809</v>
      </c>
      <c r="F60" s="406">
        <f t="array" ref="F60">MAX(IF(BG60:HH60&gt;=1,$BG$3:$HH$3))</f>
        <v>44400</v>
      </c>
      <c r="G60" s="448">
        <f t="shared" si="60"/>
        <v>2</v>
      </c>
      <c r="H60" s="452">
        <f t="shared" si="61"/>
        <v>2.1739130434782608E-2</v>
      </c>
      <c r="I60" s="632">
        <f t="shared" si="62"/>
        <v>0.33333333333333331</v>
      </c>
      <c r="J60" s="381">
        <f t="array" ref="J60">IF((G60&gt;=1),MAX(IF(BG60:HH60=1,$BG$3:$HH$3)),"-")</f>
        <v>42734</v>
      </c>
      <c r="K60" s="766">
        <f t="array" ref="K60">IF((G60&gt;=1),MAX(IF(BG60:HH60=1,$BG$2:$HH$2)),"-")</f>
        <v>109</v>
      </c>
      <c r="L60" s="390">
        <f t="shared" ca="1" si="63"/>
        <v>43</v>
      </c>
      <c r="M60" s="390">
        <f t="shared" ca="1" si="64"/>
        <v>48</v>
      </c>
      <c r="N60" s="451">
        <f t="shared" si="65"/>
        <v>4</v>
      </c>
      <c r="O60" s="450">
        <f t="shared" si="66"/>
        <v>4.3478260869565216E-2</v>
      </c>
      <c r="P60" s="162">
        <f t="shared" si="67"/>
        <v>3</v>
      </c>
      <c r="Q60" s="449">
        <f t="shared" si="68"/>
        <v>3.2608695652173912E-2</v>
      </c>
      <c r="R60" s="448">
        <f t="shared" si="69"/>
        <v>9</v>
      </c>
      <c r="S60" s="447">
        <f t="shared" si="70"/>
        <v>9.7826086956521743E-2</v>
      </c>
      <c r="T60" s="368">
        <f t="shared" si="71"/>
        <v>18</v>
      </c>
      <c r="U60" s="163">
        <f t="shared" si="72"/>
        <v>0.19565217391304349</v>
      </c>
      <c r="V60" s="369">
        <f t="shared" si="73"/>
        <v>38</v>
      </c>
      <c r="W60" s="164">
        <f t="shared" si="74"/>
        <v>0.41304347826086957</v>
      </c>
      <c r="X60" s="165">
        <f t="array" ref="X60">SUM(1*(BG$5:HH$5=BG60:HH60))-1</f>
        <v>2</v>
      </c>
      <c r="Y60" s="166">
        <f t="shared" si="75"/>
        <v>2.1739130434782608E-2</v>
      </c>
      <c r="Z60" s="395">
        <f t="shared" si="76"/>
        <v>8.25</v>
      </c>
      <c r="AA60" s="395">
        <f t="shared" si="77"/>
        <v>14.173913043478262</v>
      </c>
      <c r="AB60" s="403">
        <f t="shared" si="78"/>
        <v>0.5820552147239263</v>
      </c>
      <c r="AC60" s="3427">
        <f t="shared" si="79"/>
        <v>0</v>
      </c>
      <c r="AD60" s="3428">
        <f t="shared" si="80"/>
        <v>0</v>
      </c>
      <c r="AE60" s="3429">
        <f t="shared" si="81"/>
        <v>0</v>
      </c>
      <c r="AF60" s="3430">
        <f t="shared" si="82"/>
        <v>0</v>
      </c>
      <c r="AG60" s="3431">
        <f t="shared" si="83"/>
        <v>0</v>
      </c>
      <c r="AH60" s="3432">
        <f t="shared" si="84"/>
        <v>0</v>
      </c>
      <c r="AI60" s="3433">
        <f t="shared" si="85"/>
        <v>0</v>
      </c>
      <c r="AJ60" s="3434">
        <f t="shared" si="86"/>
        <v>0</v>
      </c>
      <c r="AK60" s="3435">
        <f t="shared" si="87"/>
        <v>0</v>
      </c>
      <c r="AL60" s="3436">
        <f t="shared" si="88"/>
        <v>0</v>
      </c>
      <c r="AM60" s="3437">
        <f t="shared" si="89"/>
        <v>6</v>
      </c>
      <c r="AN60" s="3438">
        <f t="shared" si="90"/>
        <v>1</v>
      </c>
      <c r="AO60" s="3439">
        <f t="shared" si="91"/>
        <v>9</v>
      </c>
      <c r="AP60" s="3440">
        <f t="shared" si="92"/>
        <v>0</v>
      </c>
      <c r="AQ60" s="3427">
        <f t="shared" si="93"/>
        <v>2</v>
      </c>
      <c r="AR60" s="3428">
        <f t="shared" si="94"/>
        <v>0</v>
      </c>
      <c r="AS60" s="3429">
        <f t="shared" si="95"/>
        <v>12</v>
      </c>
      <c r="AT60" s="3430">
        <f t="shared" si="96"/>
        <v>0</v>
      </c>
      <c r="AU60" s="3431">
        <f t="shared" si="97"/>
        <v>14</v>
      </c>
      <c r="AV60" s="3432">
        <f t="shared" si="98"/>
        <v>0</v>
      </c>
      <c r="AW60" s="3433">
        <f t="shared" si="99"/>
        <v>11</v>
      </c>
      <c r="AX60" s="3434">
        <f t="shared" si="100"/>
        <v>1</v>
      </c>
      <c r="AY60" s="3435">
        <f t="shared" si="101"/>
        <v>13</v>
      </c>
      <c r="AZ60" s="3436">
        <f t="shared" si="102"/>
        <v>0</v>
      </c>
      <c r="BA60" s="3437">
        <f t="shared" si="103"/>
        <v>14</v>
      </c>
      <c r="BB60" s="3438">
        <f t="shared" si="104"/>
        <v>0</v>
      </c>
      <c r="BC60" s="3439">
        <f t="shared" si="54"/>
        <v>10</v>
      </c>
      <c r="BD60" s="3440">
        <f t="shared" si="55"/>
        <v>0</v>
      </c>
      <c r="BE60" s="3427">
        <f t="shared" si="56"/>
        <v>1</v>
      </c>
      <c r="BF60" s="3428">
        <f t="shared" si="57"/>
        <v>0</v>
      </c>
      <c r="BG60" s="100"/>
      <c r="BH60" s="101"/>
      <c r="BI60" s="101"/>
      <c r="BJ60" s="112"/>
      <c r="BK60" s="112"/>
      <c r="BL60" s="112"/>
      <c r="BM60" s="112"/>
      <c r="BN60" s="112"/>
      <c r="BO60" s="112"/>
      <c r="BP60" s="112"/>
      <c r="BQ60" s="112"/>
      <c r="BR60" s="103"/>
      <c r="BS60" s="103"/>
      <c r="BT60" s="103"/>
      <c r="BU60" s="103"/>
      <c r="BV60" s="103"/>
      <c r="BW60" s="103"/>
      <c r="BX60" s="103"/>
      <c r="BY60" s="104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7"/>
      <c r="CV60" s="107">
        <v>8</v>
      </c>
      <c r="CW60" s="107">
        <v>6</v>
      </c>
      <c r="CX60" s="107">
        <v>8</v>
      </c>
      <c r="CY60" s="107"/>
      <c r="CZ60" s="107">
        <v>8</v>
      </c>
      <c r="DA60" s="107">
        <v>1</v>
      </c>
      <c r="DB60" s="107"/>
      <c r="DC60" s="107"/>
      <c r="DD60" s="107">
        <v>13</v>
      </c>
      <c r="DE60" s="108">
        <v>4</v>
      </c>
      <c r="DF60" s="108">
        <v>2</v>
      </c>
      <c r="DG60" s="108">
        <v>10</v>
      </c>
      <c r="DH60" s="108">
        <v>5</v>
      </c>
      <c r="DI60" s="108"/>
      <c r="DJ60" s="108"/>
      <c r="DK60" s="108"/>
      <c r="DL60" s="108"/>
      <c r="DM60" s="108">
        <v>8</v>
      </c>
      <c r="DN60" s="108">
        <v>2</v>
      </c>
      <c r="DO60" s="108">
        <v>6</v>
      </c>
      <c r="DP60" s="108">
        <v>5</v>
      </c>
      <c r="DQ60" s="108">
        <v>9</v>
      </c>
      <c r="DR60" s="109"/>
      <c r="DS60" s="109"/>
      <c r="DT60" s="109">
        <v>13</v>
      </c>
      <c r="DU60" s="109"/>
      <c r="DV60" s="109"/>
      <c r="DW60" s="109">
        <v>9</v>
      </c>
      <c r="DX60" s="109"/>
      <c r="DY60" s="109"/>
      <c r="DZ60" s="109"/>
      <c r="EA60" s="109"/>
      <c r="EB60" s="109"/>
      <c r="EC60" s="109"/>
      <c r="ED60" s="102">
        <v>11</v>
      </c>
      <c r="EE60" s="102">
        <v>14</v>
      </c>
      <c r="EF60" s="102">
        <v>6</v>
      </c>
      <c r="EG60" s="110">
        <v>7</v>
      </c>
      <c r="EH60" s="110">
        <v>9</v>
      </c>
      <c r="EI60" s="110">
        <v>12</v>
      </c>
      <c r="EJ60" s="110">
        <v>14</v>
      </c>
      <c r="EK60" s="110">
        <v>7</v>
      </c>
      <c r="EL60" s="110"/>
      <c r="EM60" s="110">
        <v>12</v>
      </c>
      <c r="EN60" s="110">
        <v>11</v>
      </c>
      <c r="EO60" s="110">
        <v>4</v>
      </c>
      <c r="EP60" s="110">
        <v>2</v>
      </c>
      <c r="EQ60" s="373">
        <v>5</v>
      </c>
      <c r="ER60" s="373">
        <v>8</v>
      </c>
      <c r="ES60" s="373">
        <v>6</v>
      </c>
      <c r="ET60" s="373">
        <v>11</v>
      </c>
      <c r="EU60" s="373">
        <v>3</v>
      </c>
      <c r="EV60" s="373">
        <v>14</v>
      </c>
      <c r="EW60" s="521">
        <v>7</v>
      </c>
      <c r="EX60" s="521">
        <v>15</v>
      </c>
      <c r="EY60" s="521">
        <v>6</v>
      </c>
      <c r="EZ60" s="521">
        <v>10</v>
      </c>
      <c r="FA60" s="521">
        <v>10</v>
      </c>
      <c r="FB60" s="521">
        <v>6</v>
      </c>
      <c r="FC60" s="521">
        <v>11</v>
      </c>
      <c r="FD60" s="521">
        <v>10</v>
      </c>
      <c r="FE60" s="640">
        <v>9</v>
      </c>
      <c r="FF60" s="640"/>
      <c r="FG60" s="640">
        <v>15</v>
      </c>
      <c r="FH60" s="640">
        <v>5</v>
      </c>
      <c r="FI60" s="640">
        <v>11</v>
      </c>
      <c r="FJ60" s="640">
        <v>7</v>
      </c>
      <c r="FK60" s="640">
        <v>1</v>
      </c>
      <c r="FL60" s="640">
        <v>6</v>
      </c>
      <c r="FM60" s="640">
        <v>7</v>
      </c>
      <c r="FN60" s="640">
        <v>9</v>
      </c>
      <c r="FO60" s="640">
        <v>10</v>
      </c>
      <c r="FP60" s="640"/>
      <c r="FQ60" s="640"/>
      <c r="FR60" s="640">
        <v>12</v>
      </c>
      <c r="FS60" s="759">
        <v>11</v>
      </c>
      <c r="FT60" s="759"/>
      <c r="FU60" s="759">
        <v>5</v>
      </c>
      <c r="FV60" s="759">
        <v>10</v>
      </c>
      <c r="FW60" s="759">
        <v>8</v>
      </c>
      <c r="FX60" s="759">
        <v>11</v>
      </c>
      <c r="FY60" s="759">
        <v>3</v>
      </c>
      <c r="FZ60" s="759">
        <v>12</v>
      </c>
      <c r="GA60" s="759">
        <v>6</v>
      </c>
      <c r="GB60" s="759">
        <v>4</v>
      </c>
      <c r="GC60" s="759">
        <v>4</v>
      </c>
      <c r="GD60" s="759">
        <v>12</v>
      </c>
      <c r="GE60" s="759">
        <v>3</v>
      </c>
      <c r="GF60" s="759">
        <v>12</v>
      </c>
      <c r="GG60" s="1607">
        <v>13</v>
      </c>
      <c r="GH60" s="1607">
        <v>14</v>
      </c>
      <c r="GI60" s="1607">
        <v>4</v>
      </c>
      <c r="GJ60" s="1607">
        <v>10</v>
      </c>
      <c r="GK60" s="1607">
        <v>17</v>
      </c>
      <c r="GL60" s="1607">
        <v>5</v>
      </c>
      <c r="GM60" s="1607">
        <v>6</v>
      </c>
      <c r="GN60" s="1607">
        <v>8</v>
      </c>
      <c r="GO60" s="1607"/>
      <c r="GP60" s="1607">
        <v>11</v>
      </c>
      <c r="GQ60" s="1607">
        <v>7</v>
      </c>
      <c r="GR60" s="1607">
        <v>6</v>
      </c>
      <c r="GS60" s="1607">
        <v>5</v>
      </c>
      <c r="GT60" s="1607">
        <v>5</v>
      </c>
      <c r="GU60" s="1607">
        <v>8</v>
      </c>
      <c r="GV60" s="3606">
        <v>8</v>
      </c>
      <c r="GW60" s="3606">
        <v>8</v>
      </c>
      <c r="GX60" s="3606">
        <v>15</v>
      </c>
      <c r="GY60" s="3606">
        <v>13</v>
      </c>
      <c r="GZ60" s="3606">
        <v>13</v>
      </c>
      <c r="HA60" s="3606">
        <v>14</v>
      </c>
      <c r="HB60" s="3606">
        <v>4</v>
      </c>
      <c r="HC60" s="3672">
        <v>2</v>
      </c>
      <c r="HD60" s="3606">
        <v>6</v>
      </c>
      <c r="HE60" s="3606"/>
      <c r="HF60" s="3606">
        <v>11</v>
      </c>
      <c r="HG60" s="3762">
        <v>5</v>
      </c>
      <c r="HH60" s="3763"/>
    </row>
    <row r="61" spans="1:216" s="484" customFormat="1" ht="11.1" customHeight="1" x14ac:dyDescent="0.2">
      <c r="A61" s="59" t="s">
        <v>335</v>
      </c>
      <c r="B61" s="59" t="s">
        <v>333</v>
      </c>
      <c r="C61" s="454">
        <f t="shared" si="58"/>
        <v>2</v>
      </c>
      <c r="D61" s="453">
        <f t="shared" si="59"/>
        <v>1.2738853503184714E-2</v>
      </c>
      <c r="E61" s="409">
        <f t="array" ref="E61">MIN(IF(BG61:HH61&gt;=1,$BG$3:$HH$3))</f>
        <v>42979</v>
      </c>
      <c r="F61" s="406">
        <f t="array" ref="F61">MAX(IF(BG61:HH61&gt;=1,$BG$3:$HH$3))</f>
        <v>43007</v>
      </c>
      <c r="G61" s="448">
        <f t="shared" si="60"/>
        <v>0</v>
      </c>
      <c r="H61" s="452">
        <f t="shared" si="61"/>
        <v>0</v>
      </c>
      <c r="I61" s="632" t="str">
        <f t="shared" si="62"/>
        <v>-</v>
      </c>
      <c r="J61" s="381" t="str">
        <f t="array" ref="J61">IF((G61&gt;=1),MAX(IF(BG61:HH61=1,$BG$3:$HH$3)),"-")</f>
        <v>-</v>
      </c>
      <c r="K61" s="766" t="str">
        <f t="array" ref="K61">IF((G61&gt;=1),MAX(IF(BG61:HH61=1,$BG$2:$HH$2)),"-")</f>
        <v>-</v>
      </c>
      <c r="L61" s="390">
        <f t="shared" ca="1" si="63"/>
        <v>2</v>
      </c>
      <c r="M61" s="390" t="str">
        <f t="shared" ca="1" si="64"/>
        <v>-</v>
      </c>
      <c r="N61" s="451">
        <f t="shared" si="65"/>
        <v>0</v>
      </c>
      <c r="O61" s="450">
        <f t="shared" si="66"/>
        <v>0</v>
      </c>
      <c r="P61" s="162">
        <f t="shared" si="67"/>
        <v>0</v>
      </c>
      <c r="Q61" s="449">
        <f t="shared" si="68"/>
        <v>0</v>
      </c>
      <c r="R61" s="448">
        <f t="shared" si="69"/>
        <v>0</v>
      </c>
      <c r="S61" s="447">
        <f t="shared" si="70"/>
        <v>0</v>
      </c>
      <c r="T61" s="368">
        <f t="shared" si="71"/>
        <v>0</v>
      </c>
      <c r="U61" s="163">
        <f t="shared" si="72"/>
        <v>0</v>
      </c>
      <c r="V61" s="369">
        <f t="shared" si="73"/>
        <v>1</v>
      </c>
      <c r="W61" s="164">
        <f t="shared" si="74"/>
        <v>0.5</v>
      </c>
      <c r="X61" s="165">
        <f t="array" ref="X61">SUM(1*(BG$5:HH$5=BG61:HH61))-1</f>
        <v>1</v>
      </c>
      <c r="Y61" s="166">
        <f t="shared" si="75"/>
        <v>0.5</v>
      </c>
      <c r="Z61" s="395">
        <f t="shared" si="76"/>
        <v>11.5</v>
      </c>
      <c r="AA61" s="395">
        <f t="shared" si="77"/>
        <v>17.5</v>
      </c>
      <c r="AB61" s="403">
        <f t="shared" si="78"/>
        <v>0.65714285714285714</v>
      </c>
      <c r="AC61" s="3427">
        <f t="shared" si="79"/>
        <v>0</v>
      </c>
      <c r="AD61" s="3428">
        <f t="shared" si="80"/>
        <v>0</v>
      </c>
      <c r="AE61" s="3429">
        <f t="shared" si="81"/>
        <v>0</v>
      </c>
      <c r="AF61" s="3430">
        <f t="shared" si="82"/>
        <v>0</v>
      </c>
      <c r="AG61" s="3431">
        <f t="shared" si="83"/>
        <v>0</v>
      </c>
      <c r="AH61" s="3432">
        <f t="shared" si="84"/>
        <v>0</v>
      </c>
      <c r="AI61" s="3433">
        <f t="shared" si="85"/>
        <v>0</v>
      </c>
      <c r="AJ61" s="3434">
        <f t="shared" si="86"/>
        <v>0</v>
      </c>
      <c r="AK61" s="3435">
        <f t="shared" si="87"/>
        <v>0</v>
      </c>
      <c r="AL61" s="3436">
        <f t="shared" si="88"/>
        <v>0</v>
      </c>
      <c r="AM61" s="3437">
        <f t="shared" si="89"/>
        <v>0</v>
      </c>
      <c r="AN61" s="3438">
        <f t="shared" si="90"/>
        <v>0</v>
      </c>
      <c r="AO61" s="3439">
        <f t="shared" si="91"/>
        <v>0</v>
      </c>
      <c r="AP61" s="3440">
        <f t="shared" si="92"/>
        <v>0</v>
      </c>
      <c r="AQ61" s="3427">
        <f t="shared" si="93"/>
        <v>0</v>
      </c>
      <c r="AR61" s="3428">
        <f t="shared" si="94"/>
        <v>0</v>
      </c>
      <c r="AS61" s="3429">
        <f t="shared" si="95"/>
        <v>0</v>
      </c>
      <c r="AT61" s="3430">
        <f t="shared" si="96"/>
        <v>0</v>
      </c>
      <c r="AU61" s="3431">
        <f t="shared" si="97"/>
        <v>0</v>
      </c>
      <c r="AV61" s="3432">
        <f t="shared" si="98"/>
        <v>0</v>
      </c>
      <c r="AW61" s="3433">
        <f t="shared" si="99"/>
        <v>0</v>
      </c>
      <c r="AX61" s="3434">
        <f t="shared" si="100"/>
        <v>0</v>
      </c>
      <c r="AY61" s="3435">
        <f t="shared" si="101"/>
        <v>2</v>
      </c>
      <c r="AZ61" s="3436">
        <f t="shared" si="102"/>
        <v>0</v>
      </c>
      <c r="BA61" s="3437">
        <f t="shared" si="103"/>
        <v>0</v>
      </c>
      <c r="BB61" s="3438">
        <f t="shared" si="104"/>
        <v>0</v>
      </c>
      <c r="BC61" s="3439">
        <f t="shared" si="54"/>
        <v>0</v>
      </c>
      <c r="BD61" s="3440">
        <f t="shared" si="55"/>
        <v>0</v>
      </c>
      <c r="BE61" s="3427">
        <f t="shared" si="56"/>
        <v>0</v>
      </c>
      <c r="BF61" s="3428">
        <f t="shared" si="57"/>
        <v>0</v>
      </c>
      <c r="BG61" s="100"/>
      <c r="BH61" s="101"/>
      <c r="BI61" s="101"/>
      <c r="BJ61" s="112"/>
      <c r="BK61" s="112"/>
      <c r="BL61" s="112"/>
      <c r="BM61" s="112"/>
      <c r="BN61" s="112"/>
      <c r="BO61" s="112"/>
      <c r="BP61" s="112"/>
      <c r="BQ61" s="112"/>
      <c r="BR61" s="103"/>
      <c r="BS61" s="103"/>
      <c r="BT61" s="103"/>
      <c r="BU61" s="103"/>
      <c r="BV61" s="103"/>
      <c r="BW61" s="103"/>
      <c r="BX61" s="103"/>
      <c r="BY61" s="104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2"/>
      <c r="EE61" s="102"/>
      <c r="EF61" s="102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373"/>
      <c r="ER61" s="373"/>
      <c r="ES61" s="373"/>
      <c r="ET61" s="373"/>
      <c r="EU61" s="373"/>
      <c r="EV61" s="373"/>
      <c r="EW61" s="521"/>
      <c r="EX61" s="521"/>
      <c r="EY61" s="521"/>
      <c r="EZ61" s="521"/>
      <c r="FA61" s="521"/>
      <c r="FB61" s="521"/>
      <c r="FC61" s="521"/>
      <c r="FD61" s="521"/>
      <c r="FE61" s="640"/>
      <c r="FF61" s="640"/>
      <c r="FG61" s="640"/>
      <c r="FH61" s="640"/>
      <c r="FI61" s="640"/>
      <c r="FJ61" s="640"/>
      <c r="FK61" s="640"/>
      <c r="FL61" s="640"/>
      <c r="FM61" s="640"/>
      <c r="FN61" s="640"/>
      <c r="FO61" s="640"/>
      <c r="FP61" s="640"/>
      <c r="FQ61" s="640"/>
      <c r="FR61" s="640"/>
      <c r="FS61" s="759">
        <v>16</v>
      </c>
      <c r="FT61" s="759">
        <v>7</v>
      </c>
      <c r="FU61" s="759"/>
      <c r="FV61" s="759"/>
      <c r="FW61" s="759"/>
      <c r="FX61" s="759"/>
      <c r="FY61" s="759"/>
      <c r="FZ61" s="759"/>
      <c r="GA61" s="759"/>
      <c r="GB61" s="759"/>
      <c r="GC61" s="759"/>
      <c r="GD61" s="759"/>
      <c r="GE61" s="759"/>
      <c r="GF61" s="759"/>
      <c r="GG61" s="1607"/>
      <c r="GH61" s="1607"/>
      <c r="GI61" s="1607"/>
      <c r="GJ61" s="1607"/>
      <c r="GK61" s="1607"/>
      <c r="GL61" s="1607"/>
      <c r="GM61" s="1607"/>
      <c r="GN61" s="1607"/>
      <c r="GO61" s="1607"/>
      <c r="GP61" s="1607"/>
      <c r="GQ61" s="1607"/>
      <c r="GR61" s="1607"/>
      <c r="GS61" s="1607"/>
      <c r="GT61" s="1607"/>
      <c r="GU61" s="1607"/>
      <c r="GV61" s="3606"/>
      <c r="GW61" s="3606"/>
      <c r="GX61" s="3606"/>
      <c r="GY61" s="3606"/>
      <c r="GZ61" s="3606"/>
      <c r="HA61" s="3606"/>
      <c r="HB61" s="3606"/>
      <c r="HC61" s="3672"/>
      <c r="HD61" s="3606"/>
      <c r="HE61" s="3606"/>
      <c r="HF61" s="3606"/>
      <c r="HG61" s="3762"/>
      <c r="HH61" s="3763"/>
    </row>
    <row r="62" spans="1:216" s="484" customFormat="1" ht="11.1" customHeight="1" x14ac:dyDescent="0.2">
      <c r="A62" s="64" t="s">
        <v>128</v>
      </c>
      <c r="B62" s="64" t="s">
        <v>227</v>
      </c>
      <c r="C62" s="454">
        <f t="shared" si="58"/>
        <v>29</v>
      </c>
      <c r="D62" s="453">
        <f t="shared" si="59"/>
        <v>0.18471337579617833</v>
      </c>
      <c r="E62" s="409">
        <f t="array" ref="E62">MIN(IF(BG62:HH62&gt;=1,$BG$3:$HH$3))</f>
        <v>39227</v>
      </c>
      <c r="F62" s="406">
        <f t="array" ref="F62">MAX(IF(BG62:HH62&gt;=1,$BG$3:$HH$3))</f>
        <v>41698</v>
      </c>
      <c r="G62" s="448">
        <f t="shared" si="60"/>
        <v>1</v>
      </c>
      <c r="H62" s="452">
        <f t="shared" si="61"/>
        <v>3.4482758620689655E-2</v>
      </c>
      <c r="I62" s="632">
        <f t="shared" si="62"/>
        <v>0.25</v>
      </c>
      <c r="J62" s="381">
        <f t="array" ref="J62">IF((G62&gt;=1),MAX(IF(BG62:HH62=1,$BG$3:$HH$3)),"-")</f>
        <v>40243</v>
      </c>
      <c r="K62" s="766">
        <f t="array" ref="K62">IF((G62&gt;=1),MAX(IF(BG62:HH62=1,$BG$2:$HH$2)),"-")</f>
        <v>27</v>
      </c>
      <c r="L62" s="390">
        <f t="shared" ca="1" si="63"/>
        <v>9</v>
      </c>
      <c r="M62" s="390">
        <f t="shared" ca="1" si="64"/>
        <v>130</v>
      </c>
      <c r="N62" s="451">
        <f t="shared" si="65"/>
        <v>3</v>
      </c>
      <c r="O62" s="450">
        <f t="shared" si="66"/>
        <v>0.10344827586206896</v>
      </c>
      <c r="P62" s="162">
        <f t="shared" si="67"/>
        <v>3</v>
      </c>
      <c r="Q62" s="449">
        <f t="shared" si="68"/>
        <v>0.10344827586206896</v>
      </c>
      <c r="R62" s="448">
        <f t="shared" si="69"/>
        <v>7</v>
      </c>
      <c r="S62" s="447">
        <f t="shared" si="70"/>
        <v>0.2413793103448276</v>
      </c>
      <c r="T62" s="368">
        <f t="shared" si="71"/>
        <v>7</v>
      </c>
      <c r="U62" s="163">
        <f t="shared" si="72"/>
        <v>0.2413793103448276</v>
      </c>
      <c r="V62" s="369">
        <f t="shared" si="73"/>
        <v>13</v>
      </c>
      <c r="W62" s="164">
        <f t="shared" si="74"/>
        <v>0.44827586206896552</v>
      </c>
      <c r="X62" s="165">
        <f t="array" ref="X62">SUM(1*(BG$5:HH$5=BG62:HH62))-1</f>
        <v>3</v>
      </c>
      <c r="Y62" s="166">
        <f t="shared" si="75"/>
        <v>0.10344827586206896</v>
      </c>
      <c r="Z62" s="395">
        <f t="shared" si="76"/>
        <v>6.6896551724137927</v>
      </c>
      <c r="AA62" s="395">
        <f t="shared" si="77"/>
        <v>11.862068965517242</v>
      </c>
      <c r="AB62" s="403">
        <f t="shared" si="78"/>
        <v>0.56395348837209291</v>
      </c>
      <c r="AC62" s="3427">
        <f t="shared" si="79"/>
        <v>3</v>
      </c>
      <c r="AD62" s="3428">
        <f t="shared" si="80"/>
        <v>0</v>
      </c>
      <c r="AE62" s="3429">
        <f t="shared" si="81"/>
        <v>6</v>
      </c>
      <c r="AF62" s="3430">
        <f t="shared" si="82"/>
        <v>0</v>
      </c>
      <c r="AG62" s="3431">
        <f t="shared" si="83"/>
        <v>6</v>
      </c>
      <c r="AH62" s="3432">
        <f t="shared" si="84"/>
        <v>0</v>
      </c>
      <c r="AI62" s="3433">
        <f t="shared" si="85"/>
        <v>6</v>
      </c>
      <c r="AJ62" s="3434">
        <f t="shared" si="86"/>
        <v>1</v>
      </c>
      <c r="AK62" s="3435">
        <f t="shared" si="87"/>
        <v>2</v>
      </c>
      <c r="AL62" s="3436">
        <f t="shared" si="88"/>
        <v>0</v>
      </c>
      <c r="AM62" s="3437">
        <f t="shared" si="89"/>
        <v>0</v>
      </c>
      <c r="AN62" s="3438">
        <f t="shared" si="90"/>
        <v>0</v>
      </c>
      <c r="AO62" s="3439">
        <f t="shared" si="91"/>
        <v>3</v>
      </c>
      <c r="AP62" s="3440">
        <f t="shared" si="92"/>
        <v>0</v>
      </c>
      <c r="AQ62" s="3427">
        <f t="shared" si="93"/>
        <v>3</v>
      </c>
      <c r="AR62" s="3428">
        <f t="shared" si="94"/>
        <v>0</v>
      </c>
      <c r="AS62" s="3429">
        <f t="shared" si="95"/>
        <v>0</v>
      </c>
      <c r="AT62" s="3430">
        <f t="shared" si="96"/>
        <v>0</v>
      </c>
      <c r="AU62" s="3431">
        <f t="shared" si="97"/>
        <v>0</v>
      </c>
      <c r="AV62" s="3432">
        <f t="shared" si="98"/>
        <v>0</v>
      </c>
      <c r="AW62" s="3433">
        <f t="shared" si="99"/>
        <v>0</v>
      </c>
      <c r="AX62" s="3434">
        <f t="shared" si="100"/>
        <v>0</v>
      </c>
      <c r="AY62" s="3435">
        <f t="shared" si="101"/>
        <v>0</v>
      </c>
      <c r="AZ62" s="3436">
        <f t="shared" si="102"/>
        <v>0</v>
      </c>
      <c r="BA62" s="3437">
        <f t="shared" si="103"/>
        <v>0</v>
      </c>
      <c r="BB62" s="3438">
        <f t="shared" si="104"/>
        <v>0</v>
      </c>
      <c r="BC62" s="3439">
        <f t="shared" si="54"/>
        <v>0</v>
      </c>
      <c r="BD62" s="3440">
        <f t="shared" si="55"/>
        <v>0</v>
      </c>
      <c r="BE62" s="3427">
        <f t="shared" si="56"/>
        <v>0</v>
      </c>
      <c r="BF62" s="3428">
        <f t="shared" si="57"/>
        <v>0</v>
      </c>
      <c r="BG62" s="111">
        <v>9</v>
      </c>
      <c r="BH62" s="109">
        <v>9</v>
      </c>
      <c r="BI62" s="109">
        <v>3</v>
      </c>
      <c r="BJ62" s="102">
        <v>10</v>
      </c>
      <c r="BK62" s="102">
        <v>8</v>
      </c>
      <c r="BL62" s="102">
        <v>5</v>
      </c>
      <c r="BM62" s="102">
        <v>6</v>
      </c>
      <c r="BN62" s="102">
        <v>9</v>
      </c>
      <c r="BO62" s="102"/>
      <c r="BP62" s="102">
        <v>3</v>
      </c>
      <c r="BQ62" s="102"/>
      <c r="BR62" s="104"/>
      <c r="BS62" s="104">
        <v>4</v>
      </c>
      <c r="BT62" s="104"/>
      <c r="BU62" s="104">
        <v>4</v>
      </c>
      <c r="BV62" s="104">
        <v>10</v>
      </c>
      <c r="BW62" s="104">
        <v>8</v>
      </c>
      <c r="BX62" s="104">
        <v>2</v>
      </c>
      <c r="BY62" s="104">
        <v>2</v>
      </c>
      <c r="BZ62" s="105"/>
      <c r="CA62" s="105">
        <v>10</v>
      </c>
      <c r="CB62" s="105">
        <v>2</v>
      </c>
      <c r="CC62" s="105"/>
      <c r="CD62" s="105">
        <v>9</v>
      </c>
      <c r="CE62" s="105"/>
      <c r="CF62" s="105">
        <v>9</v>
      </c>
      <c r="CG62" s="105">
        <v>1</v>
      </c>
      <c r="CH62" s="105">
        <v>7</v>
      </c>
      <c r="CI62" s="105"/>
      <c r="CJ62" s="106"/>
      <c r="CK62" s="106"/>
      <c r="CL62" s="106">
        <v>10</v>
      </c>
      <c r="CM62" s="106"/>
      <c r="CN62" s="106"/>
      <c r="CO62" s="106"/>
      <c r="CP62" s="106"/>
      <c r="CQ62" s="106"/>
      <c r="CR62" s="106">
        <v>6</v>
      </c>
      <c r="CS62" s="106"/>
      <c r="CT62" s="106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8"/>
      <c r="DF62" s="108"/>
      <c r="DG62" s="108">
        <v>3</v>
      </c>
      <c r="DH62" s="108"/>
      <c r="DI62" s="108">
        <v>9</v>
      </c>
      <c r="DJ62" s="108">
        <v>4</v>
      </c>
      <c r="DK62" s="108"/>
      <c r="DL62" s="108"/>
      <c r="DM62" s="108"/>
      <c r="DN62" s="108"/>
      <c r="DO62" s="108"/>
      <c r="DP62" s="108"/>
      <c r="DQ62" s="108"/>
      <c r="DR62" s="109"/>
      <c r="DS62" s="109"/>
      <c r="DT62" s="109">
        <v>7</v>
      </c>
      <c r="DU62" s="109"/>
      <c r="DV62" s="109">
        <v>18</v>
      </c>
      <c r="DW62" s="109"/>
      <c r="DX62" s="109"/>
      <c r="DY62" s="109">
        <v>7</v>
      </c>
      <c r="DZ62" s="109"/>
      <c r="EA62" s="109"/>
      <c r="EB62" s="109"/>
      <c r="EC62" s="109"/>
      <c r="ED62" s="102"/>
      <c r="EE62" s="102"/>
      <c r="EF62" s="102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373"/>
      <c r="ER62" s="373"/>
      <c r="ES62" s="373"/>
      <c r="ET62" s="373"/>
      <c r="EU62" s="373"/>
      <c r="EV62" s="373"/>
      <c r="EW62" s="521"/>
      <c r="EX62" s="521"/>
      <c r="EY62" s="521"/>
      <c r="EZ62" s="521"/>
      <c r="FA62" s="521"/>
      <c r="FB62" s="521"/>
      <c r="FC62" s="521"/>
      <c r="FD62" s="521"/>
      <c r="FE62" s="640"/>
      <c r="FF62" s="640"/>
      <c r="FG62" s="640"/>
      <c r="FH62" s="640"/>
      <c r="FI62" s="640"/>
      <c r="FJ62" s="640"/>
      <c r="FK62" s="640"/>
      <c r="FL62" s="640"/>
      <c r="FM62" s="640"/>
      <c r="FN62" s="640"/>
      <c r="FO62" s="640"/>
      <c r="FP62" s="640"/>
      <c r="FQ62" s="640"/>
      <c r="FR62" s="640"/>
      <c r="FS62" s="759"/>
      <c r="FT62" s="759"/>
      <c r="FU62" s="759"/>
      <c r="FV62" s="759"/>
      <c r="FW62" s="759"/>
      <c r="FX62" s="759"/>
      <c r="FY62" s="759"/>
      <c r="FZ62" s="759"/>
      <c r="GA62" s="759"/>
      <c r="GB62" s="759"/>
      <c r="GC62" s="759"/>
      <c r="GD62" s="759"/>
      <c r="GE62" s="759"/>
      <c r="GF62" s="759"/>
      <c r="GG62" s="1607"/>
      <c r="GH62" s="1607"/>
      <c r="GI62" s="1607"/>
      <c r="GJ62" s="1607"/>
      <c r="GK62" s="1607"/>
      <c r="GL62" s="1607"/>
      <c r="GM62" s="1607"/>
      <c r="GN62" s="1607"/>
      <c r="GO62" s="1607"/>
      <c r="GP62" s="1607"/>
      <c r="GQ62" s="1607"/>
      <c r="GR62" s="1607"/>
      <c r="GS62" s="1607"/>
      <c r="GT62" s="1607"/>
      <c r="GU62" s="1607"/>
      <c r="GV62" s="3606"/>
      <c r="GW62" s="3606"/>
      <c r="GX62" s="3606"/>
      <c r="GY62" s="3606"/>
      <c r="GZ62" s="3606"/>
      <c r="HA62" s="3606"/>
      <c r="HB62" s="3606"/>
      <c r="HC62" s="3672"/>
      <c r="HD62" s="3606"/>
      <c r="HE62" s="3606"/>
      <c r="HF62" s="3606"/>
      <c r="HG62" s="3762"/>
      <c r="HH62" s="3763"/>
    </row>
    <row r="63" spans="1:216" s="484" customFormat="1" ht="11.1" customHeight="1" x14ac:dyDescent="0.2">
      <c r="A63" s="61" t="s">
        <v>148</v>
      </c>
      <c r="B63" s="61" t="s">
        <v>191</v>
      </c>
      <c r="C63" s="454">
        <f t="shared" si="58"/>
        <v>18</v>
      </c>
      <c r="D63" s="453">
        <f t="shared" si="59"/>
        <v>0.11464968152866242</v>
      </c>
      <c r="E63" s="409">
        <f t="array" ref="E63">MIN(IF(BG63:HH63&gt;=1,$BG$3:$HH$3))</f>
        <v>39263</v>
      </c>
      <c r="F63" s="406">
        <f t="array" ref="F63">MAX(IF(BG63:HH63&gt;=1,$BG$3:$HH$3))</f>
        <v>43770</v>
      </c>
      <c r="G63" s="448">
        <f t="shared" si="60"/>
        <v>3</v>
      </c>
      <c r="H63" s="452">
        <f t="shared" si="61"/>
        <v>0.16666666666666666</v>
      </c>
      <c r="I63" s="632">
        <f t="shared" si="62"/>
        <v>0.75</v>
      </c>
      <c r="J63" s="381">
        <f t="array" ref="J63">IF((G63&gt;=1),MAX(IF(BG63:HH63=1,$BG$3:$HH$3)),"-")</f>
        <v>41635</v>
      </c>
      <c r="K63" s="766">
        <f t="array" ref="K63">IF((G63&gt;=1),MAX(IF(BG63:HH63=1,$BG$2:$HH$2)),"-")</f>
        <v>69</v>
      </c>
      <c r="L63" s="390">
        <f t="shared" ca="1" si="63"/>
        <v>5</v>
      </c>
      <c r="M63" s="390">
        <f t="shared" ca="1" si="64"/>
        <v>88</v>
      </c>
      <c r="N63" s="451">
        <f t="shared" si="65"/>
        <v>1</v>
      </c>
      <c r="O63" s="450">
        <f t="shared" si="66"/>
        <v>5.5555555555555552E-2</v>
      </c>
      <c r="P63" s="162">
        <f t="shared" si="67"/>
        <v>0</v>
      </c>
      <c r="Q63" s="449">
        <f t="shared" si="68"/>
        <v>0</v>
      </c>
      <c r="R63" s="448">
        <f t="shared" si="69"/>
        <v>4</v>
      </c>
      <c r="S63" s="447">
        <f t="shared" si="70"/>
        <v>0.22222222222222221</v>
      </c>
      <c r="T63" s="368">
        <f t="shared" si="71"/>
        <v>6</v>
      </c>
      <c r="U63" s="163">
        <f t="shared" si="72"/>
        <v>0.33333333333333331</v>
      </c>
      <c r="V63" s="369">
        <f t="shared" si="73"/>
        <v>11</v>
      </c>
      <c r="W63" s="164">
        <f t="shared" si="74"/>
        <v>0.61111111111111116</v>
      </c>
      <c r="X63" s="165">
        <f t="array" ref="X63">SUM(1*(BG$5:HH$5=BG63:HH63))-1</f>
        <v>2</v>
      </c>
      <c r="Y63" s="166">
        <f t="shared" si="75"/>
        <v>0.1111111111111111</v>
      </c>
      <c r="Z63" s="395">
        <f t="shared" si="76"/>
        <v>6.7222222222222223</v>
      </c>
      <c r="AA63" s="395">
        <f t="shared" si="77"/>
        <v>13.444444444444445</v>
      </c>
      <c r="AB63" s="403">
        <f t="shared" si="78"/>
        <v>0.5</v>
      </c>
      <c r="AC63" s="3427">
        <f t="shared" si="79"/>
        <v>1</v>
      </c>
      <c r="AD63" s="3428">
        <f t="shared" si="80"/>
        <v>0</v>
      </c>
      <c r="AE63" s="3429">
        <f t="shared" si="81"/>
        <v>7</v>
      </c>
      <c r="AF63" s="3430">
        <f t="shared" si="82"/>
        <v>1</v>
      </c>
      <c r="AG63" s="3431">
        <f t="shared" si="83"/>
        <v>3</v>
      </c>
      <c r="AH63" s="3432">
        <f t="shared" si="84"/>
        <v>0</v>
      </c>
      <c r="AI63" s="3433">
        <f t="shared" si="85"/>
        <v>0</v>
      </c>
      <c r="AJ63" s="3434">
        <f t="shared" si="86"/>
        <v>0</v>
      </c>
      <c r="AK63" s="3435">
        <f t="shared" si="87"/>
        <v>0</v>
      </c>
      <c r="AL63" s="3436">
        <f t="shared" si="88"/>
        <v>0</v>
      </c>
      <c r="AM63" s="3437">
        <f t="shared" si="89"/>
        <v>0</v>
      </c>
      <c r="AN63" s="3438">
        <f t="shared" si="90"/>
        <v>0</v>
      </c>
      <c r="AO63" s="3439">
        <f t="shared" si="91"/>
        <v>1</v>
      </c>
      <c r="AP63" s="3440">
        <f t="shared" si="92"/>
        <v>1</v>
      </c>
      <c r="AQ63" s="3427">
        <f t="shared" si="93"/>
        <v>1</v>
      </c>
      <c r="AR63" s="3428">
        <f t="shared" si="94"/>
        <v>1</v>
      </c>
      <c r="AS63" s="3429">
        <f t="shared" si="95"/>
        <v>1</v>
      </c>
      <c r="AT63" s="3430">
        <f t="shared" si="96"/>
        <v>0</v>
      </c>
      <c r="AU63" s="3431">
        <f t="shared" si="97"/>
        <v>1</v>
      </c>
      <c r="AV63" s="3432">
        <f t="shared" si="98"/>
        <v>0</v>
      </c>
      <c r="AW63" s="3433">
        <f t="shared" si="99"/>
        <v>1</v>
      </c>
      <c r="AX63" s="3434">
        <f t="shared" si="100"/>
        <v>0</v>
      </c>
      <c r="AY63" s="3435">
        <f t="shared" si="101"/>
        <v>1</v>
      </c>
      <c r="AZ63" s="3436">
        <f t="shared" si="102"/>
        <v>0</v>
      </c>
      <c r="BA63" s="3437">
        <f t="shared" si="103"/>
        <v>0</v>
      </c>
      <c r="BB63" s="3438">
        <f t="shared" si="104"/>
        <v>0</v>
      </c>
      <c r="BC63" s="3439">
        <f t="shared" si="54"/>
        <v>1</v>
      </c>
      <c r="BD63" s="3440">
        <f t="shared" si="55"/>
        <v>0</v>
      </c>
      <c r="BE63" s="3427">
        <f t="shared" si="56"/>
        <v>0</v>
      </c>
      <c r="BF63" s="3428">
        <f t="shared" si="57"/>
        <v>0</v>
      </c>
      <c r="BG63" s="111"/>
      <c r="BH63" s="109">
        <v>13</v>
      </c>
      <c r="BI63" s="109"/>
      <c r="BJ63" s="102">
        <v>5</v>
      </c>
      <c r="BK63" s="102">
        <v>6</v>
      </c>
      <c r="BL63" s="102">
        <v>13</v>
      </c>
      <c r="BM63" s="102">
        <v>13</v>
      </c>
      <c r="BN63" s="102">
        <v>4</v>
      </c>
      <c r="BO63" s="102">
        <v>5</v>
      </c>
      <c r="BP63" s="102"/>
      <c r="BQ63" s="102">
        <v>1</v>
      </c>
      <c r="BR63" s="104">
        <v>6</v>
      </c>
      <c r="BS63" s="104"/>
      <c r="BT63" s="104">
        <v>7</v>
      </c>
      <c r="BU63" s="104">
        <v>9</v>
      </c>
      <c r="BV63" s="104"/>
      <c r="BW63" s="104"/>
      <c r="BX63" s="104"/>
      <c r="BY63" s="104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8"/>
      <c r="DF63" s="108"/>
      <c r="DG63" s="108"/>
      <c r="DH63" s="108"/>
      <c r="DI63" s="108"/>
      <c r="DJ63" s="108">
        <v>1</v>
      </c>
      <c r="DK63" s="108"/>
      <c r="DL63" s="108"/>
      <c r="DM63" s="108"/>
      <c r="DN63" s="108"/>
      <c r="DO63" s="108"/>
      <c r="DP63" s="108"/>
      <c r="DQ63" s="108"/>
      <c r="DR63" s="109"/>
      <c r="DS63" s="109"/>
      <c r="DT63" s="109"/>
      <c r="DU63" s="109"/>
      <c r="DV63" s="109"/>
      <c r="DW63" s="109">
        <v>1</v>
      </c>
      <c r="DX63" s="109"/>
      <c r="DY63" s="109"/>
      <c r="DZ63" s="109"/>
      <c r="EA63" s="109"/>
      <c r="EB63" s="109"/>
      <c r="EC63" s="109"/>
      <c r="ED63" s="102"/>
      <c r="EE63" s="102"/>
      <c r="EF63" s="102"/>
      <c r="EG63" s="110"/>
      <c r="EH63" s="110"/>
      <c r="EI63" s="110">
        <v>7</v>
      </c>
      <c r="EJ63" s="110"/>
      <c r="EK63" s="110"/>
      <c r="EL63" s="110"/>
      <c r="EM63" s="110"/>
      <c r="EN63" s="110"/>
      <c r="EO63" s="110"/>
      <c r="EP63" s="110"/>
      <c r="EQ63" s="373"/>
      <c r="ER63" s="373"/>
      <c r="ES63" s="373"/>
      <c r="ET63" s="373"/>
      <c r="EU63" s="373"/>
      <c r="EV63" s="373"/>
      <c r="EW63" s="521">
        <v>14</v>
      </c>
      <c r="EX63" s="521"/>
      <c r="EY63" s="521"/>
      <c r="EZ63" s="521"/>
      <c r="FA63" s="521"/>
      <c r="FB63" s="521"/>
      <c r="FC63" s="521"/>
      <c r="FD63" s="521"/>
      <c r="FE63" s="640"/>
      <c r="FF63" s="640"/>
      <c r="FG63" s="640"/>
      <c r="FH63" s="640"/>
      <c r="FI63" s="640"/>
      <c r="FJ63" s="640"/>
      <c r="FK63" s="640"/>
      <c r="FL63" s="640"/>
      <c r="FM63" s="640"/>
      <c r="FN63" s="640"/>
      <c r="FO63" s="640"/>
      <c r="FP63" s="640"/>
      <c r="FQ63" s="640">
        <v>2</v>
      </c>
      <c r="FR63" s="640"/>
      <c r="FS63" s="759"/>
      <c r="FT63" s="759"/>
      <c r="FU63" s="759"/>
      <c r="FV63" s="759"/>
      <c r="FW63" s="759">
        <v>10</v>
      </c>
      <c r="FX63" s="759"/>
      <c r="FY63" s="759"/>
      <c r="FZ63" s="759"/>
      <c r="GA63" s="759"/>
      <c r="GB63" s="759"/>
      <c r="GC63" s="759"/>
      <c r="GD63" s="759"/>
      <c r="GE63" s="759"/>
      <c r="GF63" s="759"/>
      <c r="GG63" s="1607"/>
      <c r="GH63" s="1607"/>
      <c r="GI63" s="1607"/>
      <c r="GJ63" s="1607"/>
      <c r="GK63" s="1607"/>
      <c r="GL63" s="1607"/>
      <c r="GM63" s="1607"/>
      <c r="GN63" s="1607"/>
      <c r="GO63" s="1607"/>
      <c r="GP63" s="1607"/>
      <c r="GQ63" s="1607"/>
      <c r="GR63" s="1607"/>
      <c r="GS63" s="1607"/>
      <c r="GT63" s="1607"/>
      <c r="GU63" s="1607"/>
      <c r="GV63" s="3606"/>
      <c r="GW63" s="3606"/>
      <c r="GX63" s="3606"/>
      <c r="GY63" s="3606"/>
      <c r="GZ63" s="3606">
        <v>4</v>
      </c>
      <c r="HA63" s="3606"/>
      <c r="HB63" s="3606"/>
      <c r="HC63" s="3672"/>
      <c r="HD63" s="3606"/>
      <c r="HE63" s="3606"/>
      <c r="HF63" s="3606"/>
      <c r="HG63" s="3762"/>
      <c r="HH63" s="3763"/>
    </row>
    <row r="64" spans="1:216" s="484" customFormat="1" ht="11.1" customHeight="1" x14ac:dyDescent="0.2">
      <c r="A64" s="59" t="s">
        <v>98</v>
      </c>
      <c r="B64" s="59" t="s">
        <v>61</v>
      </c>
      <c r="C64" s="454">
        <f t="shared" si="58"/>
        <v>22</v>
      </c>
      <c r="D64" s="453">
        <f t="shared" si="59"/>
        <v>0.14012738853503184</v>
      </c>
      <c r="E64" s="409">
        <f t="array" ref="E64">MIN(IF(BG64:HH64&gt;=1,$BG$3:$HH$3))</f>
        <v>40222</v>
      </c>
      <c r="F64" s="406">
        <f t="array" ref="F64">MAX(IF(BG64:HH64&gt;=1,$BG$3:$HH$3))</f>
        <v>43791</v>
      </c>
      <c r="G64" s="448">
        <f t="shared" si="60"/>
        <v>0</v>
      </c>
      <c r="H64" s="452">
        <f t="shared" si="61"/>
        <v>0</v>
      </c>
      <c r="I64" s="632" t="str">
        <f t="shared" si="62"/>
        <v>-</v>
      </c>
      <c r="J64" s="381" t="str">
        <f t="array" ref="J64">IF((G64&gt;=1),MAX(IF(BG64:HH64=1,$BG$3:$HH$3)),"-")</f>
        <v>-</v>
      </c>
      <c r="K64" s="766" t="str">
        <f t="array" ref="K64">IF((G64&gt;=1),MAX(IF(BG64:HH64=1,$BG$2:$HH$2)),"-")</f>
        <v>-</v>
      </c>
      <c r="L64" s="390">
        <f t="shared" ca="1" si="63"/>
        <v>22</v>
      </c>
      <c r="M64" s="390" t="str">
        <f t="shared" ca="1" si="64"/>
        <v>-</v>
      </c>
      <c r="N64" s="451">
        <f t="shared" si="65"/>
        <v>1</v>
      </c>
      <c r="O64" s="450">
        <f t="shared" si="66"/>
        <v>4.5454545454545456E-2</v>
      </c>
      <c r="P64" s="162">
        <f t="shared" si="67"/>
        <v>3</v>
      </c>
      <c r="Q64" s="449">
        <f t="shared" si="68"/>
        <v>0.13636363636363635</v>
      </c>
      <c r="R64" s="448">
        <f t="shared" si="69"/>
        <v>4</v>
      </c>
      <c r="S64" s="447">
        <f t="shared" si="70"/>
        <v>0.18181818181818182</v>
      </c>
      <c r="T64" s="368">
        <f t="shared" si="71"/>
        <v>5</v>
      </c>
      <c r="U64" s="163">
        <f t="shared" si="72"/>
        <v>0.22727272727272727</v>
      </c>
      <c r="V64" s="369">
        <f t="shared" si="73"/>
        <v>9</v>
      </c>
      <c r="W64" s="164">
        <f t="shared" si="74"/>
        <v>0.40909090909090912</v>
      </c>
      <c r="X64" s="165">
        <f t="array" ref="X64">SUM(1*(BG$5:HH$5=BG64:HH64))-1</f>
        <v>1</v>
      </c>
      <c r="Y64" s="166">
        <f t="shared" si="75"/>
        <v>4.5454545454545456E-2</v>
      </c>
      <c r="Z64" s="395">
        <f t="shared" si="76"/>
        <v>7.9090909090909092</v>
      </c>
      <c r="AA64" s="395">
        <f t="shared" si="77"/>
        <v>12.909090909090908</v>
      </c>
      <c r="AB64" s="403">
        <f t="shared" si="78"/>
        <v>0.61267605633802824</v>
      </c>
      <c r="AC64" s="3427">
        <f t="shared" si="79"/>
        <v>0</v>
      </c>
      <c r="AD64" s="3428">
        <f t="shared" si="80"/>
        <v>0</v>
      </c>
      <c r="AE64" s="3429">
        <f t="shared" si="81"/>
        <v>0</v>
      </c>
      <c r="AF64" s="3430">
        <f t="shared" si="82"/>
        <v>0</v>
      </c>
      <c r="AG64" s="3431">
        <f t="shared" si="83"/>
        <v>0</v>
      </c>
      <c r="AH64" s="3432">
        <f t="shared" si="84"/>
        <v>0</v>
      </c>
      <c r="AI64" s="3433">
        <f t="shared" si="85"/>
        <v>1</v>
      </c>
      <c r="AJ64" s="3434">
        <f t="shared" si="86"/>
        <v>0</v>
      </c>
      <c r="AK64" s="3435">
        <f t="shared" si="87"/>
        <v>6</v>
      </c>
      <c r="AL64" s="3436">
        <f t="shared" si="88"/>
        <v>0</v>
      </c>
      <c r="AM64" s="3437">
        <f t="shared" si="89"/>
        <v>3</v>
      </c>
      <c r="AN64" s="3438">
        <f t="shared" si="90"/>
        <v>0</v>
      </c>
      <c r="AO64" s="3439">
        <f t="shared" si="91"/>
        <v>4</v>
      </c>
      <c r="AP64" s="3440">
        <f t="shared" si="92"/>
        <v>0</v>
      </c>
      <c r="AQ64" s="3427">
        <f t="shared" si="93"/>
        <v>3</v>
      </c>
      <c r="AR64" s="3428">
        <f t="shared" si="94"/>
        <v>0</v>
      </c>
      <c r="AS64" s="3429">
        <f t="shared" si="95"/>
        <v>1</v>
      </c>
      <c r="AT64" s="3430">
        <f t="shared" si="96"/>
        <v>0</v>
      </c>
      <c r="AU64" s="3431">
        <f t="shared" si="97"/>
        <v>0</v>
      </c>
      <c r="AV64" s="3432">
        <f t="shared" si="98"/>
        <v>0</v>
      </c>
      <c r="AW64" s="3433">
        <f t="shared" si="99"/>
        <v>0</v>
      </c>
      <c r="AX64" s="3434">
        <f t="shared" si="100"/>
        <v>0</v>
      </c>
      <c r="AY64" s="3435">
        <f t="shared" si="101"/>
        <v>0</v>
      </c>
      <c r="AZ64" s="3436">
        <f t="shared" si="102"/>
        <v>0</v>
      </c>
      <c r="BA64" s="3437">
        <f t="shared" si="103"/>
        <v>3</v>
      </c>
      <c r="BB64" s="3438">
        <f t="shared" si="104"/>
        <v>0</v>
      </c>
      <c r="BC64" s="3439">
        <f t="shared" si="54"/>
        <v>1</v>
      </c>
      <c r="BD64" s="3440">
        <f t="shared" si="55"/>
        <v>0</v>
      </c>
      <c r="BE64" s="3427">
        <f t="shared" si="56"/>
        <v>0</v>
      </c>
      <c r="BF64" s="3428">
        <f t="shared" si="57"/>
        <v>0</v>
      </c>
      <c r="BG64" s="100"/>
      <c r="BH64" s="101"/>
      <c r="BI64" s="101"/>
      <c r="BJ64" s="112"/>
      <c r="BK64" s="112"/>
      <c r="BL64" s="112"/>
      <c r="BM64" s="112"/>
      <c r="BN64" s="112"/>
      <c r="BO64" s="112"/>
      <c r="BP64" s="112"/>
      <c r="BQ64" s="112"/>
      <c r="BR64" s="104"/>
      <c r="BS64" s="104"/>
      <c r="BT64" s="104"/>
      <c r="BU64" s="104"/>
      <c r="BV64" s="104"/>
      <c r="BW64" s="104"/>
      <c r="BX64" s="104"/>
      <c r="BY64" s="104"/>
      <c r="BZ64" s="105"/>
      <c r="CA64" s="105"/>
      <c r="CB64" s="105"/>
      <c r="CC64" s="105"/>
      <c r="CD64" s="105"/>
      <c r="CE64" s="105"/>
      <c r="CF64" s="105">
        <v>2</v>
      </c>
      <c r="CG64" s="105"/>
      <c r="CH64" s="105"/>
      <c r="CI64" s="105"/>
      <c r="CJ64" s="106"/>
      <c r="CK64" s="106">
        <v>11</v>
      </c>
      <c r="CL64" s="106">
        <v>8</v>
      </c>
      <c r="CM64" s="106">
        <v>3</v>
      </c>
      <c r="CN64" s="106">
        <v>3</v>
      </c>
      <c r="CO64" s="106"/>
      <c r="CP64" s="106">
        <v>7</v>
      </c>
      <c r="CQ64" s="106"/>
      <c r="CR64" s="106"/>
      <c r="CS64" s="106">
        <v>8</v>
      </c>
      <c r="CT64" s="106"/>
      <c r="CU64" s="107"/>
      <c r="CV64" s="107"/>
      <c r="CW64" s="107"/>
      <c r="CX64" s="107"/>
      <c r="CY64" s="107">
        <v>9</v>
      </c>
      <c r="CZ64" s="107"/>
      <c r="DA64" s="107"/>
      <c r="DB64" s="107">
        <v>4</v>
      </c>
      <c r="DC64" s="107"/>
      <c r="DD64" s="107">
        <v>4</v>
      </c>
      <c r="DE64" s="108"/>
      <c r="DF64" s="108">
        <v>4</v>
      </c>
      <c r="DG64" s="108">
        <v>6</v>
      </c>
      <c r="DH64" s="108"/>
      <c r="DI64" s="108"/>
      <c r="DJ64" s="108"/>
      <c r="DK64" s="108"/>
      <c r="DL64" s="108"/>
      <c r="DM64" s="108"/>
      <c r="DN64" s="108">
        <v>10</v>
      </c>
      <c r="DO64" s="108">
        <v>3</v>
      </c>
      <c r="DP64" s="108"/>
      <c r="DQ64" s="108"/>
      <c r="DR64" s="109"/>
      <c r="DS64" s="109">
        <v>13</v>
      </c>
      <c r="DT64" s="109"/>
      <c r="DU64" s="109">
        <v>6</v>
      </c>
      <c r="DV64" s="109">
        <v>11</v>
      </c>
      <c r="DW64" s="109"/>
      <c r="DX64" s="109"/>
      <c r="DY64" s="109"/>
      <c r="DZ64" s="109"/>
      <c r="EA64" s="109"/>
      <c r="EB64" s="109"/>
      <c r="EC64" s="109"/>
      <c r="ED64" s="102"/>
      <c r="EE64" s="102"/>
      <c r="EF64" s="102"/>
      <c r="EG64" s="110"/>
      <c r="EH64" s="110"/>
      <c r="EI64" s="110">
        <v>14</v>
      </c>
      <c r="EJ64" s="110"/>
      <c r="EK64" s="110"/>
      <c r="EL64" s="110"/>
      <c r="EM64" s="110"/>
      <c r="EN64" s="110"/>
      <c r="EO64" s="110"/>
      <c r="EP64" s="110"/>
      <c r="EQ64" s="373"/>
      <c r="ER64" s="373"/>
      <c r="ES64" s="373"/>
      <c r="ET64" s="373"/>
      <c r="EU64" s="373"/>
      <c r="EV64" s="373"/>
      <c r="EW64" s="521"/>
      <c r="EX64" s="521"/>
      <c r="EY64" s="521"/>
      <c r="EZ64" s="521"/>
      <c r="FA64" s="521"/>
      <c r="FB64" s="521"/>
      <c r="FC64" s="521"/>
      <c r="FD64" s="521"/>
      <c r="FE64" s="640"/>
      <c r="FF64" s="640"/>
      <c r="FG64" s="640"/>
      <c r="FH64" s="640"/>
      <c r="FI64" s="640"/>
      <c r="FJ64" s="640"/>
      <c r="FK64" s="640"/>
      <c r="FL64" s="640"/>
      <c r="FM64" s="640"/>
      <c r="FN64" s="640"/>
      <c r="FO64" s="640"/>
      <c r="FP64" s="640"/>
      <c r="FQ64" s="640"/>
      <c r="FR64" s="640"/>
      <c r="FS64" s="759"/>
      <c r="FT64" s="759"/>
      <c r="FU64" s="759"/>
      <c r="FV64" s="759"/>
      <c r="FW64" s="759"/>
      <c r="FX64" s="759"/>
      <c r="FY64" s="759"/>
      <c r="FZ64" s="759"/>
      <c r="GA64" s="759"/>
      <c r="GB64" s="759"/>
      <c r="GC64" s="759"/>
      <c r="GD64" s="759"/>
      <c r="GE64" s="759"/>
      <c r="GF64" s="759"/>
      <c r="GG64" s="1607">
        <v>11</v>
      </c>
      <c r="GH64" s="1607"/>
      <c r="GI64" s="1607"/>
      <c r="GJ64" s="1607">
        <v>9</v>
      </c>
      <c r="GK64" s="1607">
        <v>15</v>
      </c>
      <c r="GL64" s="1607"/>
      <c r="GM64" s="1607"/>
      <c r="GN64" s="1607"/>
      <c r="GO64" s="1607"/>
      <c r="GP64" s="1607"/>
      <c r="GQ64" s="1607"/>
      <c r="GR64" s="1607"/>
      <c r="GS64" s="1607"/>
      <c r="GT64" s="1607"/>
      <c r="GU64" s="1607"/>
      <c r="GV64" s="3606"/>
      <c r="GW64" s="3606"/>
      <c r="GX64" s="3606"/>
      <c r="GY64" s="3606"/>
      <c r="GZ64" s="3606"/>
      <c r="HA64" s="3606">
        <v>13</v>
      </c>
      <c r="HB64" s="3606"/>
      <c r="HC64" s="3672"/>
      <c r="HD64" s="3606"/>
      <c r="HE64" s="3606"/>
      <c r="HF64" s="3606"/>
      <c r="HG64" s="3762"/>
      <c r="HH64" s="3763"/>
    </row>
    <row r="65" spans="1:216" s="484" customFormat="1" ht="11.1" customHeight="1" x14ac:dyDescent="0.2">
      <c r="A65" s="62" t="s">
        <v>224</v>
      </c>
      <c r="B65" s="62" t="s">
        <v>224</v>
      </c>
      <c r="C65" s="454">
        <f t="shared" si="58"/>
        <v>6</v>
      </c>
      <c r="D65" s="453">
        <f t="shared" si="59"/>
        <v>3.8216560509554139E-2</v>
      </c>
      <c r="E65" s="409">
        <f t="array" ref="E65">MIN(IF(BG65:HH65&gt;=1,$BG$3:$HH$3))</f>
        <v>39718</v>
      </c>
      <c r="F65" s="406">
        <f t="array" ref="F65">MAX(IF(BG65:HH65&gt;=1,$BG$3:$HH$3))</f>
        <v>40215</v>
      </c>
      <c r="G65" s="448">
        <f t="shared" si="60"/>
        <v>1</v>
      </c>
      <c r="H65" s="452">
        <f t="shared" si="61"/>
        <v>0.16666666666666666</v>
      </c>
      <c r="I65" s="632">
        <f t="shared" si="62"/>
        <v>0.5</v>
      </c>
      <c r="J65" s="381">
        <f t="array" ref="J65">IF((G65&gt;=1),MAX(IF(BG65:HH65=1,$BG$3:$HH$3)),"-")</f>
        <v>40166</v>
      </c>
      <c r="K65" s="766">
        <f t="array" ref="K65">IF((G65&gt;=1),MAX(IF(BG65:HH65=1,$BG$2:$HH$2)),"-")</f>
        <v>24</v>
      </c>
      <c r="L65" s="390">
        <f t="shared" ca="1" si="63"/>
        <v>1</v>
      </c>
      <c r="M65" s="390">
        <f t="shared" ca="1" si="64"/>
        <v>133</v>
      </c>
      <c r="N65" s="451">
        <f t="shared" si="65"/>
        <v>1</v>
      </c>
      <c r="O65" s="450">
        <f t="shared" si="66"/>
        <v>0.16666666666666666</v>
      </c>
      <c r="P65" s="162">
        <f t="shared" si="67"/>
        <v>0</v>
      </c>
      <c r="Q65" s="449">
        <f t="shared" si="68"/>
        <v>0</v>
      </c>
      <c r="R65" s="448">
        <f t="shared" si="69"/>
        <v>2</v>
      </c>
      <c r="S65" s="447">
        <f t="shared" si="70"/>
        <v>0.33333333333333331</v>
      </c>
      <c r="T65" s="368">
        <f t="shared" si="71"/>
        <v>3</v>
      </c>
      <c r="U65" s="163">
        <f t="shared" si="72"/>
        <v>0.5</v>
      </c>
      <c r="V65" s="369">
        <f t="shared" si="73"/>
        <v>3</v>
      </c>
      <c r="W65" s="164">
        <f t="shared" si="74"/>
        <v>0.5</v>
      </c>
      <c r="X65" s="165">
        <f t="array" ref="X65">SUM(1*(BG$5:HH$5=BG65:HH65))-1</f>
        <v>0</v>
      </c>
      <c r="Y65" s="166">
        <f t="shared" si="75"/>
        <v>0</v>
      </c>
      <c r="Z65" s="395">
        <f t="shared" si="76"/>
        <v>5.666666666666667</v>
      </c>
      <c r="AA65" s="395">
        <f t="shared" si="77"/>
        <v>11.5</v>
      </c>
      <c r="AB65" s="403">
        <f t="shared" si="78"/>
        <v>0.49275362318840582</v>
      </c>
      <c r="AC65" s="3427">
        <f t="shared" si="79"/>
        <v>0</v>
      </c>
      <c r="AD65" s="3428">
        <f t="shared" si="80"/>
        <v>0</v>
      </c>
      <c r="AE65" s="3429">
        <f t="shared" si="81"/>
        <v>0</v>
      </c>
      <c r="AF65" s="3430">
        <f t="shared" si="82"/>
        <v>0</v>
      </c>
      <c r="AG65" s="3431">
        <f t="shared" si="83"/>
        <v>2</v>
      </c>
      <c r="AH65" s="3432">
        <f t="shared" si="84"/>
        <v>0</v>
      </c>
      <c r="AI65" s="3433">
        <f t="shared" si="85"/>
        <v>4</v>
      </c>
      <c r="AJ65" s="3434">
        <f t="shared" si="86"/>
        <v>1</v>
      </c>
      <c r="AK65" s="3435">
        <f t="shared" si="87"/>
        <v>0</v>
      </c>
      <c r="AL65" s="3436">
        <f t="shared" si="88"/>
        <v>0</v>
      </c>
      <c r="AM65" s="3437">
        <f t="shared" si="89"/>
        <v>0</v>
      </c>
      <c r="AN65" s="3438">
        <f t="shared" si="90"/>
        <v>0</v>
      </c>
      <c r="AO65" s="3439">
        <f t="shared" si="91"/>
        <v>0</v>
      </c>
      <c r="AP65" s="3440">
        <f t="shared" si="92"/>
        <v>0</v>
      </c>
      <c r="AQ65" s="3427">
        <f t="shared" si="93"/>
        <v>0</v>
      </c>
      <c r="AR65" s="3428">
        <f t="shared" si="94"/>
        <v>0</v>
      </c>
      <c r="AS65" s="3429">
        <f t="shared" si="95"/>
        <v>0</v>
      </c>
      <c r="AT65" s="3430">
        <f t="shared" si="96"/>
        <v>0</v>
      </c>
      <c r="AU65" s="3431">
        <f t="shared" si="97"/>
        <v>0</v>
      </c>
      <c r="AV65" s="3432">
        <f t="shared" si="98"/>
        <v>0</v>
      </c>
      <c r="AW65" s="3433">
        <f t="shared" si="99"/>
        <v>0</v>
      </c>
      <c r="AX65" s="3434">
        <f t="shared" si="100"/>
        <v>0</v>
      </c>
      <c r="AY65" s="3435">
        <f t="shared" si="101"/>
        <v>0</v>
      </c>
      <c r="AZ65" s="3436">
        <f t="shared" si="102"/>
        <v>0</v>
      </c>
      <c r="BA65" s="3437">
        <f t="shared" si="103"/>
        <v>0</v>
      </c>
      <c r="BB65" s="3438">
        <f t="shared" si="104"/>
        <v>0</v>
      </c>
      <c r="BC65" s="3439">
        <f t="shared" si="54"/>
        <v>0</v>
      </c>
      <c r="BD65" s="3440">
        <f t="shared" si="55"/>
        <v>0</v>
      </c>
      <c r="BE65" s="3427">
        <f t="shared" si="56"/>
        <v>0</v>
      </c>
      <c r="BF65" s="3428">
        <f t="shared" si="57"/>
        <v>0</v>
      </c>
      <c r="BG65" s="100"/>
      <c r="BH65" s="101"/>
      <c r="BI65" s="101"/>
      <c r="BJ65" s="112"/>
      <c r="BK65" s="112"/>
      <c r="BL65" s="112"/>
      <c r="BM65" s="112"/>
      <c r="BN65" s="112"/>
      <c r="BO65" s="112"/>
      <c r="BP65" s="112"/>
      <c r="BQ65" s="112"/>
      <c r="BR65" s="104">
        <v>11</v>
      </c>
      <c r="BS65" s="104">
        <v>7</v>
      </c>
      <c r="BT65" s="104"/>
      <c r="BU65" s="104"/>
      <c r="BV65" s="104"/>
      <c r="BW65" s="104"/>
      <c r="BX65" s="104"/>
      <c r="BY65" s="104"/>
      <c r="BZ65" s="105"/>
      <c r="CA65" s="105">
        <v>4</v>
      </c>
      <c r="CB65" s="105">
        <v>9</v>
      </c>
      <c r="CC65" s="105"/>
      <c r="CD65" s="105">
        <v>1</v>
      </c>
      <c r="CE65" s="105">
        <v>2</v>
      </c>
      <c r="CF65" s="105"/>
      <c r="CG65" s="105"/>
      <c r="CH65" s="105"/>
      <c r="CI65" s="105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2"/>
      <c r="EE65" s="102"/>
      <c r="EF65" s="102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373"/>
      <c r="ER65" s="373"/>
      <c r="ES65" s="373"/>
      <c r="ET65" s="373"/>
      <c r="EU65" s="373"/>
      <c r="EV65" s="373"/>
      <c r="EW65" s="521"/>
      <c r="EX65" s="521"/>
      <c r="EY65" s="521"/>
      <c r="EZ65" s="521"/>
      <c r="FA65" s="521"/>
      <c r="FB65" s="521"/>
      <c r="FC65" s="521"/>
      <c r="FD65" s="521"/>
      <c r="FE65" s="640"/>
      <c r="FF65" s="640"/>
      <c r="FG65" s="640"/>
      <c r="FH65" s="640"/>
      <c r="FI65" s="640"/>
      <c r="FJ65" s="640"/>
      <c r="FK65" s="640"/>
      <c r="FL65" s="640"/>
      <c r="FM65" s="640"/>
      <c r="FN65" s="640"/>
      <c r="FO65" s="640"/>
      <c r="FP65" s="640"/>
      <c r="FQ65" s="640"/>
      <c r="FR65" s="640"/>
      <c r="FS65" s="759"/>
      <c r="FT65" s="759"/>
      <c r="FU65" s="759"/>
      <c r="FV65" s="759"/>
      <c r="FW65" s="759"/>
      <c r="FX65" s="759"/>
      <c r="FY65" s="759"/>
      <c r="FZ65" s="759"/>
      <c r="GA65" s="759"/>
      <c r="GB65" s="759"/>
      <c r="GC65" s="759"/>
      <c r="GD65" s="759"/>
      <c r="GE65" s="759"/>
      <c r="GF65" s="759"/>
      <c r="GG65" s="1607"/>
      <c r="GH65" s="1607"/>
      <c r="GI65" s="1607"/>
      <c r="GJ65" s="1607"/>
      <c r="GK65" s="1607"/>
      <c r="GL65" s="1607"/>
      <c r="GM65" s="1607"/>
      <c r="GN65" s="1607"/>
      <c r="GO65" s="1607"/>
      <c r="GP65" s="1607"/>
      <c r="GQ65" s="1607"/>
      <c r="GR65" s="1607"/>
      <c r="GS65" s="1607"/>
      <c r="GT65" s="1607"/>
      <c r="GU65" s="1607"/>
      <c r="GV65" s="3606"/>
      <c r="GW65" s="3606"/>
      <c r="GX65" s="3606"/>
      <c r="GY65" s="3606"/>
      <c r="GZ65" s="3606"/>
      <c r="HA65" s="3606"/>
      <c r="HB65" s="3606"/>
      <c r="HC65" s="3672"/>
      <c r="HD65" s="3606"/>
      <c r="HE65" s="3606"/>
      <c r="HF65" s="3606"/>
      <c r="HG65" s="3762"/>
      <c r="HH65" s="3763"/>
    </row>
    <row r="66" spans="1:216" s="484" customFormat="1" ht="11.1" customHeight="1" x14ac:dyDescent="0.2">
      <c r="A66" s="64" t="s">
        <v>147</v>
      </c>
      <c r="B66" s="64" t="s">
        <v>147</v>
      </c>
      <c r="C66" s="454">
        <f t="shared" si="58"/>
        <v>1</v>
      </c>
      <c r="D66" s="453">
        <f t="shared" si="59"/>
        <v>6.369426751592357E-3</v>
      </c>
      <c r="E66" s="409">
        <f t="array" ref="E66">MIN(IF(BG66:HH66&gt;=1,$BG$3:$HH$3))</f>
        <v>39879</v>
      </c>
      <c r="F66" s="406">
        <f t="array" ref="F66">MAX(IF(BG66:HH66&gt;=1,$BG$3:$HH$3))</f>
        <v>39879</v>
      </c>
      <c r="G66" s="448">
        <f t="shared" si="60"/>
        <v>1</v>
      </c>
      <c r="H66" s="452">
        <f t="shared" si="61"/>
        <v>1</v>
      </c>
      <c r="I66" s="632">
        <f t="shared" si="62"/>
        <v>1</v>
      </c>
      <c r="J66" s="381">
        <f t="array" ref="J66">IF((G66&gt;=1),MAX(IF(BG66:HH66=1,$BG$3:$HH$3)),"-")</f>
        <v>39879</v>
      </c>
      <c r="K66" s="766">
        <f t="array" ref="K66">IF((G66&gt;=1),MAX(IF(BG66:HH66=1,$BG$2:$HH$2)),"-")</f>
        <v>16</v>
      </c>
      <c r="L66" s="390">
        <f t="shared" ca="1" si="63"/>
        <v>0</v>
      </c>
      <c r="M66" s="390">
        <f t="shared" ca="1" si="64"/>
        <v>141</v>
      </c>
      <c r="N66" s="451">
        <f t="shared" si="65"/>
        <v>0</v>
      </c>
      <c r="O66" s="450">
        <f t="shared" si="66"/>
        <v>0</v>
      </c>
      <c r="P66" s="162">
        <f t="shared" si="67"/>
        <v>0</v>
      </c>
      <c r="Q66" s="449">
        <f t="shared" si="68"/>
        <v>0</v>
      </c>
      <c r="R66" s="448">
        <f t="shared" si="69"/>
        <v>1</v>
      </c>
      <c r="S66" s="447">
        <f t="shared" si="70"/>
        <v>1</v>
      </c>
      <c r="T66" s="368">
        <f t="shared" si="71"/>
        <v>1</v>
      </c>
      <c r="U66" s="163">
        <f t="shared" si="72"/>
        <v>1</v>
      </c>
      <c r="V66" s="369">
        <f t="shared" si="73"/>
        <v>1</v>
      </c>
      <c r="W66" s="164">
        <f t="shared" si="74"/>
        <v>1</v>
      </c>
      <c r="X66" s="165">
        <f t="array" ref="X66">SUM(1*(BG$5:HH$5=BG66:HH66))-1</f>
        <v>0</v>
      </c>
      <c r="Y66" s="166">
        <f t="shared" si="75"/>
        <v>0</v>
      </c>
      <c r="Z66" s="395">
        <f t="shared" si="76"/>
        <v>1</v>
      </c>
      <c r="AA66" s="395">
        <f t="shared" si="77"/>
        <v>10</v>
      </c>
      <c r="AB66" s="403">
        <f t="shared" si="78"/>
        <v>0.1</v>
      </c>
      <c r="AC66" s="3427">
        <f t="shared" si="79"/>
        <v>0</v>
      </c>
      <c r="AD66" s="3428">
        <f t="shared" si="80"/>
        <v>0</v>
      </c>
      <c r="AE66" s="3429">
        <f t="shared" si="81"/>
        <v>0</v>
      </c>
      <c r="AF66" s="3430">
        <f t="shared" si="82"/>
        <v>0</v>
      </c>
      <c r="AG66" s="3431">
        <f t="shared" si="83"/>
        <v>1</v>
      </c>
      <c r="AH66" s="3432">
        <f t="shared" si="84"/>
        <v>1</v>
      </c>
      <c r="AI66" s="3433">
        <f t="shared" si="85"/>
        <v>0</v>
      </c>
      <c r="AJ66" s="3434">
        <f t="shared" si="86"/>
        <v>0</v>
      </c>
      <c r="AK66" s="3435">
        <f t="shared" si="87"/>
        <v>0</v>
      </c>
      <c r="AL66" s="3436">
        <f t="shared" si="88"/>
        <v>0</v>
      </c>
      <c r="AM66" s="3437">
        <f t="shared" si="89"/>
        <v>0</v>
      </c>
      <c r="AN66" s="3438">
        <f t="shared" si="90"/>
        <v>0</v>
      </c>
      <c r="AO66" s="3439">
        <f t="shared" si="91"/>
        <v>0</v>
      </c>
      <c r="AP66" s="3440">
        <f t="shared" si="92"/>
        <v>0</v>
      </c>
      <c r="AQ66" s="3427">
        <f t="shared" si="93"/>
        <v>0</v>
      </c>
      <c r="AR66" s="3428">
        <f t="shared" si="94"/>
        <v>0</v>
      </c>
      <c r="AS66" s="3429">
        <f t="shared" si="95"/>
        <v>0</v>
      </c>
      <c r="AT66" s="3430">
        <f t="shared" si="96"/>
        <v>0</v>
      </c>
      <c r="AU66" s="3431">
        <f t="shared" si="97"/>
        <v>0</v>
      </c>
      <c r="AV66" s="3432">
        <f t="shared" si="98"/>
        <v>0</v>
      </c>
      <c r="AW66" s="3433">
        <f t="shared" si="99"/>
        <v>0</v>
      </c>
      <c r="AX66" s="3434">
        <f t="shared" si="100"/>
        <v>0</v>
      </c>
      <c r="AY66" s="3435">
        <f t="shared" si="101"/>
        <v>0</v>
      </c>
      <c r="AZ66" s="3436">
        <f t="shared" si="102"/>
        <v>0</v>
      </c>
      <c r="BA66" s="3437">
        <f t="shared" si="103"/>
        <v>0</v>
      </c>
      <c r="BB66" s="3438">
        <f t="shared" si="104"/>
        <v>0</v>
      </c>
      <c r="BC66" s="3439">
        <f t="shared" si="54"/>
        <v>0</v>
      </c>
      <c r="BD66" s="3440">
        <f t="shared" si="55"/>
        <v>0</v>
      </c>
      <c r="BE66" s="3427">
        <f t="shared" si="56"/>
        <v>0</v>
      </c>
      <c r="BF66" s="3428">
        <f t="shared" si="57"/>
        <v>0</v>
      </c>
      <c r="BG66" s="100"/>
      <c r="BH66" s="101"/>
      <c r="BI66" s="101"/>
      <c r="BJ66" s="112"/>
      <c r="BK66" s="112"/>
      <c r="BL66" s="112"/>
      <c r="BM66" s="112"/>
      <c r="BN66" s="112"/>
      <c r="BO66" s="112"/>
      <c r="BP66" s="112"/>
      <c r="BQ66" s="112"/>
      <c r="BR66" s="104"/>
      <c r="BS66" s="104"/>
      <c r="BT66" s="104"/>
      <c r="BU66" s="104"/>
      <c r="BV66" s="104">
        <v>1</v>
      </c>
      <c r="BW66" s="104"/>
      <c r="BX66" s="104"/>
      <c r="BY66" s="104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2"/>
      <c r="EE66" s="102"/>
      <c r="EF66" s="102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373"/>
      <c r="ER66" s="373"/>
      <c r="ES66" s="373"/>
      <c r="ET66" s="373"/>
      <c r="EU66" s="373"/>
      <c r="EV66" s="373"/>
      <c r="EW66" s="521"/>
      <c r="EX66" s="521"/>
      <c r="EY66" s="521"/>
      <c r="EZ66" s="521"/>
      <c r="FA66" s="521"/>
      <c r="FB66" s="521"/>
      <c r="FC66" s="521"/>
      <c r="FD66" s="521"/>
      <c r="FE66" s="640"/>
      <c r="FF66" s="640"/>
      <c r="FG66" s="640"/>
      <c r="FH66" s="640"/>
      <c r="FI66" s="640"/>
      <c r="FJ66" s="640"/>
      <c r="FK66" s="640"/>
      <c r="FL66" s="640"/>
      <c r="FM66" s="640"/>
      <c r="FN66" s="640"/>
      <c r="FO66" s="640"/>
      <c r="FP66" s="640"/>
      <c r="FQ66" s="640"/>
      <c r="FR66" s="640"/>
      <c r="FS66" s="759"/>
      <c r="FT66" s="759"/>
      <c r="FU66" s="759"/>
      <c r="FV66" s="759"/>
      <c r="FW66" s="759"/>
      <c r="FX66" s="759"/>
      <c r="FY66" s="759"/>
      <c r="FZ66" s="759"/>
      <c r="GA66" s="759"/>
      <c r="GB66" s="759"/>
      <c r="GC66" s="759"/>
      <c r="GD66" s="759"/>
      <c r="GE66" s="759"/>
      <c r="GF66" s="759"/>
      <c r="GG66" s="1607"/>
      <c r="GH66" s="1607"/>
      <c r="GI66" s="1607"/>
      <c r="GJ66" s="1607"/>
      <c r="GK66" s="1607"/>
      <c r="GL66" s="1607"/>
      <c r="GM66" s="1607"/>
      <c r="GN66" s="1607"/>
      <c r="GO66" s="1607"/>
      <c r="GP66" s="1607"/>
      <c r="GQ66" s="1607"/>
      <c r="GR66" s="1607"/>
      <c r="GS66" s="1607"/>
      <c r="GT66" s="1607"/>
      <c r="GU66" s="1607"/>
      <c r="GV66" s="3606"/>
      <c r="GW66" s="3606"/>
      <c r="GX66" s="3606"/>
      <c r="GY66" s="3606"/>
      <c r="GZ66" s="3606"/>
      <c r="HA66" s="3606"/>
      <c r="HB66" s="3606"/>
      <c r="HC66" s="3672"/>
      <c r="HD66" s="3606"/>
      <c r="HE66" s="3606"/>
      <c r="HF66" s="3606"/>
      <c r="HG66" s="3762"/>
      <c r="HH66" s="3763"/>
    </row>
    <row r="67" spans="1:216" s="484" customFormat="1" ht="11.1" customHeight="1" x14ac:dyDescent="0.2">
      <c r="A67" s="59" t="s">
        <v>185</v>
      </c>
      <c r="B67" s="59" t="s">
        <v>182</v>
      </c>
      <c r="C67" s="454">
        <f t="shared" si="58"/>
        <v>83</v>
      </c>
      <c r="D67" s="453">
        <f t="shared" si="59"/>
        <v>0.5286624203821656</v>
      </c>
      <c r="E67" s="409">
        <f t="array" ref="E67">MIN(IF(BG67:HH67&gt;=1,$BG$3:$HH$3))</f>
        <v>41516</v>
      </c>
      <c r="F67" s="406">
        <f t="array" ref="F67">MAX(IF(BG67:HH67&gt;=1,$BG$3:$HH$3))</f>
        <v>44400</v>
      </c>
      <c r="G67" s="448">
        <f t="shared" si="60"/>
        <v>0</v>
      </c>
      <c r="H67" s="452">
        <f t="shared" si="61"/>
        <v>0</v>
      </c>
      <c r="I67" s="632" t="str">
        <f t="shared" si="62"/>
        <v>-</v>
      </c>
      <c r="J67" s="381" t="str">
        <f t="array" ref="J67">IF((G67&gt;=1),MAX(IF(BG67:HH67=1,$BG$3:$HH$3)),"-")</f>
        <v>-</v>
      </c>
      <c r="K67" s="766" t="str">
        <f t="array" ref="K67">IF((G67&gt;=1),MAX(IF(BG67:HH67=1,$BG$2:$HH$2)),"-")</f>
        <v>-</v>
      </c>
      <c r="L67" s="390">
        <f t="shared" ca="1" si="63"/>
        <v>83</v>
      </c>
      <c r="M67" s="390" t="str">
        <f t="shared" ca="1" si="64"/>
        <v>-</v>
      </c>
      <c r="N67" s="451">
        <f t="shared" si="65"/>
        <v>3</v>
      </c>
      <c r="O67" s="450">
        <f t="shared" si="66"/>
        <v>3.614457831325301E-2</v>
      </c>
      <c r="P67" s="162">
        <f t="shared" si="67"/>
        <v>6</v>
      </c>
      <c r="Q67" s="449">
        <f t="shared" si="68"/>
        <v>7.2289156626506021E-2</v>
      </c>
      <c r="R67" s="448">
        <f t="shared" si="69"/>
        <v>9</v>
      </c>
      <c r="S67" s="447">
        <f t="shared" si="70"/>
        <v>0.10843373493975904</v>
      </c>
      <c r="T67" s="368">
        <f t="shared" si="71"/>
        <v>17</v>
      </c>
      <c r="U67" s="163">
        <f t="shared" si="72"/>
        <v>0.20481927710843373</v>
      </c>
      <c r="V67" s="369">
        <f t="shared" si="73"/>
        <v>38</v>
      </c>
      <c r="W67" s="164">
        <f t="shared" si="74"/>
        <v>0.45783132530120479</v>
      </c>
      <c r="X67" s="165">
        <f t="array" ref="X67">SUM(1*(BG$5:HH$5=BG67:HH67))-1</f>
        <v>6</v>
      </c>
      <c r="Y67" s="166">
        <f t="shared" si="75"/>
        <v>7.2289156626506021E-2</v>
      </c>
      <c r="Z67" s="395">
        <f t="shared" si="76"/>
        <v>8.8915662650602414</v>
      </c>
      <c r="AA67" s="395">
        <f t="shared" si="77"/>
        <v>14.843373493975903</v>
      </c>
      <c r="AB67" s="403">
        <f t="shared" si="78"/>
        <v>0.59902597402597402</v>
      </c>
      <c r="AC67" s="3427">
        <f t="shared" si="79"/>
        <v>0</v>
      </c>
      <c r="AD67" s="3428">
        <f t="shared" si="80"/>
        <v>0</v>
      </c>
      <c r="AE67" s="3429">
        <f t="shared" si="81"/>
        <v>0</v>
      </c>
      <c r="AF67" s="3430">
        <f t="shared" si="82"/>
        <v>0</v>
      </c>
      <c r="AG67" s="3431">
        <f t="shared" si="83"/>
        <v>0</v>
      </c>
      <c r="AH67" s="3432">
        <f t="shared" si="84"/>
        <v>0</v>
      </c>
      <c r="AI67" s="3433">
        <f t="shared" si="85"/>
        <v>0</v>
      </c>
      <c r="AJ67" s="3434">
        <f t="shared" si="86"/>
        <v>0</v>
      </c>
      <c r="AK67" s="3435">
        <f t="shared" si="87"/>
        <v>0</v>
      </c>
      <c r="AL67" s="3436">
        <f t="shared" si="88"/>
        <v>0</v>
      </c>
      <c r="AM67" s="3437">
        <f t="shared" si="89"/>
        <v>0</v>
      </c>
      <c r="AN67" s="3438">
        <f t="shared" si="90"/>
        <v>0</v>
      </c>
      <c r="AO67" s="3439">
        <f t="shared" si="91"/>
        <v>0</v>
      </c>
      <c r="AP67" s="3440">
        <f t="shared" si="92"/>
        <v>0</v>
      </c>
      <c r="AQ67" s="3427">
        <f t="shared" si="93"/>
        <v>11</v>
      </c>
      <c r="AR67" s="3428">
        <f t="shared" si="94"/>
        <v>0</v>
      </c>
      <c r="AS67" s="3429">
        <f t="shared" si="95"/>
        <v>13</v>
      </c>
      <c r="AT67" s="3430">
        <f t="shared" si="96"/>
        <v>0</v>
      </c>
      <c r="AU67" s="3431">
        <f t="shared" si="97"/>
        <v>11</v>
      </c>
      <c r="AV67" s="3432">
        <f t="shared" si="98"/>
        <v>0</v>
      </c>
      <c r="AW67" s="3433">
        <f t="shared" si="99"/>
        <v>12</v>
      </c>
      <c r="AX67" s="3434">
        <f t="shared" si="100"/>
        <v>0</v>
      </c>
      <c r="AY67" s="3435">
        <f t="shared" si="101"/>
        <v>12</v>
      </c>
      <c r="AZ67" s="3436">
        <f t="shared" si="102"/>
        <v>0</v>
      </c>
      <c r="BA67" s="3437">
        <f t="shared" si="103"/>
        <v>13</v>
      </c>
      <c r="BB67" s="3438">
        <f t="shared" si="104"/>
        <v>0</v>
      </c>
      <c r="BC67" s="3439">
        <f t="shared" si="54"/>
        <v>10</v>
      </c>
      <c r="BD67" s="3440">
        <f t="shared" si="55"/>
        <v>0</v>
      </c>
      <c r="BE67" s="3427">
        <f t="shared" si="56"/>
        <v>1</v>
      </c>
      <c r="BF67" s="3428">
        <f t="shared" si="57"/>
        <v>0</v>
      </c>
      <c r="BG67" s="100"/>
      <c r="BH67" s="101"/>
      <c r="BI67" s="101"/>
      <c r="BJ67" s="112"/>
      <c r="BK67" s="112"/>
      <c r="BL67" s="112"/>
      <c r="BM67" s="112"/>
      <c r="BN67" s="112"/>
      <c r="BO67" s="112"/>
      <c r="BP67" s="112"/>
      <c r="BQ67" s="112"/>
      <c r="BR67" s="103"/>
      <c r="BS67" s="103"/>
      <c r="BT67" s="103"/>
      <c r="BU67" s="103"/>
      <c r="BV67" s="103"/>
      <c r="BW67" s="103"/>
      <c r="BX67" s="103"/>
      <c r="BY67" s="104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9">
        <v>6</v>
      </c>
      <c r="DS67" s="109">
        <v>7</v>
      </c>
      <c r="DT67" s="109">
        <v>5</v>
      </c>
      <c r="DU67" s="109"/>
      <c r="DV67" s="109">
        <v>2</v>
      </c>
      <c r="DW67" s="109">
        <v>2</v>
      </c>
      <c r="DX67" s="109">
        <v>15</v>
      </c>
      <c r="DY67" s="109">
        <v>9</v>
      </c>
      <c r="DZ67" s="109">
        <v>13</v>
      </c>
      <c r="EA67" s="109">
        <v>2</v>
      </c>
      <c r="EB67" s="109">
        <v>8</v>
      </c>
      <c r="EC67" s="109">
        <v>4</v>
      </c>
      <c r="ED67" s="102">
        <v>17</v>
      </c>
      <c r="EE67" s="102">
        <v>7</v>
      </c>
      <c r="EF67" s="102">
        <v>8</v>
      </c>
      <c r="EG67" s="110">
        <v>8</v>
      </c>
      <c r="EH67" s="110">
        <v>7</v>
      </c>
      <c r="EI67" s="110">
        <v>5</v>
      </c>
      <c r="EJ67" s="110">
        <v>11</v>
      </c>
      <c r="EK67" s="110">
        <v>15</v>
      </c>
      <c r="EL67" s="110">
        <v>3</v>
      </c>
      <c r="EM67" s="110">
        <v>14</v>
      </c>
      <c r="EN67" s="110">
        <v>4</v>
      </c>
      <c r="EO67" s="110">
        <v>9</v>
      </c>
      <c r="EP67" s="110">
        <v>12</v>
      </c>
      <c r="EQ67" s="373">
        <v>8</v>
      </c>
      <c r="ER67" s="373">
        <v>6</v>
      </c>
      <c r="ES67" s="373"/>
      <c r="ET67" s="373">
        <v>8</v>
      </c>
      <c r="EU67" s="373">
        <v>9</v>
      </c>
      <c r="EV67" s="373">
        <v>9</v>
      </c>
      <c r="EW67" s="521">
        <v>11</v>
      </c>
      <c r="EX67" s="521">
        <v>6</v>
      </c>
      <c r="EY67" s="521"/>
      <c r="EZ67" s="521">
        <v>7</v>
      </c>
      <c r="FA67" s="521">
        <v>7</v>
      </c>
      <c r="FB67" s="521">
        <v>12</v>
      </c>
      <c r="FC67" s="521">
        <v>13</v>
      </c>
      <c r="FD67" s="521"/>
      <c r="FE67" s="640">
        <v>14</v>
      </c>
      <c r="FF67" s="640">
        <v>4</v>
      </c>
      <c r="FG67" s="640">
        <v>13</v>
      </c>
      <c r="FH67" s="640">
        <v>16</v>
      </c>
      <c r="FI67" s="640">
        <v>8</v>
      </c>
      <c r="FJ67" s="640"/>
      <c r="FK67" s="640">
        <v>7</v>
      </c>
      <c r="FL67" s="640">
        <v>3</v>
      </c>
      <c r="FM67" s="640"/>
      <c r="FN67" s="640">
        <v>18</v>
      </c>
      <c r="FO67" s="640">
        <v>9</v>
      </c>
      <c r="FP67" s="640">
        <v>8</v>
      </c>
      <c r="FQ67" s="640">
        <v>9</v>
      </c>
      <c r="FR67" s="640">
        <v>6</v>
      </c>
      <c r="FS67" s="759">
        <v>5</v>
      </c>
      <c r="FT67" s="759"/>
      <c r="FU67" s="759">
        <v>3</v>
      </c>
      <c r="FV67" s="759">
        <v>4</v>
      </c>
      <c r="FW67" s="759">
        <v>16</v>
      </c>
      <c r="FX67" s="759">
        <v>5</v>
      </c>
      <c r="FY67" s="759">
        <v>11</v>
      </c>
      <c r="FZ67" s="759">
        <v>7</v>
      </c>
      <c r="GA67" s="759">
        <v>7</v>
      </c>
      <c r="GB67" s="759">
        <v>12</v>
      </c>
      <c r="GC67" s="759"/>
      <c r="GD67" s="759">
        <v>13</v>
      </c>
      <c r="GE67" s="759">
        <v>12</v>
      </c>
      <c r="GF67" s="759">
        <v>8</v>
      </c>
      <c r="GG67" s="1607">
        <v>9</v>
      </c>
      <c r="GH67" s="1607">
        <v>16</v>
      </c>
      <c r="GI67" s="1607">
        <v>6</v>
      </c>
      <c r="GJ67" s="1607">
        <v>11</v>
      </c>
      <c r="GK67" s="1607">
        <v>9</v>
      </c>
      <c r="GL67" s="1607"/>
      <c r="GM67" s="1607">
        <v>3</v>
      </c>
      <c r="GN67" s="1607">
        <v>3</v>
      </c>
      <c r="GO67" s="1607">
        <v>6</v>
      </c>
      <c r="GP67" s="1607">
        <v>7</v>
      </c>
      <c r="GQ67" s="1607">
        <v>10</v>
      </c>
      <c r="GR67" s="1607"/>
      <c r="GS67" s="1607">
        <v>12</v>
      </c>
      <c r="GT67" s="1607">
        <v>13</v>
      </c>
      <c r="GU67" s="1607">
        <v>5</v>
      </c>
      <c r="GV67" s="3606">
        <v>17</v>
      </c>
      <c r="GW67" s="3606">
        <v>7</v>
      </c>
      <c r="GX67" s="3606"/>
      <c r="GY67" s="3606">
        <v>18</v>
      </c>
      <c r="GZ67" s="3606">
        <v>17</v>
      </c>
      <c r="HA67" s="3606">
        <v>7</v>
      </c>
      <c r="HB67" s="3606">
        <v>3</v>
      </c>
      <c r="HC67" s="3672">
        <v>7</v>
      </c>
      <c r="HD67" s="3606">
        <v>13</v>
      </c>
      <c r="HE67" s="3606">
        <v>15</v>
      </c>
      <c r="HF67" s="3606">
        <v>10</v>
      </c>
      <c r="HG67" s="3762">
        <v>7</v>
      </c>
      <c r="HH67" s="3763"/>
    </row>
    <row r="68" spans="1:216" s="484" customFormat="1" ht="11.1" customHeight="1" x14ac:dyDescent="0.2">
      <c r="A68" s="59" t="s">
        <v>341</v>
      </c>
      <c r="B68" s="59" t="s">
        <v>340</v>
      </c>
      <c r="C68" s="454">
        <f t="shared" si="58"/>
        <v>1</v>
      </c>
      <c r="D68" s="453">
        <f t="shared" si="59"/>
        <v>6.369426751592357E-3</v>
      </c>
      <c r="E68" s="409">
        <f t="array" ref="E68">MIN(IF(BG68:HH68&gt;=1,$BG$3:$HH$3))</f>
        <v>43147</v>
      </c>
      <c r="F68" s="406">
        <f t="array" ref="F68">MAX(IF(BG68:HH68&gt;=1,$BG$3:$HH$3))</f>
        <v>43147</v>
      </c>
      <c r="G68" s="448">
        <f t="shared" si="60"/>
        <v>0</v>
      </c>
      <c r="H68" s="452">
        <f t="shared" si="61"/>
        <v>0</v>
      </c>
      <c r="I68" s="632" t="str">
        <f t="shared" si="62"/>
        <v>-</v>
      </c>
      <c r="J68" s="381" t="str">
        <f t="array" ref="J68">IF((G68&gt;=1),MAX(IF(BG68:HH68=1,$BG$3:$HH$3)),"-")</f>
        <v>-</v>
      </c>
      <c r="K68" s="766" t="str">
        <f t="array" ref="K68">IF((G68&gt;=1),MAX(IF(BG68:HH68=1,$BG$2:$HH$2)),"-")</f>
        <v>-</v>
      </c>
      <c r="L68" s="390">
        <f t="shared" ca="1" si="63"/>
        <v>1</v>
      </c>
      <c r="M68" s="390" t="str">
        <f t="shared" ca="1" si="64"/>
        <v>-</v>
      </c>
      <c r="N68" s="451">
        <f t="shared" si="65"/>
        <v>0</v>
      </c>
      <c r="O68" s="450">
        <f t="shared" si="66"/>
        <v>0</v>
      </c>
      <c r="P68" s="162">
        <f t="shared" si="67"/>
        <v>0</v>
      </c>
      <c r="Q68" s="449">
        <f t="shared" si="68"/>
        <v>0</v>
      </c>
      <c r="R68" s="448">
        <f t="shared" si="69"/>
        <v>0</v>
      </c>
      <c r="S68" s="447">
        <f t="shared" si="70"/>
        <v>0</v>
      </c>
      <c r="T68" s="368">
        <f t="shared" si="71"/>
        <v>1</v>
      </c>
      <c r="U68" s="163">
        <f t="shared" si="72"/>
        <v>1</v>
      </c>
      <c r="V68" s="369">
        <f t="shared" si="73"/>
        <v>1</v>
      </c>
      <c r="W68" s="164">
        <f t="shared" si="74"/>
        <v>1</v>
      </c>
      <c r="X68" s="165">
        <f t="array" ref="X68">SUM(1*(BG$5:HH$5=BG68:HH68))-1</f>
        <v>0</v>
      </c>
      <c r="Y68" s="166">
        <f t="shared" si="75"/>
        <v>0</v>
      </c>
      <c r="Z68" s="395">
        <f t="shared" si="76"/>
        <v>5</v>
      </c>
      <c r="AA68" s="395">
        <f t="shared" si="77"/>
        <v>16</v>
      </c>
      <c r="AB68" s="403">
        <f t="shared" si="78"/>
        <v>0.3125</v>
      </c>
      <c r="AC68" s="3427">
        <f t="shared" si="79"/>
        <v>0</v>
      </c>
      <c r="AD68" s="3428">
        <f t="shared" si="80"/>
        <v>0</v>
      </c>
      <c r="AE68" s="3429">
        <f t="shared" si="81"/>
        <v>0</v>
      </c>
      <c r="AF68" s="3430">
        <f t="shared" si="82"/>
        <v>0</v>
      </c>
      <c r="AG68" s="3431">
        <f t="shared" si="83"/>
        <v>0</v>
      </c>
      <c r="AH68" s="3432">
        <f t="shared" si="84"/>
        <v>0</v>
      </c>
      <c r="AI68" s="3433">
        <f t="shared" si="85"/>
        <v>0</v>
      </c>
      <c r="AJ68" s="3434">
        <f t="shared" si="86"/>
        <v>0</v>
      </c>
      <c r="AK68" s="3435">
        <f t="shared" si="87"/>
        <v>0</v>
      </c>
      <c r="AL68" s="3436">
        <f t="shared" si="88"/>
        <v>0</v>
      </c>
      <c r="AM68" s="3437">
        <f t="shared" si="89"/>
        <v>0</v>
      </c>
      <c r="AN68" s="3438">
        <f t="shared" si="90"/>
        <v>0</v>
      </c>
      <c r="AO68" s="3439">
        <f t="shared" si="91"/>
        <v>0</v>
      </c>
      <c r="AP68" s="3440">
        <f t="shared" si="92"/>
        <v>0</v>
      </c>
      <c r="AQ68" s="3427">
        <f t="shared" si="93"/>
        <v>0</v>
      </c>
      <c r="AR68" s="3428">
        <f t="shared" si="94"/>
        <v>0</v>
      </c>
      <c r="AS68" s="3429">
        <f t="shared" si="95"/>
        <v>0</v>
      </c>
      <c r="AT68" s="3430">
        <f t="shared" si="96"/>
        <v>0</v>
      </c>
      <c r="AU68" s="3431">
        <f t="shared" si="97"/>
        <v>0</v>
      </c>
      <c r="AV68" s="3432">
        <f t="shared" si="98"/>
        <v>0</v>
      </c>
      <c r="AW68" s="3433">
        <f t="shared" si="99"/>
        <v>0</v>
      </c>
      <c r="AX68" s="3434">
        <f t="shared" si="100"/>
        <v>0</v>
      </c>
      <c r="AY68" s="3435">
        <f t="shared" si="101"/>
        <v>1</v>
      </c>
      <c r="AZ68" s="3436">
        <f t="shared" si="102"/>
        <v>0</v>
      </c>
      <c r="BA68" s="3437">
        <f t="shared" si="103"/>
        <v>0</v>
      </c>
      <c r="BB68" s="3438">
        <f t="shared" si="104"/>
        <v>0</v>
      </c>
      <c r="BC68" s="3439">
        <f t="shared" si="54"/>
        <v>0</v>
      </c>
      <c r="BD68" s="3440">
        <f t="shared" si="55"/>
        <v>0</v>
      </c>
      <c r="BE68" s="3427">
        <f t="shared" si="56"/>
        <v>0</v>
      </c>
      <c r="BF68" s="3428">
        <f t="shared" si="57"/>
        <v>0</v>
      </c>
      <c r="BG68" s="100"/>
      <c r="BH68" s="101"/>
      <c r="BI68" s="101"/>
      <c r="BJ68" s="112"/>
      <c r="BK68" s="112"/>
      <c r="BL68" s="112"/>
      <c r="BM68" s="112"/>
      <c r="BN68" s="112"/>
      <c r="BO68" s="112"/>
      <c r="BP68" s="112"/>
      <c r="BQ68" s="112"/>
      <c r="BR68" s="103"/>
      <c r="BS68" s="103"/>
      <c r="BT68" s="103"/>
      <c r="BU68" s="103"/>
      <c r="BV68" s="103"/>
      <c r="BW68" s="103"/>
      <c r="BX68" s="103"/>
      <c r="BY68" s="104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2"/>
      <c r="EE68" s="102"/>
      <c r="EF68" s="102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373"/>
      <c r="ER68" s="373"/>
      <c r="ES68" s="373"/>
      <c r="ET68" s="373"/>
      <c r="EU68" s="373"/>
      <c r="EV68" s="373"/>
      <c r="EW68" s="521"/>
      <c r="EX68" s="521"/>
      <c r="EY68" s="521"/>
      <c r="EZ68" s="521"/>
      <c r="FA68" s="521"/>
      <c r="FB68" s="521"/>
      <c r="FC68" s="521"/>
      <c r="FD68" s="521"/>
      <c r="FE68" s="640"/>
      <c r="FF68" s="640"/>
      <c r="FG68" s="640"/>
      <c r="FH68" s="640"/>
      <c r="FI68" s="640"/>
      <c r="FJ68" s="640"/>
      <c r="FK68" s="640"/>
      <c r="FL68" s="640"/>
      <c r="FM68" s="640"/>
      <c r="FN68" s="640"/>
      <c r="FO68" s="640"/>
      <c r="FP68" s="640"/>
      <c r="FQ68" s="640"/>
      <c r="FR68" s="640"/>
      <c r="FS68" s="759"/>
      <c r="FT68" s="759"/>
      <c r="FU68" s="759"/>
      <c r="FV68" s="759"/>
      <c r="FW68" s="759"/>
      <c r="FX68" s="759"/>
      <c r="FY68" s="759"/>
      <c r="FZ68" s="759">
        <v>5</v>
      </c>
      <c r="GA68" s="759"/>
      <c r="GB68" s="759"/>
      <c r="GC68" s="759"/>
      <c r="GD68" s="759"/>
      <c r="GE68" s="759"/>
      <c r="GF68" s="759"/>
      <c r="GG68" s="1607"/>
      <c r="GH68" s="1607"/>
      <c r="GI68" s="1607"/>
      <c r="GJ68" s="1607"/>
      <c r="GK68" s="1607"/>
      <c r="GL68" s="1607"/>
      <c r="GM68" s="1607"/>
      <c r="GN68" s="1607"/>
      <c r="GO68" s="1607"/>
      <c r="GP68" s="1607"/>
      <c r="GQ68" s="1607"/>
      <c r="GR68" s="1607"/>
      <c r="GS68" s="1607"/>
      <c r="GT68" s="1607"/>
      <c r="GU68" s="1607"/>
      <c r="GV68" s="3606"/>
      <c r="GW68" s="3606"/>
      <c r="GX68" s="3606"/>
      <c r="GY68" s="3606"/>
      <c r="GZ68" s="3606"/>
      <c r="HA68" s="3606"/>
      <c r="HB68" s="3606"/>
      <c r="HC68" s="3672"/>
      <c r="HD68" s="3606"/>
      <c r="HE68" s="3606"/>
      <c r="HF68" s="3606"/>
      <c r="HG68" s="3762"/>
      <c r="HH68" s="3763"/>
    </row>
    <row r="69" spans="1:216" s="484" customFormat="1" ht="11.1" customHeight="1" x14ac:dyDescent="0.2">
      <c r="A69" s="61" t="s">
        <v>213</v>
      </c>
      <c r="B69" s="61" t="s">
        <v>211</v>
      </c>
      <c r="C69" s="454">
        <f t="shared" si="58"/>
        <v>44</v>
      </c>
      <c r="D69" s="453">
        <f t="shared" si="59"/>
        <v>0.28025477707006369</v>
      </c>
      <c r="E69" s="409">
        <f t="array" ref="E69">MIN(IF(BG69:HH69&gt;=1,$BG$3:$HH$3))</f>
        <v>41754</v>
      </c>
      <c r="F69" s="406">
        <f t="array" ref="F69">MAX(IF(BG69:HH69&gt;=1,$BG$3:$HH$3))</f>
        <v>43770</v>
      </c>
      <c r="G69" s="448">
        <f t="shared" si="60"/>
        <v>2</v>
      </c>
      <c r="H69" s="452">
        <f t="shared" si="61"/>
        <v>4.5454545454545456E-2</v>
      </c>
      <c r="I69" s="632">
        <f t="shared" si="62"/>
        <v>0.5</v>
      </c>
      <c r="J69" s="381">
        <f t="array" ref="J69">IF((G69&gt;=1),MAX(IF(BG69:HH69=1,$BG$3:$HH$3)),"-")</f>
        <v>43371</v>
      </c>
      <c r="K69" s="766">
        <f t="array" ref="K69">IF((G69&gt;=1),MAX(IF(BG69:HH69=1,$BG$2:$HH$2)),"-")</f>
        <v>132</v>
      </c>
      <c r="L69" s="390">
        <f t="shared" ca="1" si="63"/>
        <v>10</v>
      </c>
      <c r="M69" s="390">
        <f t="shared" ca="1" si="64"/>
        <v>25</v>
      </c>
      <c r="N69" s="451">
        <f t="shared" si="65"/>
        <v>2</v>
      </c>
      <c r="O69" s="450">
        <f t="shared" si="66"/>
        <v>4.5454545454545456E-2</v>
      </c>
      <c r="P69" s="162">
        <f t="shared" si="67"/>
        <v>4</v>
      </c>
      <c r="Q69" s="449">
        <f t="shared" si="68"/>
        <v>9.0909090909090912E-2</v>
      </c>
      <c r="R69" s="448">
        <f t="shared" si="69"/>
        <v>8</v>
      </c>
      <c r="S69" s="447">
        <f t="shared" si="70"/>
        <v>0.18181818181818182</v>
      </c>
      <c r="T69" s="368">
        <f t="shared" si="71"/>
        <v>16</v>
      </c>
      <c r="U69" s="163">
        <f t="shared" si="72"/>
        <v>0.36363636363636365</v>
      </c>
      <c r="V69" s="369">
        <f t="shared" si="73"/>
        <v>23</v>
      </c>
      <c r="W69" s="164">
        <f t="shared" si="74"/>
        <v>0.52272727272727271</v>
      </c>
      <c r="X69" s="165">
        <f t="array" ref="X69">SUM(1*(BG$5:HH$5=BG69:HH69))-1</f>
        <v>7</v>
      </c>
      <c r="Y69" s="166">
        <f t="shared" si="75"/>
        <v>0.15909090909090909</v>
      </c>
      <c r="Z69" s="395">
        <f t="shared" si="76"/>
        <v>8.545454545454545</v>
      </c>
      <c r="AA69" s="395">
        <f t="shared" si="77"/>
        <v>15.795454545454545</v>
      </c>
      <c r="AB69" s="403">
        <f t="shared" si="78"/>
        <v>0.54100719424460431</v>
      </c>
      <c r="AC69" s="3427">
        <f t="shared" si="79"/>
        <v>0</v>
      </c>
      <c r="AD69" s="3428">
        <f t="shared" si="80"/>
        <v>0</v>
      </c>
      <c r="AE69" s="3429">
        <f t="shared" si="81"/>
        <v>0</v>
      </c>
      <c r="AF69" s="3430">
        <f t="shared" si="82"/>
        <v>0</v>
      </c>
      <c r="AG69" s="3431">
        <f t="shared" si="83"/>
        <v>0</v>
      </c>
      <c r="AH69" s="3432">
        <f t="shared" si="84"/>
        <v>0</v>
      </c>
      <c r="AI69" s="3433">
        <f t="shared" si="85"/>
        <v>0</v>
      </c>
      <c r="AJ69" s="3434">
        <f t="shared" si="86"/>
        <v>0</v>
      </c>
      <c r="AK69" s="3435">
        <f t="shared" si="87"/>
        <v>0</v>
      </c>
      <c r="AL69" s="3436">
        <f t="shared" si="88"/>
        <v>0</v>
      </c>
      <c r="AM69" s="3437">
        <f t="shared" si="89"/>
        <v>0</v>
      </c>
      <c r="AN69" s="3438">
        <f t="shared" si="90"/>
        <v>0</v>
      </c>
      <c r="AO69" s="3439">
        <f t="shared" si="91"/>
        <v>0</v>
      </c>
      <c r="AP69" s="3440">
        <f t="shared" si="92"/>
        <v>0</v>
      </c>
      <c r="AQ69" s="3427">
        <f t="shared" si="93"/>
        <v>1</v>
      </c>
      <c r="AR69" s="3428">
        <f t="shared" si="94"/>
        <v>0</v>
      </c>
      <c r="AS69" s="3429">
        <f t="shared" si="95"/>
        <v>10</v>
      </c>
      <c r="AT69" s="3430">
        <f t="shared" si="96"/>
        <v>1</v>
      </c>
      <c r="AU69" s="3431">
        <f t="shared" si="97"/>
        <v>10</v>
      </c>
      <c r="AV69" s="3432">
        <f t="shared" si="98"/>
        <v>0</v>
      </c>
      <c r="AW69" s="3433">
        <f t="shared" si="99"/>
        <v>5</v>
      </c>
      <c r="AX69" s="3434">
        <f t="shared" si="100"/>
        <v>0</v>
      </c>
      <c r="AY69" s="3435">
        <f t="shared" si="101"/>
        <v>7</v>
      </c>
      <c r="AZ69" s="3436">
        <f t="shared" si="102"/>
        <v>0</v>
      </c>
      <c r="BA69" s="3437">
        <f t="shared" si="103"/>
        <v>6</v>
      </c>
      <c r="BB69" s="3438">
        <f t="shared" si="104"/>
        <v>1</v>
      </c>
      <c r="BC69" s="3439">
        <f t="shared" si="54"/>
        <v>5</v>
      </c>
      <c r="BD69" s="3440">
        <f t="shared" si="55"/>
        <v>0</v>
      </c>
      <c r="BE69" s="3427">
        <f t="shared" si="56"/>
        <v>0</v>
      </c>
      <c r="BF69" s="3428">
        <f t="shared" si="57"/>
        <v>0</v>
      </c>
      <c r="BG69" s="100"/>
      <c r="BH69" s="101"/>
      <c r="BI69" s="101"/>
      <c r="BJ69" s="112"/>
      <c r="BK69" s="112"/>
      <c r="BL69" s="112"/>
      <c r="BM69" s="112"/>
      <c r="BN69" s="112"/>
      <c r="BO69" s="112"/>
      <c r="BP69" s="112"/>
      <c r="BQ69" s="112"/>
      <c r="BR69" s="103"/>
      <c r="BS69" s="103"/>
      <c r="BT69" s="103"/>
      <c r="BU69" s="103"/>
      <c r="BV69" s="103"/>
      <c r="BW69" s="103"/>
      <c r="BX69" s="103"/>
      <c r="BY69" s="104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>
        <v>3</v>
      </c>
      <c r="EB69" s="109"/>
      <c r="EC69" s="109"/>
      <c r="ED69" s="102">
        <v>13</v>
      </c>
      <c r="EE69" s="102">
        <v>13</v>
      </c>
      <c r="EF69" s="102">
        <v>16</v>
      </c>
      <c r="EG69" s="110">
        <v>6</v>
      </c>
      <c r="EH69" s="110"/>
      <c r="EI69" s="110">
        <v>11</v>
      </c>
      <c r="EJ69" s="110">
        <v>4</v>
      </c>
      <c r="EK69" s="110">
        <v>1</v>
      </c>
      <c r="EL69" s="110">
        <v>12</v>
      </c>
      <c r="EM69" s="110">
        <v>5</v>
      </c>
      <c r="EN69" s="110"/>
      <c r="EO69" s="110">
        <v>5</v>
      </c>
      <c r="EP69" s="110"/>
      <c r="EQ69" s="373">
        <v>6</v>
      </c>
      <c r="ER69" s="373">
        <v>13</v>
      </c>
      <c r="ES69" s="373"/>
      <c r="ET69" s="373">
        <v>13</v>
      </c>
      <c r="EU69" s="373">
        <v>14</v>
      </c>
      <c r="EV69" s="373">
        <v>8</v>
      </c>
      <c r="EW69" s="521">
        <v>16</v>
      </c>
      <c r="EX69" s="521"/>
      <c r="EY69" s="521">
        <v>12</v>
      </c>
      <c r="EZ69" s="521">
        <v>4</v>
      </c>
      <c r="FA69" s="521">
        <v>11</v>
      </c>
      <c r="FB69" s="521">
        <v>16</v>
      </c>
      <c r="FC69" s="521"/>
      <c r="FD69" s="521"/>
      <c r="FE69" s="640">
        <v>13</v>
      </c>
      <c r="FF69" s="640">
        <v>5</v>
      </c>
      <c r="FG69" s="640"/>
      <c r="FH69" s="640">
        <v>4</v>
      </c>
      <c r="FI69" s="640"/>
      <c r="FJ69" s="640">
        <v>13</v>
      </c>
      <c r="FK69" s="640"/>
      <c r="FL69" s="640"/>
      <c r="FM69" s="640"/>
      <c r="FN69" s="640">
        <v>15</v>
      </c>
      <c r="FO69" s="640"/>
      <c r="FP69" s="640"/>
      <c r="FQ69" s="640"/>
      <c r="FR69" s="640"/>
      <c r="FS69" s="759">
        <v>7</v>
      </c>
      <c r="FT69" s="759">
        <v>3</v>
      </c>
      <c r="FU69" s="759"/>
      <c r="FV69" s="759"/>
      <c r="FW69" s="759"/>
      <c r="FX69" s="759">
        <v>3</v>
      </c>
      <c r="FY69" s="759"/>
      <c r="FZ69" s="759">
        <v>8</v>
      </c>
      <c r="GA69" s="759">
        <v>11</v>
      </c>
      <c r="GB69" s="759"/>
      <c r="GC69" s="759"/>
      <c r="GD69" s="759">
        <v>9</v>
      </c>
      <c r="GE69" s="759">
        <v>4</v>
      </c>
      <c r="GF69" s="759"/>
      <c r="GG69" s="1607"/>
      <c r="GH69" s="1607">
        <v>1</v>
      </c>
      <c r="GI69" s="1607"/>
      <c r="GJ69" s="1607"/>
      <c r="GK69" s="1607"/>
      <c r="GL69" s="1607"/>
      <c r="GM69" s="1607">
        <v>2</v>
      </c>
      <c r="GN69" s="1607">
        <v>4</v>
      </c>
      <c r="GO69" s="1607"/>
      <c r="GP69" s="1607">
        <v>4</v>
      </c>
      <c r="GQ69" s="1607">
        <v>13</v>
      </c>
      <c r="GR69" s="1607"/>
      <c r="GS69" s="1607"/>
      <c r="GT69" s="1607"/>
      <c r="GU69" s="1607">
        <v>3</v>
      </c>
      <c r="GV69" s="3606">
        <v>4</v>
      </c>
      <c r="GW69" s="3606">
        <v>14</v>
      </c>
      <c r="GX69" s="3606">
        <v>14</v>
      </c>
      <c r="GY69" s="3606">
        <v>2</v>
      </c>
      <c r="GZ69" s="3606">
        <v>18</v>
      </c>
      <c r="HA69" s="3606"/>
      <c r="HB69" s="3606"/>
      <c r="HC69" s="3672"/>
      <c r="HD69" s="3606"/>
      <c r="HE69" s="3606"/>
      <c r="HF69" s="3606"/>
      <c r="HG69" s="3762"/>
      <c r="HH69" s="3763"/>
    </row>
    <row r="70" spans="1:216" s="484" customFormat="1" ht="11.1" customHeight="1" x14ac:dyDescent="0.2">
      <c r="A70" s="59" t="s">
        <v>1</v>
      </c>
      <c r="B70" s="59" t="s">
        <v>1</v>
      </c>
      <c r="C70" s="454">
        <f t="shared" si="58"/>
        <v>9</v>
      </c>
      <c r="D70" s="453">
        <f t="shared" si="59"/>
        <v>5.7324840764331211E-2</v>
      </c>
      <c r="E70" s="409">
        <f t="array" ref="E70">MIN(IF(BG70:HH70&gt;=1,$BG$3:$HH$3))</f>
        <v>39227</v>
      </c>
      <c r="F70" s="406">
        <f t="array" ref="F70">MAX(IF(BG70:HH70&gt;=1,$BG$3:$HH$3))</f>
        <v>40466</v>
      </c>
      <c r="G70" s="448">
        <f t="shared" si="60"/>
        <v>0</v>
      </c>
      <c r="H70" s="452">
        <f t="shared" si="61"/>
        <v>0</v>
      </c>
      <c r="I70" s="632" t="str">
        <f t="shared" si="62"/>
        <v>-</v>
      </c>
      <c r="J70" s="381" t="str">
        <f t="array" ref="J70">IF((G70&gt;=1),MAX(IF(BG70:HH70=1,$BG$3:$HH$3)),"-")</f>
        <v>-</v>
      </c>
      <c r="K70" s="766" t="str">
        <f t="array" ref="K70">IF((G70&gt;=1),MAX(IF(BG70:HH70=1,$BG$2:$HH$2)),"-")</f>
        <v>-</v>
      </c>
      <c r="L70" s="390">
        <f t="shared" ca="1" si="63"/>
        <v>9</v>
      </c>
      <c r="M70" s="390" t="str">
        <f t="shared" ca="1" si="64"/>
        <v>-</v>
      </c>
      <c r="N70" s="451">
        <f t="shared" si="65"/>
        <v>0</v>
      </c>
      <c r="O70" s="450">
        <f t="shared" si="66"/>
        <v>0</v>
      </c>
      <c r="P70" s="162">
        <f t="shared" si="67"/>
        <v>1</v>
      </c>
      <c r="Q70" s="449">
        <f t="shared" si="68"/>
        <v>0.1111111111111111</v>
      </c>
      <c r="R70" s="448">
        <f t="shared" si="69"/>
        <v>1</v>
      </c>
      <c r="S70" s="447">
        <f t="shared" si="70"/>
        <v>0.1111111111111111</v>
      </c>
      <c r="T70" s="368">
        <f t="shared" si="71"/>
        <v>1</v>
      </c>
      <c r="U70" s="163">
        <f t="shared" si="72"/>
        <v>0.1111111111111111</v>
      </c>
      <c r="V70" s="369">
        <f t="shared" si="73"/>
        <v>3</v>
      </c>
      <c r="W70" s="164">
        <f t="shared" si="74"/>
        <v>0.33333333333333331</v>
      </c>
      <c r="X70" s="165">
        <f t="array" ref="X70">SUM(1*(BG$5:HH$5=BG70:HH70))-1</f>
        <v>0</v>
      </c>
      <c r="Y70" s="166">
        <f t="shared" si="75"/>
        <v>0</v>
      </c>
      <c r="Z70" s="395">
        <f t="shared" si="76"/>
        <v>7.7777777777777777</v>
      </c>
      <c r="AA70" s="395">
        <f t="shared" si="77"/>
        <v>12.666666666666666</v>
      </c>
      <c r="AB70" s="403">
        <f t="shared" si="78"/>
        <v>0.61403508771929827</v>
      </c>
      <c r="AC70" s="3427">
        <f t="shared" si="79"/>
        <v>2</v>
      </c>
      <c r="AD70" s="3428">
        <f t="shared" si="80"/>
        <v>0</v>
      </c>
      <c r="AE70" s="3429">
        <f t="shared" si="81"/>
        <v>6</v>
      </c>
      <c r="AF70" s="3430">
        <f t="shared" si="82"/>
        <v>0</v>
      </c>
      <c r="AG70" s="3431">
        <f t="shared" si="83"/>
        <v>0</v>
      </c>
      <c r="AH70" s="3432">
        <f t="shared" si="84"/>
        <v>0</v>
      </c>
      <c r="AI70" s="3433">
        <f t="shared" si="85"/>
        <v>0</v>
      </c>
      <c r="AJ70" s="3434">
        <f t="shared" si="86"/>
        <v>0</v>
      </c>
      <c r="AK70" s="3435">
        <f t="shared" si="87"/>
        <v>1</v>
      </c>
      <c r="AL70" s="3436">
        <f t="shared" si="88"/>
        <v>0</v>
      </c>
      <c r="AM70" s="3437">
        <f t="shared" si="89"/>
        <v>0</v>
      </c>
      <c r="AN70" s="3438">
        <f t="shared" si="90"/>
        <v>0</v>
      </c>
      <c r="AO70" s="3439">
        <f t="shared" si="91"/>
        <v>0</v>
      </c>
      <c r="AP70" s="3440">
        <f t="shared" si="92"/>
        <v>0</v>
      </c>
      <c r="AQ70" s="3427">
        <f t="shared" si="93"/>
        <v>0</v>
      </c>
      <c r="AR70" s="3428">
        <f t="shared" si="94"/>
        <v>0</v>
      </c>
      <c r="AS70" s="3429">
        <f t="shared" si="95"/>
        <v>0</v>
      </c>
      <c r="AT70" s="3430">
        <f t="shared" si="96"/>
        <v>0</v>
      </c>
      <c r="AU70" s="3431">
        <f t="shared" si="97"/>
        <v>0</v>
      </c>
      <c r="AV70" s="3432">
        <f t="shared" si="98"/>
        <v>0</v>
      </c>
      <c r="AW70" s="3433">
        <f t="shared" si="99"/>
        <v>0</v>
      </c>
      <c r="AX70" s="3434">
        <f t="shared" si="100"/>
        <v>0</v>
      </c>
      <c r="AY70" s="3435">
        <f t="shared" si="101"/>
        <v>0</v>
      </c>
      <c r="AZ70" s="3436">
        <f t="shared" si="102"/>
        <v>0</v>
      </c>
      <c r="BA70" s="3437">
        <f t="shared" si="103"/>
        <v>0</v>
      </c>
      <c r="BB70" s="3438">
        <f t="shared" si="104"/>
        <v>0</v>
      </c>
      <c r="BC70" s="3439">
        <f t="shared" si="54"/>
        <v>0</v>
      </c>
      <c r="BD70" s="3440">
        <f t="shared" si="55"/>
        <v>0</v>
      </c>
      <c r="BE70" s="3427">
        <f t="shared" si="56"/>
        <v>0</v>
      </c>
      <c r="BF70" s="3428">
        <f t="shared" si="57"/>
        <v>0</v>
      </c>
      <c r="BG70" s="111">
        <v>6</v>
      </c>
      <c r="BH70" s="109"/>
      <c r="BI70" s="109">
        <v>8</v>
      </c>
      <c r="BJ70" s="102">
        <v>8</v>
      </c>
      <c r="BK70" s="102">
        <v>9</v>
      </c>
      <c r="BL70" s="102"/>
      <c r="BM70" s="102">
        <v>9</v>
      </c>
      <c r="BN70" s="102">
        <v>7</v>
      </c>
      <c r="BO70" s="102">
        <v>7</v>
      </c>
      <c r="BP70" s="102"/>
      <c r="BQ70" s="102">
        <v>13</v>
      </c>
      <c r="BR70" s="104"/>
      <c r="BS70" s="104"/>
      <c r="BT70" s="104"/>
      <c r="BU70" s="104"/>
      <c r="BV70" s="104"/>
      <c r="BW70" s="104"/>
      <c r="BX70" s="104"/>
      <c r="BY70" s="104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6"/>
      <c r="CK70" s="106">
        <v>3</v>
      </c>
      <c r="CL70" s="106"/>
      <c r="CM70" s="106"/>
      <c r="CN70" s="106"/>
      <c r="CO70" s="106"/>
      <c r="CP70" s="106"/>
      <c r="CQ70" s="106"/>
      <c r="CR70" s="106"/>
      <c r="CS70" s="106"/>
      <c r="CT70" s="106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2"/>
      <c r="EE70" s="102"/>
      <c r="EF70" s="102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373"/>
      <c r="ER70" s="373"/>
      <c r="ES70" s="373"/>
      <c r="ET70" s="373"/>
      <c r="EU70" s="373"/>
      <c r="EV70" s="373"/>
      <c r="EW70" s="521"/>
      <c r="EX70" s="521"/>
      <c r="EY70" s="521"/>
      <c r="EZ70" s="521"/>
      <c r="FA70" s="521"/>
      <c r="FB70" s="521"/>
      <c r="FC70" s="521"/>
      <c r="FD70" s="521"/>
      <c r="FE70" s="640"/>
      <c r="FF70" s="640"/>
      <c r="FG70" s="640"/>
      <c r="FH70" s="640"/>
      <c r="FI70" s="640"/>
      <c r="FJ70" s="640"/>
      <c r="FK70" s="640"/>
      <c r="FL70" s="640"/>
      <c r="FM70" s="640"/>
      <c r="FN70" s="640"/>
      <c r="FO70" s="640"/>
      <c r="FP70" s="640"/>
      <c r="FQ70" s="640"/>
      <c r="FR70" s="640"/>
      <c r="FS70" s="759"/>
      <c r="FT70" s="759"/>
      <c r="FU70" s="759"/>
      <c r="FV70" s="759"/>
      <c r="FW70" s="759"/>
      <c r="FX70" s="759"/>
      <c r="FY70" s="759"/>
      <c r="FZ70" s="759"/>
      <c r="GA70" s="759"/>
      <c r="GB70" s="759"/>
      <c r="GC70" s="759"/>
      <c r="GD70" s="759"/>
      <c r="GE70" s="759"/>
      <c r="GF70" s="759"/>
      <c r="GG70" s="1607"/>
      <c r="GH70" s="1607"/>
      <c r="GI70" s="1607"/>
      <c r="GJ70" s="1607"/>
      <c r="GK70" s="1607"/>
      <c r="GL70" s="1607"/>
      <c r="GM70" s="1607"/>
      <c r="GN70" s="1607"/>
      <c r="GO70" s="1607"/>
      <c r="GP70" s="1607"/>
      <c r="GQ70" s="1607"/>
      <c r="GR70" s="1607"/>
      <c r="GS70" s="1607"/>
      <c r="GT70" s="1607"/>
      <c r="GU70" s="1607"/>
      <c r="GV70" s="3606"/>
      <c r="GW70" s="3606"/>
      <c r="GX70" s="3606"/>
      <c r="GY70" s="3606"/>
      <c r="GZ70" s="3606"/>
      <c r="HA70" s="3606"/>
      <c r="HB70" s="3606"/>
      <c r="HC70" s="3672"/>
      <c r="HD70" s="3606"/>
      <c r="HE70" s="3606"/>
      <c r="HF70" s="3606"/>
      <c r="HG70" s="3762"/>
      <c r="HH70" s="3763"/>
    </row>
    <row r="71" spans="1:216" s="484" customFormat="1" ht="11.1" customHeight="1" x14ac:dyDescent="0.2">
      <c r="A71" s="59" t="s">
        <v>312</v>
      </c>
      <c r="B71" s="59" t="s">
        <v>313</v>
      </c>
      <c r="C71" s="454">
        <f t="shared" ref="C71:C102" si="105">COUNTIF(BG71:HH71,"&gt;=0")</f>
        <v>5</v>
      </c>
      <c r="D71" s="453">
        <f t="shared" ref="D71:D102" si="106">C71/$C$5</f>
        <v>3.1847133757961783E-2</v>
      </c>
      <c r="E71" s="409">
        <f t="array" ref="E71">MIN(IF(BG71:HH71&gt;=1,$BG$3:$HH$3))</f>
        <v>40606</v>
      </c>
      <c r="F71" s="406">
        <f t="array" ref="F71">MAX(IF(BG71:HH71&gt;=1,$BG$3:$HH$3))</f>
        <v>43105</v>
      </c>
      <c r="G71" s="448">
        <f t="shared" ref="G71:G102" si="107">COUNTIF(BG71:HH71,"=1")</f>
        <v>0</v>
      </c>
      <c r="H71" s="452">
        <f t="shared" ref="H71:H102" si="108">G71/C71</f>
        <v>0</v>
      </c>
      <c r="I71" s="632" t="str">
        <f t="shared" ref="I71:I102" si="109">IF(G71&gt;=1,G71/(G71+N71),"-")</f>
        <v>-</v>
      </c>
      <c r="J71" s="381" t="str">
        <f t="array" ref="J71">IF((G71&gt;=1),MAX(IF(BG71:HH71=1,$BG$3:$HH$3)),"-")</f>
        <v>-</v>
      </c>
      <c r="K71" s="766" t="str">
        <f t="array" ref="K71">IF((G71&gt;=1),MAX(IF(BG71:HH71=1,$BG$2:$HH$2)),"-")</f>
        <v>-</v>
      </c>
      <c r="L71" s="390">
        <f t="shared" ref="L71:L102" ca="1" si="110">IF(G71&gt;=1,COUNTIF(OFFSET(BG71,,K71,1,($HH$2-K71)),"&gt;1"),C71)</f>
        <v>5</v>
      </c>
      <c r="M71" s="390" t="str">
        <f t="shared" ref="M71:M102" ca="1" si="111">IF(G71&gt;=1,COUNTBLANK(OFFSET(BG71,,K71,1,($HH$2-K71)))+L71-1,"-")</f>
        <v>-</v>
      </c>
      <c r="N71" s="451">
        <f t="shared" ref="N71:N102" si="112">COUNTIF(BG71:HH71,"=2")</f>
        <v>0</v>
      </c>
      <c r="O71" s="450">
        <f t="shared" ref="O71:O102" si="113">N71/C71</f>
        <v>0</v>
      </c>
      <c r="P71" s="162">
        <f t="shared" ref="P71:P102" si="114">COUNTIF(BG71:HH71,"=3")</f>
        <v>0</v>
      </c>
      <c r="Q71" s="449">
        <f t="shared" ref="Q71:Q102" si="115">P71/C71</f>
        <v>0</v>
      </c>
      <c r="R71" s="448">
        <f t="shared" ref="R71:R102" si="116">COUNTIF(BG71:HH71,"&lt;=3")</f>
        <v>0</v>
      </c>
      <c r="S71" s="447">
        <f t="shared" ref="S71:S102" si="117">R71/C71</f>
        <v>0</v>
      </c>
      <c r="T71" s="368">
        <f t="shared" ref="T71:T102" si="118">SUMPRODUCT((((BG$5:HH$5)/3)&gt;=(BG71:HH71))*1)-$C$5+C71-1</f>
        <v>0</v>
      </c>
      <c r="U71" s="163">
        <f t="shared" ref="U71:U102" si="119">T71/C71</f>
        <v>0</v>
      </c>
      <c r="V71" s="369">
        <f t="shared" ref="V71:V102" si="120">SUMPRODUCT((((BG$5:HH$5)/2)&gt;=(BG71:HH71))*1)-$C$5+C71-1</f>
        <v>2</v>
      </c>
      <c r="W71" s="164">
        <f t="shared" ref="W71:W102" si="121">V71/C71</f>
        <v>0.4</v>
      </c>
      <c r="X71" s="165">
        <f t="array" ref="X71">SUM(1*(BG$5:HH$5=BG71:HH71))-1</f>
        <v>0</v>
      </c>
      <c r="Y71" s="166">
        <f t="shared" ref="Y71:Y102" si="122">X71/C71</f>
        <v>0</v>
      </c>
      <c r="Z71" s="395">
        <f t="shared" ref="Z71:Z102" si="123">AVERAGE(BG71:HH71)</f>
        <v>8.8000000000000007</v>
      </c>
      <c r="AA71" s="395">
        <f t="shared" ref="AA71:AA102" si="124">AVERAGEIFS($BG$5:$HH$5,BG71:HH71,"&gt;0")</f>
        <v>13.8</v>
      </c>
      <c r="AB71" s="403">
        <f t="shared" ref="AB71:AB102" si="125">Z71/AA71</f>
        <v>0.63768115942028991</v>
      </c>
      <c r="AC71" s="3427">
        <f t="shared" ref="AC71:AC102" si="126">COUNTIF(BG71:BI71,"&gt;=0")</f>
        <v>0</v>
      </c>
      <c r="AD71" s="3428">
        <f t="shared" ref="AD71:AD102" si="127">COUNTIF(BG71:BI71,"=1")</f>
        <v>0</v>
      </c>
      <c r="AE71" s="3429">
        <f t="shared" ref="AE71:AE102" si="128">COUNTIF(BJ71:BQ71,"&gt;=0")</f>
        <v>0</v>
      </c>
      <c r="AF71" s="3430">
        <f t="shared" ref="AF71:AF102" si="129">COUNTIF(BJ71:BQ71,"=1")</f>
        <v>0</v>
      </c>
      <c r="AG71" s="3431">
        <f t="shared" ref="AG71:AG102" si="130">COUNTIF(BR71:BY71,"&gt;=0")</f>
        <v>0</v>
      </c>
      <c r="AH71" s="3432">
        <f t="shared" ref="AH71:AH102" si="131">COUNTIF(BR71:BY71,"=1")</f>
        <v>0</v>
      </c>
      <c r="AI71" s="3433">
        <f t="shared" ref="AI71:AI102" si="132">COUNTIF(BZ71:CI71,"&gt;=0")</f>
        <v>0</v>
      </c>
      <c r="AJ71" s="3434">
        <f t="shared" ref="AJ71:AJ102" si="133">COUNTIF(BZ71:CI71,"=1")</f>
        <v>0</v>
      </c>
      <c r="AK71" s="3435">
        <f t="shared" ref="AK71:AK102" si="134">COUNTIF(CJ71:CT71,"&gt;=0")</f>
        <v>1</v>
      </c>
      <c r="AL71" s="3436">
        <f t="shared" ref="AL71:AL102" si="135">COUNTIF(CJ71:CT71,"=1")</f>
        <v>0</v>
      </c>
      <c r="AM71" s="3437">
        <f t="shared" ref="AM71:AM102" si="136">COUNTIF(CU71:DD71,"&gt;=0")</f>
        <v>0</v>
      </c>
      <c r="AN71" s="3438">
        <f t="shared" ref="AN71:AN102" si="137">COUNTIF(CU71:DD71,"=1")</f>
        <v>0</v>
      </c>
      <c r="AO71" s="3439">
        <f t="shared" ref="AO71:AO102" si="138">COUNTIF(DE71:DQ71,"&gt;=0")</f>
        <v>0</v>
      </c>
      <c r="AP71" s="3440">
        <f t="shared" ref="AP71:AP102" si="139">COUNTIF(DE71:DQ71,"=1")</f>
        <v>0</v>
      </c>
      <c r="AQ71" s="3427">
        <f t="shared" ref="AQ71:AQ102" si="140">COUNTIF(DR71:EC71,"&gt;=0")</f>
        <v>0</v>
      </c>
      <c r="AR71" s="3428">
        <f t="shared" ref="AR71:AR102" si="141">COUNTIF(DR71:EC71,"=1")</f>
        <v>0</v>
      </c>
      <c r="AS71" s="3429">
        <f t="shared" ref="AS71:AS102" si="142">COUNTIF(ED71:EP71,"&gt;=0")</f>
        <v>0</v>
      </c>
      <c r="AT71" s="3430">
        <f t="shared" ref="AT71:AT102" si="143">COUNTIF(ED71:EP71,"=1")</f>
        <v>0</v>
      </c>
      <c r="AU71" s="3431">
        <f t="shared" ref="AU71:AU102" si="144">COUNTIF(EQ71:FD71,"&gt;=0")</f>
        <v>0</v>
      </c>
      <c r="AV71" s="3432">
        <f t="shared" ref="AV71:AV102" si="145">COUNTIF(EQ71:FD71,"=1")</f>
        <v>0</v>
      </c>
      <c r="AW71" s="3433">
        <f t="shared" ref="AW71:AW102" si="146">COUNTIF(FE71:FR71,"&gt;=0")</f>
        <v>2</v>
      </c>
      <c r="AX71" s="3434">
        <f t="shared" ref="AX71:AX102" si="147">COUNTIF(FE71:FR71,"=1")</f>
        <v>0</v>
      </c>
      <c r="AY71" s="3435">
        <f t="shared" ref="AY71:AY102" si="148">COUNTIF(FS71:GF71,"&gt;=0")</f>
        <v>2</v>
      </c>
      <c r="AZ71" s="3436">
        <f t="shared" ref="AZ71:AZ102" si="149">COUNTIF(FS71:GF71,"=1")</f>
        <v>0</v>
      </c>
      <c r="BA71" s="3437">
        <f t="shared" ref="BA71:BA102" si="150">COUNTIF(GG71:GU71,"&gt;=0")</f>
        <v>0</v>
      </c>
      <c r="BB71" s="3438">
        <f t="shared" ref="BB71:BB102" si="151">COUNTIF(GG71:GU71,"=1")</f>
        <v>0</v>
      </c>
      <c r="BC71" s="3439">
        <f t="shared" si="54"/>
        <v>0</v>
      </c>
      <c r="BD71" s="3440">
        <f t="shared" si="55"/>
        <v>0</v>
      </c>
      <c r="BE71" s="3427">
        <f t="shared" si="56"/>
        <v>0</v>
      </c>
      <c r="BF71" s="3428">
        <f t="shared" si="57"/>
        <v>0</v>
      </c>
      <c r="BG71" s="111"/>
      <c r="BH71" s="109"/>
      <c r="BI71" s="109"/>
      <c r="BJ71" s="112"/>
      <c r="BK71" s="112"/>
      <c r="BL71" s="112"/>
      <c r="BM71" s="112"/>
      <c r="BN71" s="112"/>
      <c r="BO71" s="112"/>
      <c r="BP71" s="112"/>
      <c r="BQ71" s="112"/>
      <c r="BR71" s="103"/>
      <c r="BS71" s="103"/>
      <c r="BT71" s="103"/>
      <c r="BU71" s="103"/>
      <c r="BV71" s="103"/>
      <c r="BW71" s="103"/>
      <c r="BX71" s="103"/>
      <c r="BY71" s="104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6"/>
      <c r="CK71" s="106"/>
      <c r="CL71" s="106"/>
      <c r="CM71" s="106"/>
      <c r="CN71" s="106"/>
      <c r="CO71" s="106">
        <v>7</v>
      </c>
      <c r="CP71" s="106"/>
      <c r="CQ71" s="106"/>
      <c r="CR71" s="106"/>
      <c r="CS71" s="106"/>
      <c r="CT71" s="106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2"/>
      <c r="EE71" s="102"/>
      <c r="EF71" s="102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373"/>
      <c r="ER71" s="373"/>
      <c r="ES71" s="373"/>
      <c r="ET71" s="373"/>
      <c r="EU71" s="373"/>
      <c r="EV71" s="373"/>
      <c r="EW71" s="521"/>
      <c r="EX71" s="521"/>
      <c r="EY71" s="521"/>
      <c r="EZ71" s="521"/>
      <c r="FA71" s="521"/>
      <c r="FB71" s="521"/>
      <c r="FC71" s="521"/>
      <c r="FD71" s="521"/>
      <c r="FE71" s="640"/>
      <c r="FF71" s="640"/>
      <c r="FG71" s="640"/>
      <c r="FH71" s="640"/>
      <c r="FI71" s="640"/>
      <c r="FJ71" s="640"/>
      <c r="FK71" s="640"/>
      <c r="FL71" s="640">
        <v>5</v>
      </c>
      <c r="FM71" s="640"/>
      <c r="FN71" s="640"/>
      <c r="FO71" s="640">
        <v>11</v>
      </c>
      <c r="FP71" s="640"/>
      <c r="FQ71" s="640"/>
      <c r="FR71" s="640"/>
      <c r="FS71" s="759"/>
      <c r="FT71" s="759"/>
      <c r="FU71" s="759"/>
      <c r="FV71" s="759"/>
      <c r="FW71" s="759">
        <v>7</v>
      </c>
      <c r="FX71" s="759">
        <v>14</v>
      </c>
      <c r="FY71" s="759"/>
      <c r="FZ71" s="759"/>
      <c r="GA71" s="759"/>
      <c r="GB71" s="759"/>
      <c r="GC71" s="759"/>
      <c r="GD71" s="759"/>
      <c r="GE71" s="759"/>
      <c r="GF71" s="759"/>
      <c r="GG71" s="1607"/>
      <c r="GH71" s="1607"/>
      <c r="GI71" s="1607"/>
      <c r="GJ71" s="1607"/>
      <c r="GK71" s="1607"/>
      <c r="GL71" s="1607"/>
      <c r="GM71" s="1607"/>
      <c r="GN71" s="1607"/>
      <c r="GO71" s="1607"/>
      <c r="GP71" s="1607"/>
      <c r="GQ71" s="1607"/>
      <c r="GR71" s="1607"/>
      <c r="GS71" s="1607"/>
      <c r="GT71" s="1607"/>
      <c r="GU71" s="1607"/>
      <c r="GV71" s="3606"/>
      <c r="GW71" s="3606"/>
      <c r="GX71" s="3606"/>
      <c r="GY71" s="3606"/>
      <c r="GZ71" s="3606"/>
      <c r="HA71" s="3606"/>
      <c r="HB71" s="3606"/>
      <c r="HC71" s="3672"/>
      <c r="HD71" s="3606"/>
      <c r="HE71" s="3606"/>
      <c r="HF71" s="3606"/>
      <c r="HG71" s="3762"/>
      <c r="HH71" s="3763"/>
    </row>
    <row r="72" spans="1:216" s="484" customFormat="1" ht="11.1" customHeight="1" x14ac:dyDescent="0.2">
      <c r="A72" s="59" t="s">
        <v>175</v>
      </c>
      <c r="B72" s="59" t="s">
        <v>169</v>
      </c>
      <c r="C72" s="454">
        <f t="shared" si="105"/>
        <v>1</v>
      </c>
      <c r="D72" s="453">
        <f t="shared" si="106"/>
        <v>6.369426751592357E-3</v>
      </c>
      <c r="E72" s="409">
        <f t="array" ref="E72">MIN(IF(BG72:HH72&gt;=1,$BG$3:$HH$3))</f>
        <v>41432</v>
      </c>
      <c r="F72" s="406">
        <f t="array" ref="F72">MAX(IF(BG72:HH72&gt;=1,$BG$3:$HH$3))</f>
        <v>41432</v>
      </c>
      <c r="G72" s="448">
        <f t="shared" si="107"/>
        <v>0</v>
      </c>
      <c r="H72" s="452">
        <f t="shared" si="108"/>
        <v>0</v>
      </c>
      <c r="I72" s="632" t="str">
        <f t="shared" si="109"/>
        <v>-</v>
      </c>
      <c r="J72" s="381" t="str">
        <f t="array" ref="J72">IF((G72&gt;=1),MAX(IF(BG72:HH72=1,$BG$3:$HH$3)),"-")</f>
        <v>-</v>
      </c>
      <c r="K72" s="766" t="str">
        <f t="array" ref="K72">IF((G72&gt;=1),MAX(IF(BG72:HH72=1,$BG$2:$HH$2)),"-")</f>
        <v>-</v>
      </c>
      <c r="L72" s="390">
        <f t="shared" ca="1" si="110"/>
        <v>1</v>
      </c>
      <c r="M72" s="390" t="str">
        <f t="shared" ca="1" si="111"/>
        <v>-</v>
      </c>
      <c r="N72" s="451">
        <f t="shared" si="112"/>
        <v>0</v>
      </c>
      <c r="O72" s="450">
        <f t="shared" si="113"/>
        <v>0</v>
      </c>
      <c r="P72" s="162">
        <f t="shared" si="114"/>
        <v>0</v>
      </c>
      <c r="Q72" s="449">
        <f t="shared" si="115"/>
        <v>0</v>
      </c>
      <c r="R72" s="448">
        <f t="shared" si="116"/>
        <v>0</v>
      </c>
      <c r="S72" s="447">
        <f t="shared" si="117"/>
        <v>0</v>
      </c>
      <c r="T72" s="368">
        <f t="shared" si="118"/>
        <v>0</v>
      </c>
      <c r="U72" s="163">
        <f t="shared" si="119"/>
        <v>0</v>
      </c>
      <c r="V72" s="369">
        <f t="shared" si="120"/>
        <v>0</v>
      </c>
      <c r="W72" s="164">
        <f t="shared" si="121"/>
        <v>0</v>
      </c>
      <c r="X72" s="165">
        <f t="array" ref="X72">SUM(1*(BG$5:HH$5=BG72:HH72))-1</f>
        <v>0</v>
      </c>
      <c r="Y72" s="166">
        <f t="shared" si="122"/>
        <v>0</v>
      </c>
      <c r="Z72" s="395">
        <f t="shared" si="123"/>
        <v>10</v>
      </c>
      <c r="AA72" s="395">
        <f t="shared" si="124"/>
        <v>14</v>
      </c>
      <c r="AB72" s="403">
        <f t="shared" si="125"/>
        <v>0.7142857142857143</v>
      </c>
      <c r="AC72" s="3427">
        <f t="shared" si="126"/>
        <v>0</v>
      </c>
      <c r="AD72" s="3428">
        <f t="shared" si="127"/>
        <v>0</v>
      </c>
      <c r="AE72" s="3429">
        <f t="shared" si="128"/>
        <v>0</v>
      </c>
      <c r="AF72" s="3430">
        <f t="shared" si="129"/>
        <v>0</v>
      </c>
      <c r="AG72" s="3431">
        <f t="shared" si="130"/>
        <v>0</v>
      </c>
      <c r="AH72" s="3432">
        <f t="shared" si="131"/>
        <v>0</v>
      </c>
      <c r="AI72" s="3433">
        <f t="shared" si="132"/>
        <v>0</v>
      </c>
      <c r="AJ72" s="3434">
        <f t="shared" si="133"/>
        <v>0</v>
      </c>
      <c r="AK72" s="3435">
        <f t="shared" si="134"/>
        <v>0</v>
      </c>
      <c r="AL72" s="3436">
        <f t="shared" si="135"/>
        <v>0</v>
      </c>
      <c r="AM72" s="3437">
        <f t="shared" si="136"/>
        <v>0</v>
      </c>
      <c r="AN72" s="3438">
        <f t="shared" si="137"/>
        <v>0</v>
      </c>
      <c r="AO72" s="3439">
        <f t="shared" si="138"/>
        <v>1</v>
      </c>
      <c r="AP72" s="3440">
        <f t="shared" si="139"/>
        <v>0</v>
      </c>
      <c r="AQ72" s="3427">
        <f t="shared" si="140"/>
        <v>0</v>
      </c>
      <c r="AR72" s="3428">
        <f t="shared" si="141"/>
        <v>0</v>
      </c>
      <c r="AS72" s="3429">
        <f t="shared" si="142"/>
        <v>0</v>
      </c>
      <c r="AT72" s="3430">
        <f t="shared" si="143"/>
        <v>0</v>
      </c>
      <c r="AU72" s="3431">
        <f t="shared" si="144"/>
        <v>0</v>
      </c>
      <c r="AV72" s="3432">
        <f t="shared" si="145"/>
        <v>0</v>
      </c>
      <c r="AW72" s="3433">
        <f t="shared" si="146"/>
        <v>0</v>
      </c>
      <c r="AX72" s="3434">
        <f t="shared" si="147"/>
        <v>0</v>
      </c>
      <c r="AY72" s="3435">
        <f t="shared" si="148"/>
        <v>0</v>
      </c>
      <c r="AZ72" s="3436">
        <f t="shared" si="149"/>
        <v>0</v>
      </c>
      <c r="BA72" s="3437">
        <f t="shared" si="150"/>
        <v>0</v>
      </c>
      <c r="BB72" s="3438">
        <f t="shared" si="151"/>
        <v>0</v>
      </c>
      <c r="BC72" s="3439">
        <f t="shared" ref="BC72:BC110" si="152">COUNTIF(GV72:HF72,"&gt;=0")</f>
        <v>0</v>
      </c>
      <c r="BD72" s="3440">
        <f t="shared" ref="BD72:BD110" si="153">COUNTIF(GV72:HF72,"=1")</f>
        <v>0</v>
      </c>
      <c r="BE72" s="3427">
        <f t="shared" ref="BE72:BE110" si="154">COUNTIF(HG72:HH72,"&gt;=0")</f>
        <v>0</v>
      </c>
      <c r="BF72" s="3428">
        <f t="shared" ref="BF72:BF110" si="155">COUNTIF(HG72:HH72,"=1")</f>
        <v>0</v>
      </c>
      <c r="BG72" s="100"/>
      <c r="BH72" s="101"/>
      <c r="BI72" s="101"/>
      <c r="BJ72" s="112"/>
      <c r="BK72" s="112"/>
      <c r="BL72" s="112"/>
      <c r="BM72" s="112"/>
      <c r="BN72" s="112"/>
      <c r="BO72" s="112"/>
      <c r="BP72" s="112"/>
      <c r="BQ72" s="112"/>
      <c r="BR72" s="103"/>
      <c r="BS72" s="103"/>
      <c r="BT72" s="103"/>
      <c r="BU72" s="103"/>
      <c r="BV72" s="103"/>
      <c r="BW72" s="103"/>
      <c r="BX72" s="103"/>
      <c r="BY72" s="104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>
        <v>10</v>
      </c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2"/>
      <c r="EE72" s="102"/>
      <c r="EF72" s="102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373"/>
      <c r="ER72" s="373"/>
      <c r="ES72" s="373"/>
      <c r="ET72" s="373"/>
      <c r="EU72" s="373"/>
      <c r="EV72" s="373"/>
      <c r="EW72" s="521"/>
      <c r="EX72" s="521"/>
      <c r="EY72" s="521"/>
      <c r="EZ72" s="521"/>
      <c r="FA72" s="521"/>
      <c r="FB72" s="521"/>
      <c r="FC72" s="521"/>
      <c r="FD72" s="521"/>
      <c r="FE72" s="640"/>
      <c r="FF72" s="640"/>
      <c r="FG72" s="640"/>
      <c r="FH72" s="640"/>
      <c r="FI72" s="640"/>
      <c r="FJ72" s="640"/>
      <c r="FK72" s="640"/>
      <c r="FL72" s="640"/>
      <c r="FM72" s="640"/>
      <c r="FN72" s="640"/>
      <c r="FO72" s="640"/>
      <c r="FP72" s="640"/>
      <c r="FQ72" s="640"/>
      <c r="FR72" s="640"/>
      <c r="FS72" s="759"/>
      <c r="FT72" s="759"/>
      <c r="FU72" s="759"/>
      <c r="FV72" s="759"/>
      <c r="FW72" s="759"/>
      <c r="FX72" s="759"/>
      <c r="FY72" s="759"/>
      <c r="FZ72" s="759"/>
      <c r="GA72" s="759"/>
      <c r="GB72" s="759"/>
      <c r="GC72" s="759"/>
      <c r="GD72" s="759"/>
      <c r="GE72" s="759"/>
      <c r="GF72" s="759"/>
      <c r="GG72" s="1607"/>
      <c r="GH72" s="1607"/>
      <c r="GI72" s="1607"/>
      <c r="GJ72" s="1607"/>
      <c r="GK72" s="1607"/>
      <c r="GL72" s="1607"/>
      <c r="GM72" s="1607"/>
      <c r="GN72" s="1607"/>
      <c r="GO72" s="1607"/>
      <c r="GP72" s="1607"/>
      <c r="GQ72" s="1607"/>
      <c r="GR72" s="1607"/>
      <c r="GS72" s="1607"/>
      <c r="GT72" s="1607"/>
      <c r="GU72" s="1607"/>
      <c r="GV72" s="3606"/>
      <c r="GW72" s="3606"/>
      <c r="GX72" s="3606"/>
      <c r="GY72" s="3606"/>
      <c r="GZ72" s="3606"/>
      <c r="HA72" s="3606"/>
      <c r="HB72" s="3606"/>
      <c r="HC72" s="3672"/>
      <c r="HD72" s="3606"/>
      <c r="HE72" s="3606"/>
      <c r="HF72" s="3606"/>
      <c r="HG72" s="3762"/>
      <c r="HH72" s="3763"/>
    </row>
    <row r="73" spans="1:216" s="484" customFormat="1" ht="11.1" customHeight="1" x14ac:dyDescent="0.2">
      <c r="A73" s="64" t="s">
        <v>848</v>
      </c>
      <c r="B73" s="64" t="s">
        <v>847</v>
      </c>
      <c r="C73" s="454">
        <f t="shared" si="105"/>
        <v>17</v>
      </c>
      <c r="D73" s="453">
        <f t="shared" si="106"/>
        <v>0.10828025477707007</v>
      </c>
      <c r="E73" s="409">
        <f t="array" ref="E73">MIN(IF(BG73:HH73&gt;=1,$BG$3:$HH$3))</f>
        <v>43525</v>
      </c>
      <c r="F73" s="406">
        <f t="array" ref="F73">MAX(IF(BG73:HH73&gt;=1,$BG$3:$HH$3))</f>
        <v>44400</v>
      </c>
      <c r="G73" s="448">
        <f t="shared" si="107"/>
        <v>1</v>
      </c>
      <c r="H73" s="452">
        <f t="shared" si="108"/>
        <v>5.8823529411764705E-2</v>
      </c>
      <c r="I73" s="632">
        <f t="shared" si="109"/>
        <v>0.5</v>
      </c>
      <c r="J73" s="381">
        <f t="array" ref="J73">IF((G73&gt;=1),MAX(IF(BG73:HH73=1,$BG$3:$HH$3)),"-")</f>
        <v>43756</v>
      </c>
      <c r="K73" s="766">
        <f t="array" ref="K73">IF((G73&gt;=1),MAX(IF(BG73:HH73=1,$BG$2:$HH$2)),"-")</f>
        <v>149</v>
      </c>
      <c r="L73" s="390">
        <f t="shared" ca="1" si="110"/>
        <v>7</v>
      </c>
      <c r="M73" s="390">
        <f t="shared" ca="1" si="111"/>
        <v>8</v>
      </c>
      <c r="N73" s="451">
        <f t="shared" si="112"/>
        <v>1</v>
      </c>
      <c r="O73" s="450">
        <f t="shared" si="113"/>
        <v>5.8823529411764705E-2</v>
      </c>
      <c r="P73" s="162">
        <f t="shared" si="114"/>
        <v>2</v>
      </c>
      <c r="Q73" s="449">
        <f t="shared" si="115"/>
        <v>0.11764705882352941</v>
      </c>
      <c r="R73" s="448">
        <f t="shared" si="116"/>
        <v>4</v>
      </c>
      <c r="S73" s="447">
        <f t="shared" si="117"/>
        <v>0.23529411764705882</v>
      </c>
      <c r="T73" s="368">
        <f t="shared" si="118"/>
        <v>5</v>
      </c>
      <c r="U73" s="163">
        <f t="shared" si="119"/>
        <v>0.29411764705882354</v>
      </c>
      <c r="V73" s="369">
        <f t="shared" si="120"/>
        <v>8</v>
      </c>
      <c r="W73" s="164">
        <f t="shared" si="121"/>
        <v>0.47058823529411764</v>
      </c>
      <c r="X73" s="165">
        <f t="array" ref="X73">SUM(1*(BG$5:HH$5=BG73:HH73))-1</f>
        <v>2</v>
      </c>
      <c r="Y73" s="166">
        <f t="shared" si="122"/>
        <v>0.11764705882352941</v>
      </c>
      <c r="Z73" s="395">
        <f t="shared" si="123"/>
        <v>7.9411764705882355</v>
      </c>
      <c r="AA73" s="395">
        <f t="shared" si="124"/>
        <v>15.117647058823529</v>
      </c>
      <c r="AB73" s="403">
        <f t="shared" si="125"/>
        <v>0.52529182879377434</v>
      </c>
      <c r="AC73" s="3427">
        <f t="shared" si="126"/>
        <v>0</v>
      </c>
      <c r="AD73" s="3428">
        <f t="shared" si="127"/>
        <v>0</v>
      </c>
      <c r="AE73" s="3429">
        <f t="shared" si="128"/>
        <v>0</v>
      </c>
      <c r="AF73" s="3430">
        <f t="shared" si="129"/>
        <v>0</v>
      </c>
      <c r="AG73" s="3431">
        <f t="shared" si="130"/>
        <v>0</v>
      </c>
      <c r="AH73" s="3432">
        <f t="shared" si="131"/>
        <v>0</v>
      </c>
      <c r="AI73" s="3433">
        <f t="shared" si="132"/>
        <v>0</v>
      </c>
      <c r="AJ73" s="3434">
        <f t="shared" si="133"/>
        <v>0</v>
      </c>
      <c r="AK73" s="3435">
        <f t="shared" si="134"/>
        <v>0</v>
      </c>
      <c r="AL73" s="3436">
        <f t="shared" si="135"/>
        <v>0</v>
      </c>
      <c r="AM73" s="3437">
        <f t="shared" si="136"/>
        <v>0</v>
      </c>
      <c r="AN73" s="3438">
        <f t="shared" si="137"/>
        <v>0</v>
      </c>
      <c r="AO73" s="3439">
        <f t="shared" si="138"/>
        <v>0</v>
      </c>
      <c r="AP73" s="3440">
        <f t="shared" si="139"/>
        <v>0</v>
      </c>
      <c r="AQ73" s="3427">
        <f t="shared" si="140"/>
        <v>0</v>
      </c>
      <c r="AR73" s="3428">
        <f t="shared" si="141"/>
        <v>0</v>
      </c>
      <c r="AS73" s="3429">
        <f t="shared" si="142"/>
        <v>0</v>
      </c>
      <c r="AT73" s="3430">
        <f t="shared" si="143"/>
        <v>0</v>
      </c>
      <c r="AU73" s="3431">
        <f t="shared" si="144"/>
        <v>0</v>
      </c>
      <c r="AV73" s="3432">
        <f t="shared" si="145"/>
        <v>0</v>
      </c>
      <c r="AW73" s="3433">
        <f t="shared" si="146"/>
        <v>0</v>
      </c>
      <c r="AX73" s="3434">
        <f t="shared" si="147"/>
        <v>0</v>
      </c>
      <c r="AY73" s="3435">
        <f t="shared" si="148"/>
        <v>0</v>
      </c>
      <c r="AZ73" s="3436">
        <f t="shared" si="149"/>
        <v>0</v>
      </c>
      <c r="BA73" s="3437">
        <f t="shared" si="150"/>
        <v>6</v>
      </c>
      <c r="BB73" s="3438">
        <f t="shared" si="151"/>
        <v>0</v>
      </c>
      <c r="BC73" s="3439">
        <f t="shared" si="152"/>
        <v>10</v>
      </c>
      <c r="BD73" s="3440">
        <f t="shared" si="153"/>
        <v>1</v>
      </c>
      <c r="BE73" s="3427">
        <f t="shared" si="154"/>
        <v>1</v>
      </c>
      <c r="BF73" s="3428">
        <f t="shared" si="155"/>
        <v>0</v>
      </c>
      <c r="BG73" s="100"/>
      <c r="BH73" s="101"/>
      <c r="BI73" s="101"/>
      <c r="BJ73" s="112"/>
      <c r="BK73" s="112"/>
      <c r="BL73" s="112"/>
      <c r="BM73" s="112"/>
      <c r="BN73" s="112"/>
      <c r="BO73" s="112"/>
      <c r="BP73" s="112"/>
      <c r="BQ73" s="112"/>
      <c r="BR73" s="103"/>
      <c r="BS73" s="103"/>
      <c r="BT73" s="103"/>
      <c r="BU73" s="103"/>
      <c r="BV73" s="103"/>
      <c r="BW73" s="103"/>
      <c r="BX73" s="103"/>
      <c r="BY73" s="104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2"/>
      <c r="EE73" s="102"/>
      <c r="EF73" s="102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373"/>
      <c r="ER73" s="373"/>
      <c r="ES73" s="373"/>
      <c r="ET73" s="373"/>
      <c r="EU73" s="373"/>
      <c r="EV73" s="373"/>
      <c r="EW73" s="521"/>
      <c r="EX73" s="521"/>
      <c r="EY73" s="521"/>
      <c r="EZ73" s="521"/>
      <c r="FA73" s="521"/>
      <c r="FB73" s="521"/>
      <c r="FC73" s="521"/>
      <c r="FD73" s="521"/>
      <c r="FE73" s="640"/>
      <c r="FF73" s="640"/>
      <c r="FG73" s="640"/>
      <c r="FH73" s="640"/>
      <c r="FI73" s="640"/>
      <c r="FJ73" s="640"/>
      <c r="FK73" s="640"/>
      <c r="FL73" s="640"/>
      <c r="FM73" s="640"/>
      <c r="FN73" s="640"/>
      <c r="FO73" s="640"/>
      <c r="FP73" s="640"/>
      <c r="FQ73" s="640"/>
      <c r="FR73" s="640"/>
      <c r="FS73" s="759"/>
      <c r="FT73" s="759"/>
      <c r="FU73" s="759"/>
      <c r="FV73" s="759"/>
      <c r="FW73" s="759"/>
      <c r="FX73" s="759"/>
      <c r="FY73" s="759"/>
      <c r="FZ73" s="759"/>
      <c r="GA73" s="759"/>
      <c r="GB73" s="759"/>
      <c r="GC73" s="759"/>
      <c r="GD73" s="759"/>
      <c r="GE73" s="759"/>
      <c r="GF73" s="759"/>
      <c r="GG73" s="1607"/>
      <c r="GH73" s="1607"/>
      <c r="GI73" s="1607"/>
      <c r="GJ73" s="1607"/>
      <c r="GK73" s="1607"/>
      <c r="GL73" s="1607"/>
      <c r="GM73" s="1607"/>
      <c r="GN73" s="1607"/>
      <c r="GO73" s="1607">
        <v>7</v>
      </c>
      <c r="GP73" s="1607">
        <v>5</v>
      </c>
      <c r="GQ73" s="1607">
        <v>3</v>
      </c>
      <c r="GR73" s="1607">
        <v>9</v>
      </c>
      <c r="GS73" s="1607">
        <v>14</v>
      </c>
      <c r="GT73" s="1607">
        <v>2</v>
      </c>
      <c r="GU73" s="1607"/>
      <c r="GV73" s="3606">
        <v>10</v>
      </c>
      <c r="GW73" s="3606">
        <v>3</v>
      </c>
      <c r="GX73" s="3606">
        <v>8</v>
      </c>
      <c r="GY73" s="3606">
        <v>1</v>
      </c>
      <c r="GZ73" s="3606">
        <v>9</v>
      </c>
      <c r="HA73" s="3606">
        <v>10</v>
      </c>
      <c r="HB73" s="3606">
        <v>17</v>
      </c>
      <c r="HC73" s="3672">
        <v>8</v>
      </c>
      <c r="HD73" s="3606">
        <v>16</v>
      </c>
      <c r="HE73" s="3606">
        <v>7</v>
      </c>
      <c r="HF73" s="3606"/>
      <c r="HG73" s="3762">
        <v>6</v>
      </c>
      <c r="HH73" s="3763"/>
    </row>
    <row r="74" spans="1:216" s="484" customFormat="1" ht="11.1" customHeight="1" x14ac:dyDescent="0.2">
      <c r="A74" s="59" t="s">
        <v>8</v>
      </c>
      <c r="B74" s="59" t="s">
        <v>8</v>
      </c>
      <c r="C74" s="454">
        <f t="shared" si="105"/>
        <v>7</v>
      </c>
      <c r="D74" s="453">
        <f t="shared" si="106"/>
        <v>4.4585987261146494E-2</v>
      </c>
      <c r="E74" s="409">
        <f t="array" ref="E74">MIN(IF(BG74:HH74&gt;=1,$BG$3:$HH$3))</f>
        <v>39354</v>
      </c>
      <c r="F74" s="406">
        <f t="array" ref="F74">MAX(IF(BG74:HH74&gt;=1,$BG$3:$HH$3))</f>
        <v>40522</v>
      </c>
      <c r="G74" s="448">
        <f t="shared" si="107"/>
        <v>0</v>
      </c>
      <c r="H74" s="452">
        <f t="shared" si="108"/>
        <v>0</v>
      </c>
      <c r="I74" s="632" t="str">
        <f t="shared" si="109"/>
        <v>-</v>
      </c>
      <c r="J74" s="381" t="str">
        <f t="array" ref="J74">IF((G74&gt;=1),MAX(IF(BG74:HH74=1,$BG$3:$HH$3)),"-")</f>
        <v>-</v>
      </c>
      <c r="K74" s="766" t="str">
        <f t="array" ref="K74">IF((G74&gt;=1),MAX(IF(BG74:HH74=1,$BG$2:$HH$2)),"-")</f>
        <v>-</v>
      </c>
      <c r="L74" s="390">
        <f t="shared" ca="1" si="110"/>
        <v>7</v>
      </c>
      <c r="M74" s="390" t="str">
        <f t="shared" ca="1" si="111"/>
        <v>-</v>
      </c>
      <c r="N74" s="451">
        <f t="shared" si="112"/>
        <v>1</v>
      </c>
      <c r="O74" s="450">
        <f t="shared" si="113"/>
        <v>0.14285714285714285</v>
      </c>
      <c r="P74" s="162">
        <f t="shared" si="114"/>
        <v>0</v>
      </c>
      <c r="Q74" s="449">
        <f t="shared" si="115"/>
        <v>0</v>
      </c>
      <c r="R74" s="448">
        <f t="shared" si="116"/>
        <v>1</v>
      </c>
      <c r="S74" s="447">
        <f t="shared" si="117"/>
        <v>0.14285714285714285</v>
      </c>
      <c r="T74" s="368">
        <f t="shared" si="118"/>
        <v>1</v>
      </c>
      <c r="U74" s="163">
        <f t="shared" si="119"/>
        <v>0.14285714285714285</v>
      </c>
      <c r="V74" s="369">
        <f t="shared" si="120"/>
        <v>2</v>
      </c>
      <c r="W74" s="164">
        <f t="shared" si="121"/>
        <v>0.2857142857142857</v>
      </c>
      <c r="X74" s="165">
        <f t="array" ref="X74">SUM(1*(BG$5:HH$5=BG74:HH74))-1</f>
        <v>2</v>
      </c>
      <c r="Y74" s="166">
        <f t="shared" si="122"/>
        <v>0.2857142857142857</v>
      </c>
      <c r="Z74" s="395">
        <f t="shared" si="123"/>
        <v>8.5714285714285712</v>
      </c>
      <c r="AA74" s="395">
        <f t="shared" si="124"/>
        <v>13.142857142857142</v>
      </c>
      <c r="AB74" s="403">
        <f t="shared" si="125"/>
        <v>0.65217391304347827</v>
      </c>
      <c r="AC74" s="3427">
        <f t="shared" si="126"/>
        <v>0</v>
      </c>
      <c r="AD74" s="3428">
        <f t="shared" si="127"/>
        <v>0</v>
      </c>
      <c r="AE74" s="3429">
        <f t="shared" si="128"/>
        <v>5</v>
      </c>
      <c r="AF74" s="3430">
        <f t="shared" si="129"/>
        <v>0</v>
      </c>
      <c r="AG74" s="3431">
        <f t="shared" si="130"/>
        <v>0</v>
      </c>
      <c r="AH74" s="3432">
        <f t="shared" si="131"/>
        <v>0</v>
      </c>
      <c r="AI74" s="3433">
        <f t="shared" si="132"/>
        <v>1</v>
      </c>
      <c r="AJ74" s="3434">
        <f t="shared" si="133"/>
        <v>0</v>
      </c>
      <c r="AK74" s="3435">
        <f t="shared" si="134"/>
        <v>1</v>
      </c>
      <c r="AL74" s="3436">
        <f t="shared" si="135"/>
        <v>0</v>
      </c>
      <c r="AM74" s="3437">
        <f t="shared" si="136"/>
        <v>0</v>
      </c>
      <c r="AN74" s="3438">
        <f t="shared" si="137"/>
        <v>0</v>
      </c>
      <c r="AO74" s="3439">
        <f t="shared" si="138"/>
        <v>0</v>
      </c>
      <c r="AP74" s="3440">
        <f t="shared" si="139"/>
        <v>0</v>
      </c>
      <c r="AQ74" s="3427">
        <f t="shared" si="140"/>
        <v>0</v>
      </c>
      <c r="AR74" s="3428">
        <f t="shared" si="141"/>
        <v>0</v>
      </c>
      <c r="AS74" s="3429">
        <f t="shared" si="142"/>
        <v>0</v>
      </c>
      <c r="AT74" s="3430">
        <f t="shared" si="143"/>
        <v>0</v>
      </c>
      <c r="AU74" s="3431">
        <f t="shared" si="144"/>
        <v>0</v>
      </c>
      <c r="AV74" s="3432">
        <f t="shared" si="145"/>
        <v>0</v>
      </c>
      <c r="AW74" s="3433">
        <f t="shared" si="146"/>
        <v>0</v>
      </c>
      <c r="AX74" s="3434">
        <f t="shared" si="147"/>
        <v>0</v>
      </c>
      <c r="AY74" s="3435">
        <f t="shared" si="148"/>
        <v>0</v>
      </c>
      <c r="AZ74" s="3436">
        <f t="shared" si="149"/>
        <v>0</v>
      </c>
      <c r="BA74" s="3437">
        <f t="shared" si="150"/>
        <v>0</v>
      </c>
      <c r="BB74" s="3438">
        <f t="shared" si="151"/>
        <v>0</v>
      </c>
      <c r="BC74" s="3439">
        <f t="shared" si="152"/>
        <v>0</v>
      </c>
      <c r="BD74" s="3440">
        <f t="shared" si="153"/>
        <v>0</v>
      </c>
      <c r="BE74" s="3427">
        <f t="shared" si="154"/>
        <v>0</v>
      </c>
      <c r="BF74" s="3428">
        <f t="shared" si="155"/>
        <v>0</v>
      </c>
      <c r="BG74" s="100"/>
      <c r="BH74" s="101"/>
      <c r="BI74" s="101"/>
      <c r="BJ74" s="102">
        <v>7</v>
      </c>
      <c r="BK74" s="102"/>
      <c r="BL74" s="102">
        <v>11</v>
      </c>
      <c r="BM74" s="102"/>
      <c r="BN74" s="102"/>
      <c r="BO74" s="102">
        <v>8</v>
      </c>
      <c r="BP74" s="102">
        <v>12</v>
      </c>
      <c r="BQ74" s="102">
        <v>7</v>
      </c>
      <c r="BR74" s="104"/>
      <c r="BS74" s="104"/>
      <c r="BT74" s="104"/>
      <c r="BU74" s="104"/>
      <c r="BV74" s="104"/>
      <c r="BW74" s="104"/>
      <c r="BX74" s="104"/>
      <c r="BY74" s="104"/>
      <c r="BZ74" s="105"/>
      <c r="CA74" s="105"/>
      <c r="CB74" s="105"/>
      <c r="CC74" s="105"/>
      <c r="CD74" s="105">
        <v>13</v>
      </c>
      <c r="CE74" s="105"/>
      <c r="CF74" s="105"/>
      <c r="CG74" s="105"/>
      <c r="CH74" s="105"/>
      <c r="CI74" s="105"/>
      <c r="CJ74" s="106"/>
      <c r="CK74" s="106"/>
      <c r="CL74" s="106"/>
      <c r="CM74" s="106">
        <v>2</v>
      </c>
      <c r="CN74" s="106"/>
      <c r="CO74" s="106"/>
      <c r="CP74" s="106"/>
      <c r="CQ74" s="106"/>
      <c r="CR74" s="106"/>
      <c r="CS74" s="106"/>
      <c r="CT74" s="106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2"/>
      <c r="EE74" s="102"/>
      <c r="EF74" s="102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373"/>
      <c r="ER74" s="373"/>
      <c r="ES74" s="373"/>
      <c r="ET74" s="373"/>
      <c r="EU74" s="373"/>
      <c r="EV74" s="373"/>
      <c r="EW74" s="521"/>
      <c r="EX74" s="521"/>
      <c r="EY74" s="521"/>
      <c r="EZ74" s="521"/>
      <c r="FA74" s="521"/>
      <c r="FB74" s="521"/>
      <c r="FC74" s="521"/>
      <c r="FD74" s="521"/>
      <c r="FE74" s="640"/>
      <c r="FF74" s="640"/>
      <c r="FG74" s="640"/>
      <c r="FH74" s="640"/>
      <c r="FI74" s="640"/>
      <c r="FJ74" s="640"/>
      <c r="FK74" s="640"/>
      <c r="FL74" s="640"/>
      <c r="FM74" s="640"/>
      <c r="FN74" s="640"/>
      <c r="FO74" s="640"/>
      <c r="FP74" s="640"/>
      <c r="FQ74" s="640"/>
      <c r="FR74" s="640"/>
      <c r="FS74" s="759"/>
      <c r="FT74" s="759"/>
      <c r="FU74" s="759"/>
      <c r="FV74" s="759"/>
      <c r="FW74" s="759"/>
      <c r="FX74" s="759"/>
      <c r="FY74" s="759"/>
      <c r="FZ74" s="759"/>
      <c r="GA74" s="759"/>
      <c r="GB74" s="759"/>
      <c r="GC74" s="759"/>
      <c r="GD74" s="759"/>
      <c r="GE74" s="759"/>
      <c r="GF74" s="759"/>
      <c r="GG74" s="1607"/>
      <c r="GH74" s="1607"/>
      <c r="GI74" s="1607"/>
      <c r="GJ74" s="1607"/>
      <c r="GK74" s="1607"/>
      <c r="GL74" s="1607"/>
      <c r="GM74" s="1607"/>
      <c r="GN74" s="1607"/>
      <c r="GO74" s="1607"/>
      <c r="GP74" s="1607"/>
      <c r="GQ74" s="1607"/>
      <c r="GR74" s="1607"/>
      <c r="GS74" s="1607"/>
      <c r="GT74" s="1607"/>
      <c r="GU74" s="1607"/>
      <c r="GV74" s="3606"/>
      <c r="GW74" s="3606"/>
      <c r="GX74" s="3606"/>
      <c r="GY74" s="3606"/>
      <c r="GZ74" s="3606"/>
      <c r="HA74" s="3606"/>
      <c r="HB74" s="3606"/>
      <c r="HC74" s="3672"/>
      <c r="HD74" s="3606"/>
      <c r="HE74" s="3606"/>
      <c r="HF74" s="3606"/>
      <c r="HG74" s="3762"/>
      <c r="HH74" s="3763"/>
    </row>
    <row r="75" spans="1:216" s="484" customFormat="1" ht="11.1" customHeight="1" x14ac:dyDescent="0.2">
      <c r="A75" s="59" t="s">
        <v>55</v>
      </c>
      <c r="B75" s="59" t="s">
        <v>55</v>
      </c>
      <c r="C75" s="454">
        <f t="shared" si="105"/>
        <v>2</v>
      </c>
      <c r="D75" s="453">
        <f t="shared" si="106"/>
        <v>1.2738853503184714E-2</v>
      </c>
      <c r="E75" s="409">
        <f t="array" ref="E75">MIN(IF(BG75:HH75&gt;=1,$BG$3:$HH$3))</f>
        <v>40082</v>
      </c>
      <c r="F75" s="406">
        <f t="array" ref="F75">MAX(IF(BG75:HH75&gt;=1,$BG$3:$HH$3))</f>
        <v>40138</v>
      </c>
      <c r="G75" s="448">
        <f t="shared" si="107"/>
        <v>0</v>
      </c>
      <c r="H75" s="452">
        <f t="shared" si="108"/>
        <v>0</v>
      </c>
      <c r="I75" s="632" t="str">
        <f t="shared" si="109"/>
        <v>-</v>
      </c>
      <c r="J75" s="381" t="str">
        <f t="array" ref="J75">IF((G75&gt;=1),MAX(IF(BG75:HH75=1,$BG$3:$HH$3)),"-")</f>
        <v>-</v>
      </c>
      <c r="K75" s="766" t="str">
        <f t="array" ref="K75">IF((G75&gt;=1),MAX(IF(BG75:HH75=1,$BG$2:$HH$2)),"-")</f>
        <v>-</v>
      </c>
      <c r="L75" s="390">
        <f t="shared" ca="1" si="110"/>
        <v>2</v>
      </c>
      <c r="M75" s="390" t="str">
        <f t="shared" ca="1" si="111"/>
        <v>-</v>
      </c>
      <c r="N75" s="451">
        <f t="shared" si="112"/>
        <v>0</v>
      </c>
      <c r="O75" s="450">
        <f t="shared" si="113"/>
        <v>0</v>
      </c>
      <c r="P75" s="162">
        <f t="shared" si="114"/>
        <v>0</v>
      </c>
      <c r="Q75" s="449">
        <f t="shared" si="115"/>
        <v>0</v>
      </c>
      <c r="R75" s="448">
        <f t="shared" si="116"/>
        <v>0</v>
      </c>
      <c r="S75" s="447">
        <f t="shared" si="117"/>
        <v>0</v>
      </c>
      <c r="T75" s="368">
        <f t="shared" si="118"/>
        <v>0</v>
      </c>
      <c r="U75" s="163">
        <f t="shared" si="119"/>
        <v>0</v>
      </c>
      <c r="V75" s="369">
        <f t="shared" si="120"/>
        <v>0</v>
      </c>
      <c r="W75" s="164">
        <f t="shared" si="121"/>
        <v>0</v>
      </c>
      <c r="X75" s="165">
        <f t="array" ref="X75">SUM(1*(BG$5:HH$5=BG75:HH75))-1</f>
        <v>0</v>
      </c>
      <c r="Y75" s="166">
        <f t="shared" si="122"/>
        <v>0</v>
      </c>
      <c r="Z75" s="395">
        <f t="shared" si="123"/>
        <v>7</v>
      </c>
      <c r="AA75" s="395">
        <f t="shared" si="124"/>
        <v>11</v>
      </c>
      <c r="AB75" s="403">
        <f t="shared" si="125"/>
        <v>0.63636363636363635</v>
      </c>
      <c r="AC75" s="3427">
        <f t="shared" si="126"/>
        <v>0</v>
      </c>
      <c r="AD75" s="3428">
        <f t="shared" si="127"/>
        <v>0</v>
      </c>
      <c r="AE75" s="3429">
        <f t="shared" si="128"/>
        <v>0</v>
      </c>
      <c r="AF75" s="3430">
        <f t="shared" si="129"/>
        <v>0</v>
      </c>
      <c r="AG75" s="3431">
        <f t="shared" si="130"/>
        <v>0</v>
      </c>
      <c r="AH75" s="3432">
        <f t="shared" si="131"/>
        <v>0</v>
      </c>
      <c r="AI75" s="3433">
        <f t="shared" si="132"/>
        <v>2</v>
      </c>
      <c r="AJ75" s="3434">
        <f t="shared" si="133"/>
        <v>0</v>
      </c>
      <c r="AK75" s="3435">
        <f t="shared" si="134"/>
        <v>0</v>
      </c>
      <c r="AL75" s="3436">
        <f t="shared" si="135"/>
        <v>0</v>
      </c>
      <c r="AM75" s="3437">
        <f t="shared" si="136"/>
        <v>0</v>
      </c>
      <c r="AN75" s="3438">
        <f t="shared" si="137"/>
        <v>0</v>
      </c>
      <c r="AO75" s="3439">
        <f t="shared" si="138"/>
        <v>0</v>
      </c>
      <c r="AP75" s="3440">
        <f t="shared" si="139"/>
        <v>0</v>
      </c>
      <c r="AQ75" s="3427">
        <f t="shared" si="140"/>
        <v>0</v>
      </c>
      <c r="AR75" s="3428">
        <f t="shared" si="141"/>
        <v>0</v>
      </c>
      <c r="AS75" s="3429">
        <f t="shared" si="142"/>
        <v>0</v>
      </c>
      <c r="AT75" s="3430">
        <f t="shared" si="143"/>
        <v>0</v>
      </c>
      <c r="AU75" s="3431">
        <f t="shared" si="144"/>
        <v>0</v>
      </c>
      <c r="AV75" s="3432">
        <f t="shared" si="145"/>
        <v>0</v>
      </c>
      <c r="AW75" s="3433">
        <f t="shared" si="146"/>
        <v>0</v>
      </c>
      <c r="AX75" s="3434">
        <f t="shared" si="147"/>
        <v>0</v>
      </c>
      <c r="AY75" s="3435">
        <f t="shared" si="148"/>
        <v>0</v>
      </c>
      <c r="AZ75" s="3436">
        <f t="shared" si="149"/>
        <v>0</v>
      </c>
      <c r="BA75" s="3437">
        <f t="shared" si="150"/>
        <v>0</v>
      </c>
      <c r="BB75" s="3438">
        <f t="shared" si="151"/>
        <v>0</v>
      </c>
      <c r="BC75" s="3439">
        <f t="shared" si="152"/>
        <v>0</v>
      </c>
      <c r="BD75" s="3440">
        <f t="shared" si="153"/>
        <v>0</v>
      </c>
      <c r="BE75" s="3427">
        <f t="shared" si="154"/>
        <v>0</v>
      </c>
      <c r="BF75" s="3428">
        <f t="shared" si="155"/>
        <v>0</v>
      </c>
      <c r="BG75" s="100"/>
      <c r="BH75" s="101"/>
      <c r="BI75" s="101"/>
      <c r="BJ75" s="112"/>
      <c r="BK75" s="112"/>
      <c r="BL75" s="112"/>
      <c r="BM75" s="112"/>
      <c r="BN75" s="112"/>
      <c r="BO75" s="112"/>
      <c r="BP75" s="112"/>
      <c r="BQ75" s="112"/>
      <c r="BR75" s="103"/>
      <c r="BS75" s="103"/>
      <c r="BT75" s="103"/>
      <c r="BU75" s="103"/>
      <c r="BV75" s="103"/>
      <c r="BW75" s="103"/>
      <c r="BX75" s="103"/>
      <c r="BY75" s="104"/>
      <c r="BZ75" s="105"/>
      <c r="CA75" s="105">
        <v>7</v>
      </c>
      <c r="CB75" s="105">
        <v>7</v>
      </c>
      <c r="CC75" s="105"/>
      <c r="CD75" s="105"/>
      <c r="CE75" s="105"/>
      <c r="CF75" s="105"/>
      <c r="CG75" s="105"/>
      <c r="CH75" s="105"/>
      <c r="CI75" s="105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2"/>
      <c r="EE75" s="102"/>
      <c r="EF75" s="102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373"/>
      <c r="ER75" s="373"/>
      <c r="ES75" s="373"/>
      <c r="ET75" s="373"/>
      <c r="EU75" s="373"/>
      <c r="EV75" s="373"/>
      <c r="EW75" s="521"/>
      <c r="EX75" s="521"/>
      <c r="EY75" s="521"/>
      <c r="EZ75" s="521"/>
      <c r="FA75" s="521"/>
      <c r="FB75" s="521"/>
      <c r="FC75" s="521"/>
      <c r="FD75" s="521"/>
      <c r="FE75" s="640"/>
      <c r="FF75" s="640"/>
      <c r="FG75" s="640"/>
      <c r="FH75" s="640"/>
      <c r="FI75" s="640"/>
      <c r="FJ75" s="640"/>
      <c r="FK75" s="640"/>
      <c r="FL75" s="640"/>
      <c r="FM75" s="640"/>
      <c r="FN75" s="640"/>
      <c r="FO75" s="640"/>
      <c r="FP75" s="640"/>
      <c r="FQ75" s="640"/>
      <c r="FR75" s="640"/>
      <c r="FS75" s="759"/>
      <c r="FT75" s="759"/>
      <c r="FU75" s="759"/>
      <c r="FV75" s="759"/>
      <c r="FW75" s="759"/>
      <c r="FX75" s="759"/>
      <c r="FY75" s="759"/>
      <c r="FZ75" s="759"/>
      <c r="GA75" s="759"/>
      <c r="GB75" s="759"/>
      <c r="GC75" s="759"/>
      <c r="GD75" s="759"/>
      <c r="GE75" s="759"/>
      <c r="GF75" s="759"/>
      <c r="GG75" s="1607"/>
      <c r="GH75" s="1607"/>
      <c r="GI75" s="1607"/>
      <c r="GJ75" s="1607"/>
      <c r="GK75" s="1607"/>
      <c r="GL75" s="1607"/>
      <c r="GM75" s="1607"/>
      <c r="GN75" s="1607"/>
      <c r="GO75" s="1607"/>
      <c r="GP75" s="1607"/>
      <c r="GQ75" s="1607"/>
      <c r="GR75" s="1607"/>
      <c r="GS75" s="1607"/>
      <c r="GT75" s="1607"/>
      <c r="GU75" s="1607"/>
      <c r="GV75" s="3606"/>
      <c r="GW75" s="3606"/>
      <c r="GX75" s="3606"/>
      <c r="GY75" s="3606"/>
      <c r="GZ75" s="3606"/>
      <c r="HA75" s="3606"/>
      <c r="HB75" s="3606"/>
      <c r="HC75" s="3672"/>
      <c r="HD75" s="3606"/>
      <c r="HE75" s="3606"/>
      <c r="HF75" s="3606"/>
      <c r="HG75" s="3762"/>
      <c r="HH75" s="3763"/>
    </row>
    <row r="76" spans="1:216" s="484" customFormat="1" ht="11.1" customHeight="1" x14ac:dyDescent="0.2">
      <c r="A76" s="59" t="s">
        <v>7</v>
      </c>
      <c r="B76" s="59" t="s">
        <v>7</v>
      </c>
      <c r="C76" s="454">
        <f t="shared" si="105"/>
        <v>10</v>
      </c>
      <c r="D76" s="453">
        <f t="shared" si="106"/>
        <v>6.3694267515923567E-2</v>
      </c>
      <c r="E76" s="409">
        <f t="array" ref="E76">MIN(IF(BG76:HH76&gt;=1,$BG$3:$HH$3))</f>
        <v>39354</v>
      </c>
      <c r="F76" s="406">
        <f t="array" ref="F76">MAX(IF(BG76:HH76&gt;=1,$BG$3:$HH$3))</f>
        <v>39879</v>
      </c>
      <c r="G76" s="448">
        <f t="shared" si="107"/>
        <v>0</v>
      </c>
      <c r="H76" s="452">
        <f t="shared" si="108"/>
        <v>0</v>
      </c>
      <c r="I76" s="632" t="str">
        <f t="shared" si="109"/>
        <v>-</v>
      </c>
      <c r="J76" s="381" t="str">
        <f t="array" ref="J76">IF((G76&gt;=1),MAX(IF(BG76:HH76=1,$BG$3:$HH$3)),"-")</f>
        <v>-</v>
      </c>
      <c r="K76" s="766" t="str">
        <f t="array" ref="K76">IF((G76&gt;=1),MAX(IF(BG76:HH76=1,$BG$2:$HH$2)),"-")</f>
        <v>-</v>
      </c>
      <c r="L76" s="390">
        <f t="shared" ca="1" si="110"/>
        <v>10</v>
      </c>
      <c r="M76" s="390" t="str">
        <f t="shared" ca="1" si="111"/>
        <v>-</v>
      </c>
      <c r="N76" s="451">
        <f t="shared" si="112"/>
        <v>2</v>
      </c>
      <c r="O76" s="450">
        <f t="shared" si="113"/>
        <v>0.2</v>
      </c>
      <c r="P76" s="162">
        <f t="shared" si="114"/>
        <v>0</v>
      </c>
      <c r="Q76" s="449">
        <f t="shared" si="115"/>
        <v>0</v>
      </c>
      <c r="R76" s="448">
        <f t="shared" si="116"/>
        <v>2</v>
      </c>
      <c r="S76" s="447">
        <f t="shared" si="117"/>
        <v>0.2</v>
      </c>
      <c r="T76" s="368">
        <f t="shared" si="118"/>
        <v>2</v>
      </c>
      <c r="U76" s="163">
        <f t="shared" si="119"/>
        <v>0.2</v>
      </c>
      <c r="V76" s="369">
        <f t="shared" si="120"/>
        <v>3</v>
      </c>
      <c r="W76" s="164">
        <f t="shared" si="121"/>
        <v>0.3</v>
      </c>
      <c r="X76" s="165">
        <f t="array" ref="X76">SUM(1*(BG$5:HH$5=BG76:HH76))-1</f>
        <v>0</v>
      </c>
      <c r="Y76" s="166">
        <f t="shared" si="122"/>
        <v>0</v>
      </c>
      <c r="Z76" s="395">
        <f t="shared" si="123"/>
        <v>7.5</v>
      </c>
      <c r="AA76" s="395">
        <f t="shared" si="124"/>
        <v>12.5</v>
      </c>
      <c r="AB76" s="403">
        <f t="shared" si="125"/>
        <v>0.6</v>
      </c>
      <c r="AC76" s="3427">
        <f t="shared" si="126"/>
        <v>0</v>
      </c>
      <c r="AD76" s="3428">
        <f t="shared" si="127"/>
        <v>0</v>
      </c>
      <c r="AE76" s="3429">
        <f t="shared" si="128"/>
        <v>7</v>
      </c>
      <c r="AF76" s="3430">
        <f t="shared" si="129"/>
        <v>0</v>
      </c>
      <c r="AG76" s="3431">
        <f t="shared" si="130"/>
        <v>3</v>
      </c>
      <c r="AH76" s="3432">
        <f t="shared" si="131"/>
        <v>0</v>
      </c>
      <c r="AI76" s="3433">
        <f t="shared" si="132"/>
        <v>0</v>
      </c>
      <c r="AJ76" s="3434">
        <f t="shared" si="133"/>
        <v>0</v>
      </c>
      <c r="AK76" s="3435">
        <f t="shared" si="134"/>
        <v>0</v>
      </c>
      <c r="AL76" s="3436">
        <f t="shared" si="135"/>
        <v>0</v>
      </c>
      <c r="AM76" s="3437">
        <f t="shared" si="136"/>
        <v>0</v>
      </c>
      <c r="AN76" s="3438">
        <f t="shared" si="137"/>
        <v>0</v>
      </c>
      <c r="AO76" s="3439">
        <f t="shared" si="138"/>
        <v>0</v>
      </c>
      <c r="AP76" s="3440">
        <f t="shared" si="139"/>
        <v>0</v>
      </c>
      <c r="AQ76" s="3427">
        <f t="shared" si="140"/>
        <v>0</v>
      </c>
      <c r="AR76" s="3428">
        <f t="shared" si="141"/>
        <v>0</v>
      </c>
      <c r="AS76" s="3429">
        <f t="shared" si="142"/>
        <v>0</v>
      </c>
      <c r="AT76" s="3430">
        <f t="shared" si="143"/>
        <v>0</v>
      </c>
      <c r="AU76" s="3431">
        <f t="shared" si="144"/>
        <v>0</v>
      </c>
      <c r="AV76" s="3432">
        <f t="shared" si="145"/>
        <v>0</v>
      </c>
      <c r="AW76" s="3433">
        <f t="shared" si="146"/>
        <v>0</v>
      </c>
      <c r="AX76" s="3434">
        <f t="shared" si="147"/>
        <v>0</v>
      </c>
      <c r="AY76" s="3435">
        <f t="shared" si="148"/>
        <v>0</v>
      </c>
      <c r="AZ76" s="3436">
        <f t="shared" si="149"/>
        <v>0</v>
      </c>
      <c r="BA76" s="3437">
        <f t="shared" si="150"/>
        <v>0</v>
      </c>
      <c r="BB76" s="3438">
        <f t="shared" si="151"/>
        <v>0</v>
      </c>
      <c r="BC76" s="3439">
        <f t="shared" si="152"/>
        <v>0</v>
      </c>
      <c r="BD76" s="3440">
        <f t="shared" si="153"/>
        <v>0</v>
      </c>
      <c r="BE76" s="3427">
        <f t="shared" si="154"/>
        <v>0</v>
      </c>
      <c r="BF76" s="3428">
        <f t="shared" si="155"/>
        <v>0</v>
      </c>
      <c r="BG76" s="100"/>
      <c r="BH76" s="101"/>
      <c r="BI76" s="101"/>
      <c r="BJ76" s="102">
        <v>2</v>
      </c>
      <c r="BK76" s="102">
        <v>2</v>
      </c>
      <c r="BL76" s="102">
        <v>7</v>
      </c>
      <c r="BM76" s="102">
        <v>12</v>
      </c>
      <c r="BN76" s="102">
        <v>10</v>
      </c>
      <c r="BO76" s="102">
        <v>13</v>
      </c>
      <c r="BP76" s="102"/>
      <c r="BQ76" s="102">
        <v>5</v>
      </c>
      <c r="BR76" s="104">
        <v>10</v>
      </c>
      <c r="BS76" s="104"/>
      <c r="BT76" s="104">
        <v>8</v>
      </c>
      <c r="BU76" s="104"/>
      <c r="BV76" s="104">
        <v>6</v>
      </c>
      <c r="BW76" s="104"/>
      <c r="BX76" s="104"/>
      <c r="BY76" s="104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2"/>
      <c r="EE76" s="102"/>
      <c r="EF76" s="102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373"/>
      <c r="ER76" s="373"/>
      <c r="ES76" s="373"/>
      <c r="ET76" s="373"/>
      <c r="EU76" s="373"/>
      <c r="EV76" s="373"/>
      <c r="EW76" s="521"/>
      <c r="EX76" s="521"/>
      <c r="EY76" s="521"/>
      <c r="EZ76" s="521"/>
      <c r="FA76" s="521"/>
      <c r="FB76" s="521"/>
      <c r="FC76" s="521"/>
      <c r="FD76" s="521"/>
      <c r="FE76" s="640"/>
      <c r="FF76" s="640"/>
      <c r="FG76" s="640"/>
      <c r="FH76" s="640"/>
      <c r="FI76" s="640"/>
      <c r="FJ76" s="640"/>
      <c r="FK76" s="640"/>
      <c r="FL76" s="640"/>
      <c r="FM76" s="640"/>
      <c r="FN76" s="640"/>
      <c r="FO76" s="640"/>
      <c r="FP76" s="640"/>
      <c r="FQ76" s="640"/>
      <c r="FR76" s="640"/>
      <c r="FS76" s="759"/>
      <c r="FT76" s="759"/>
      <c r="FU76" s="759"/>
      <c r="FV76" s="759"/>
      <c r="FW76" s="759"/>
      <c r="FX76" s="759"/>
      <c r="FY76" s="759"/>
      <c r="FZ76" s="759"/>
      <c r="GA76" s="759"/>
      <c r="GB76" s="759"/>
      <c r="GC76" s="759"/>
      <c r="GD76" s="759"/>
      <c r="GE76" s="759"/>
      <c r="GF76" s="759"/>
      <c r="GG76" s="1607"/>
      <c r="GH76" s="1607"/>
      <c r="GI76" s="1607"/>
      <c r="GJ76" s="1607"/>
      <c r="GK76" s="1607"/>
      <c r="GL76" s="1607"/>
      <c r="GM76" s="1607"/>
      <c r="GN76" s="1607"/>
      <c r="GO76" s="1607"/>
      <c r="GP76" s="1607"/>
      <c r="GQ76" s="1607"/>
      <c r="GR76" s="1607"/>
      <c r="GS76" s="1607"/>
      <c r="GT76" s="1607"/>
      <c r="GU76" s="1607"/>
      <c r="GV76" s="3606"/>
      <c r="GW76" s="3606"/>
      <c r="GX76" s="3606"/>
      <c r="GY76" s="3606"/>
      <c r="GZ76" s="3606"/>
      <c r="HA76" s="3606"/>
      <c r="HB76" s="3606"/>
      <c r="HC76" s="3672"/>
      <c r="HD76" s="3606"/>
      <c r="HE76" s="3606"/>
      <c r="HF76" s="3606"/>
      <c r="HG76" s="3762"/>
      <c r="HH76" s="3763"/>
    </row>
    <row r="77" spans="1:216" s="484" customFormat="1" ht="11.1" customHeight="1" x14ac:dyDescent="0.2">
      <c r="A77" s="59" t="s">
        <v>99</v>
      </c>
      <c r="B77" s="59" t="s">
        <v>36</v>
      </c>
      <c r="C77" s="454">
        <f t="shared" si="105"/>
        <v>6</v>
      </c>
      <c r="D77" s="453">
        <f t="shared" si="106"/>
        <v>3.8216560509554139E-2</v>
      </c>
      <c r="E77" s="409">
        <f t="array" ref="E77">MIN(IF(BG77:HH77&gt;=1,$BG$3:$HH$3))</f>
        <v>39718</v>
      </c>
      <c r="F77" s="406">
        <f t="array" ref="F77">MAX(IF(BG77:HH77&gt;=1,$BG$3:$HH$3))</f>
        <v>40879</v>
      </c>
      <c r="G77" s="448">
        <f t="shared" si="107"/>
        <v>0</v>
      </c>
      <c r="H77" s="452">
        <f t="shared" si="108"/>
        <v>0</v>
      </c>
      <c r="I77" s="632" t="str">
        <f t="shared" si="109"/>
        <v>-</v>
      </c>
      <c r="J77" s="381" t="str">
        <f t="array" ref="J77">IF((G77&gt;=1),MAX(IF(BG77:HH77=1,$BG$3:$HH$3)),"-")</f>
        <v>-</v>
      </c>
      <c r="K77" s="766" t="str">
        <f t="array" ref="K77">IF((G77&gt;=1),MAX(IF(BG77:HH77=1,$BG$2:$HH$2)),"-")</f>
        <v>-</v>
      </c>
      <c r="L77" s="390">
        <f t="shared" ca="1" si="110"/>
        <v>6</v>
      </c>
      <c r="M77" s="390" t="str">
        <f t="shared" ca="1" si="111"/>
        <v>-</v>
      </c>
      <c r="N77" s="451">
        <f t="shared" si="112"/>
        <v>0</v>
      </c>
      <c r="O77" s="450">
        <f t="shared" si="113"/>
        <v>0</v>
      </c>
      <c r="P77" s="162">
        <f t="shared" si="114"/>
        <v>1</v>
      </c>
      <c r="Q77" s="449">
        <f t="shared" si="115"/>
        <v>0.16666666666666666</v>
      </c>
      <c r="R77" s="448">
        <f t="shared" si="116"/>
        <v>1</v>
      </c>
      <c r="S77" s="447">
        <f t="shared" si="117"/>
        <v>0.16666666666666666</v>
      </c>
      <c r="T77" s="368">
        <f t="shared" si="118"/>
        <v>1</v>
      </c>
      <c r="U77" s="163">
        <f t="shared" si="119"/>
        <v>0.16666666666666666</v>
      </c>
      <c r="V77" s="369">
        <f t="shared" si="120"/>
        <v>2</v>
      </c>
      <c r="W77" s="164">
        <f t="shared" si="121"/>
        <v>0.33333333333333331</v>
      </c>
      <c r="X77" s="165">
        <f t="array" ref="X77">SUM(1*(BG$5:HH$5=BG77:HH77))-1</f>
        <v>0</v>
      </c>
      <c r="Y77" s="166">
        <f t="shared" si="122"/>
        <v>0</v>
      </c>
      <c r="Z77" s="395">
        <f t="shared" si="123"/>
        <v>6.333333333333333</v>
      </c>
      <c r="AA77" s="395">
        <f t="shared" si="124"/>
        <v>11</v>
      </c>
      <c r="AB77" s="403">
        <f t="shared" si="125"/>
        <v>0.57575757575757569</v>
      </c>
      <c r="AC77" s="3427">
        <f t="shared" si="126"/>
        <v>0</v>
      </c>
      <c r="AD77" s="3428">
        <f t="shared" si="127"/>
        <v>0</v>
      </c>
      <c r="AE77" s="3429">
        <f t="shared" si="128"/>
        <v>0</v>
      </c>
      <c r="AF77" s="3430">
        <f t="shared" si="129"/>
        <v>0</v>
      </c>
      <c r="AG77" s="3431">
        <f t="shared" si="130"/>
        <v>1</v>
      </c>
      <c r="AH77" s="3432">
        <f t="shared" si="131"/>
        <v>0</v>
      </c>
      <c r="AI77" s="3433">
        <f t="shared" si="132"/>
        <v>0</v>
      </c>
      <c r="AJ77" s="3434">
        <f t="shared" si="133"/>
        <v>0</v>
      </c>
      <c r="AK77" s="3435">
        <f t="shared" si="134"/>
        <v>3</v>
      </c>
      <c r="AL77" s="3436">
        <f t="shared" si="135"/>
        <v>0</v>
      </c>
      <c r="AM77" s="3437">
        <f t="shared" si="136"/>
        <v>2</v>
      </c>
      <c r="AN77" s="3438">
        <f t="shared" si="137"/>
        <v>0</v>
      </c>
      <c r="AO77" s="3439">
        <f t="shared" si="138"/>
        <v>0</v>
      </c>
      <c r="AP77" s="3440">
        <f t="shared" si="139"/>
        <v>0</v>
      </c>
      <c r="AQ77" s="3427">
        <f t="shared" si="140"/>
        <v>0</v>
      </c>
      <c r="AR77" s="3428">
        <f t="shared" si="141"/>
        <v>0</v>
      </c>
      <c r="AS77" s="3429">
        <f t="shared" si="142"/>
        <v>0</v>
      </c>
      <c r="AT77" s="3430">
        <f t="shared" si="143"/>
        <v>0</v>
      </c>
      <c r="AU77" s="3431">
        <f t="shared" si="144"/>
        <v>0</v>
      </c>
      <c r="AV77" s="3432">
        <f t="shared" si="145"/>
        <v>0</v>
      </c>
      <c r="AW77" s="3433">
        <f t="shared" si="146"/>
        <v>0</v>
      </c>
      <c r="AX77" s="3434">
        <f t="shared" si="147"/>
        <v>0</v>
      </c>
      <c r="AY77" s="3435">
        <f t="shared" si="148"/>
        <v>0</v>
      </c>
      <c r="AZ77" s="3436">
        <f t="shared" si="149"/>
        <v>0</v>
      </c>
      <c r="BA77" s="3437">
        <f t="shared" si="150"/>
        <v>0</v>
      </c>
      <c r="BB77" s="3438">
        <f t="shared" si="151"/>
        <v>0</v>
      </c>
      <c r="BC77" s="3439">
        <f t="shared" si="152"/>
        <v>0</v>
      </c>
      <c r="BD77" s="3440">
        <f t="shared" si="153"/>
        <v>0</v>
      </c>
      <c r="BE77" s="3427">
        <f t="shared" si="154"/>
        <v>0</v>
      </c>
      <c r="BF77" s="3428">
        <f t="shared" si="155"/>
        <v>0</v>
      </c>
      <c r="BG77" s="100"/>
      <c r="BH77" s="101"/>
      <c r="BI77" s="101"/>
      <c r="BJ77" s="112"/>
      <c r="BK77" s="112"/>
      <c r="BL77" s="112"/>
      <c r="BM77" s="112"/>
      <c r="BN77" s="112"/>
      <c r="BO77" s="112"/>
      <c r="BP77" s="112"/>
      <c r="BQ77" s="112"/>
      <c r="BR77" s="104">
        <v>7</v>
      </c>
      <c r="BS77" s="104"/>
      <c r="BT77" s="104"/>
      <c r="BU77" s="104"/>
      <c r="BV77" s="104"/>
      <c r="BW77" s="104"/>
      <c r="BX77" s="104"/>
      <c r="BY77" s="104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6"/>
      <c r="CK77" s="106"/>
      <c r="CL77" s="106"/>
      <c r="CM77" s="106">
        <v>8</v>
      </c>
      <c r="CN77" s="106">
        <v>4</v>
      </c>
      <c r="CO77" s="106"/>
      <c r="CP77" s="106"/>
      <c r="CQ77" s="106">
        <v>3</v>
      </c>
      <c r="CR77" s="106"/>
      <c r="CS77" s="106"/>
      <c r="CT77" s="106"/>
      <c r="CU77" s="107"/>
      <c r="CV77" s="107">
        <v>7</v>
      </c>
      <c r="CW77" s="107"/>
      <c r="CX77" s="107">
        <v>9</v>
      </c>
      <c r="CY77" s="107"/>
      <c r="CZ77" s="107"/>
      <c r="DA77" s="107"/>
      <c r="DB77" s="107"/>
      <c r="DC77" s="107"/>
      <c r="DD77" s="107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2"/>
      <c r="EE77" s="102"/>
      <c r="EF77" s="102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373"/>
      <c r="ER77" s="373"/>
      <c r="ES77" s="373"/>
      <c r="ET77" s="373"/>
      <c r="EU77" s="373"/>
      <c r="EV77" s="373"/>
      <c r="EW77" s="521"/>
      <c r="EX77" s="521"/>
      <c r="EY77" s="521"/>
      <c r="EZ77" s="521"/>
      <c r="FA77" s="521"/>
      <c r="FB77" s="521"/>
      <c r="FC77" s="521"/>
      <c r="FD77" s="521"/>
      <c r="FE77" s="640"/>
      <c r="FF77" s="640"/>
      <c r="FG77" s="640"/>
      <c r="FH77" s="640"/>
      <c r="FI77" s="640"/>
      <c r="FJ77" s="640"/>
      <c r="FK77" s="640"/>
      <c r="FL77" s="640"/>
      <c r="FM77" s="640"/>
      <c r="FN77" s="640"/>
      <c r="FO77" s="640"/>
      <c r="FP77" s="640"/>
      <c r="FQ77" s="640"/>
      <c r="FR77" s="640"/>
      <c r="FS77" s="759"/>
      <c r="FT77" s="759"/>
      <c r="FU77" s="759"/>
      <c r="FV77" s="759"/>
      <c r="FW77" s="759"/>
      <c r="FX77" s="759"/>
      <c r="FY77" s="759"/>
      <c r="FZ77" s="759"/>
      <c r="GA77" s="759"/>
      <c r="GB77" s="759"/>
      <c r="GC77" s="759"/>
      <c r="GD77" s="759"/>
      <c r="GE77" s="759"/>
      <c r="GF77" s="759"/>
      <c r="GG77" s="1607"/>
      <c r="GH77" s="1607"/>
      <c r="GI77" s="1607"/>
      <c r="GJ77" s="1607"/>
      <c r="GK77" s="1607"/>
      <c r="GL77" s="1607"/>
      <c r="GM77" s="1607"/>
      <c r="GN77" s="1607"/>
      <c r="GO77" s="1607"/>
      <c r="GP77" s="1607"/>
      <c r="GQ77" s="1607"/>
      <c r="GR77" s="1607"/>
      <c r="GS77" s="1607"/>
      <c r="GT77" s="1607"/>
      <c r="GU77" s="1607"/>
      <c r="GV77" s="3606"/>
      <c r="GW77" s="3606"/>
      <c r="GX77" s="3606"/>
      <c r="GY77" s="3606"/>
      <c r="GZ77" s="3606"/>
      <c r="HA77" s="3606"/>
      <c r="HB77" s="3606"/>
      <c r="HC77" s="3672"/>
      <c r="HD77" s="3606"/>
      <c r="HE77" s="3606"/>
      <c r="HF77" s="3606"/>
      <c r="HG77" s="3762"/>
      <c r="HH77" s="3763"/>
    </row>
    <row r="78" spans="1:216" s="484" customFormat="1" ht="11.1" customHeight="1" x14ac:dyDescent="0.2">
      <c r="A78" s="64" t="s">
        <v>114</v>
      </c>
      <c r="B78" s="64" t="s">
        <v>144</v>
      </c>
      <c r="C78" s="454">
        <f t="shared" si="105"/>
        <v>3</v>
      </c>
      <c r="D78" s="453">
        <f t="shared" si="106"/>
        <v>1.9108280254777069E-2</v>
      </c>
      <c r="E78" s="409">
        <f t="array" ref="E78">MIN(IF(BG78:HH78&gt;=1,$BG$3:$HH$3))</f>
        <v>40222</v>
      </c>
      <c r="F78" s="406">
        <f t="array" ref="F78">MAX(IF(BG78:HH78&gt;=1,$BG$3:$HH$3))</f>
        <v>41040</v>
      </c>
      <c r="G78" s="448">
        <f t="shared" si="107"/>
        <v>1</v>
      </c>
      <c r="H78" s="452">
        <f t="shared" si="108"/>
        <v>0.33333333333333331</v>
      </c>
      <c r="I78" s="632">
        <f t="shared" si="109"/>
        <v>1</v>
      </c>
      <c r="J78" s="381">
        <f t="array" ref="J78">IF((G78&gt;=1),MAX(IF(BG78:HH78=1,$BG$3:$HH$3)),"-")</f>
        <v>40222</v>
      </c>
      <c r="K78" s="766">
        <f t="array" ref="K78">IF((G78&gt;=1),MAX(IF(BG78:HH78=1,$BG$2:$HH$2)),"-")</f>
        <v>26</v>
      </c>
      <c r="L78" s="390">
        <f t="shared" ca="1" si="110"/>
        <v>2</v>
      </c>
      <c r="M78" s="390">
        <f t="shared" ca="1" si="111"/>
        <v>131</v>
      </c>
      <c r="N78" s="451">
        <f t="shared" si="112"/>
        <v>0</v>
      </c>
      <c r="O78" s="450">
        <f t="shared" si="113"/>
        <v>0</v>
      </c>
      <c r="P78" s="162">
        <f t="shared" si="114"/>
        <v>0</v>
      </c>
      <c r="Q78" s="449">
        <f t="shared" si="115"/>
        <v>0</v>
      </c>
      <c r="R78" s="448">
        <f t="shared" si="116"/>
        <v>1</v>
      </c>
      <c r="S78" s="447">
        <f t="shared" si="117"/>
        <v>0.33333333333333331</v>
      </c>
      <c r="T78" s="368">
        <f t="shared" si="118"/>
        <v>1</v>
      </c>
      <c r="U78" s="163">
        <f t="shared" si="119"/>
        <v>0.33333333333333331</v>
      </c>
      <c r="V78" s="369">
        <f t="shared" si="120"/>
        <v>2</v>
      </c>
      <c r="W78" s="164">
        <f t="shared" si="121"/>
        <v>0.66666666666666663</v>
      </c>
      <c r="X78" s="165">
        <f t="array" ref="X78">SUM(1*(BG$5:HH$5=BG78:HH78))-1</f>
        <v>1</v>
      </c>
      <c r="Y78" s="166">
        <f t="shared" si="122"/>
        <v>0.33333333333333331</v>
      </c>
      <c r="Z78" s="395">
        <f t="shared" si="123"/>
        <v>7.333333333333333</v>
      </c>
      <c r="AA78" s="395">
        <f t="shared" si="124"/>
        <v>12.333333333333334</v>
      </c>
      <c r="AB78" s="403">
        <f t="shared" si="125"/>
        <v>0.59459459459459452</v>
      </c>
      <c r="AC78" s="3427">
        <f t="shared" si="126"/>
        <v>0</v>
      </c>
      <c r="AD78" s="3428">
        <f t="shared" si="127"/>
        <v>0</v>
      </c>
      <c r="AE78" s="3429">
        <f t="shared" si="128"/>
        <v>0</v>
      </c>
      <c r="AF78" s="3430">
        <f t="shared" si="129"/>
        <v>0</v>
      </c>
      <c r="AG78" s="3431">
        <f t="shared" si="130"/>
        <v>0</v>
      </c>
      <c r="AH78" s="3432">
        <f t="shared" si="131"/>
        <v>0</v>
      </c>
      <c r="AI78" s="3433">
        <f t="shared" si="132"/>
        <v>1</v>
      </c>
      <c r="AJ78" s="3434">
        <f t="shared" si="133"/>
        <v>1</v>
      </c>
      <c r="AK78" s="3435">
        <f t="shared" si="134"/>
        <v>1</v>
      </c>
      <c r="AL78" s="3436">
        <f t="shared" si="135"/>
        <v>0</v>
      </c>
      <c r="AM78" s="3437">
        <f t="shared" si="136"/>
        <v>1</v>
      </c>
      <c r="AN78" s="3438">
        <f t="shared" si="137"/>
        <v>0</v>
      </c>
      <c r="AO78" s="3439">
        <f t="shared" si="138"/>
        <v>0</v>
      </c>
      <c r="AP78" s="3440">
        <f t="shared" si="139"/>
        <v>0</v>
      </c>
      <c r="AQ78" s="3427">
        <f t="shared" si="140"/>
        <v>0</v>
      </c>
      <c r="AR78" s="3428">
        <f t="shared" si="141"/>
        <v>0</v>
      </c>
      <c r="AS78" s="3429">
        <f t="shared" si="142"/>
        <v>0</v>
      </c>
      <c r="AT78" s="3430">
        <f t="shared" si="143"/>
        <v>0</v>
      </c>
      <c r="AU78" s="3431">
        <f t="shared" si="144"/>
        <v>0</v>
      </c>
      <c r="AV78" s="3432">
        <f t="shared" si="145"/>
        <v>0</v>
      </c>
      <c r="AW78" s="3433">
        <f t="shared" si="146"/>
        <v>0</v>
      </c>
      <c r="AX78" s="3434">
        <f t="shared" si="147"/>
        <v>0</v>
      </c>
      <c r="AY78" s="3435">
        <f t="shared" si="148"/>
        <v>0</v>
      </c>
      <c r="AZ78" s="3436">
        <f t="shared" si="149"/>
        <v>0</v>
      </c>
      <c r="BA78" s="3437">
        <f t="shared" si="150"/>
        <v>0</v>
      </c>
      <c r="BB78" s="3438">
        <f t="shared" si="151"/>
        <v>0</v>
      </c>
      <c r="BC78" s="3439">
        <f t="shared" si="152"/>
        <v>0</v>
      </c>
      <c r="BD78" s="3440">
        <f t="shared" si="153"/>
        <v>0</v>
      </c>
      <c r="BE78" s="3427">
        <f t="shared" si="154"/>
        <v>0</v>
      </c>
      <c r="BF78" s="3428">
        <f t="shared" si="155"/>
        <v>0</v>
      </c>
      <c r="BG78" s="100"/>
      <c r="BH78" s="101"/>
      <c r="BI78" s="101"/>
      <c r="BJ78" s="112"/>
      <c r="BK78" s="112"/>
      <c r="BL78" s="112"/>
      <c r="BM78" s="112"/>
      <c r="BN78" s="112"/>
      <c r="BO78" s="112"/>
      <c r="BP78" s="112"/>
      <c r="BQ78" s="112"/>
      <c r="BR78" s="103"/>
      <c r="BS78" s="103"/>
      <c r="BT78" s="103"/>
      <c r="BU78" s="103"/>
      <c r="BV78" s="103"/>
      <c r="BW78" s="103"/>
      <c r="BX78" s="103"/>
      <c r="BY78" s="104"/>
      <c r="BZ78" s="105"/>
      <c r="CA78" s="105"/>
      <c r="CB78" s="105"/>
      <c r="CC78" s="105"/>
      <c r="CD78" s="105"/>
      <c r="CE78" s="105"/>
      <c r="CF78" s="105">
        <v>1</v>
      </c>
      <c r="CG78" s="105"/>
      <c r="CH78" s="105"/>
      <c r="CI78" s="105"/>
      <c r="CJ78" s="106"/>
      <c r="CK78" s="106"/>
      <c r="CL78" s="106"/>
      <c r="CM78" s="106">
        <v>7</v>
      </c>
      <c r="CN78" s="106"/>
      <c r="CO78" s="106"/>
      <c r="CP78" s="106"/>
      <c r="CQ78" s="106"/>
      <c r="CR78" s="106"/>
      <c r="CS78" s="106"/>
      <c r="CT78" s="106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>
        <v>14</v>
      </c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2"/>
      <c r="EE78" s="102"/>
      <c r="EF78" s="102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373"/>
      <c r="ER78" s="373"/>
      <c r="ES78" s="373"/>
      <c r="ET78" s="373"/>
      <c r="EU78" s="373"/>
      <c r="EV78" s="373"/>
      <c r="EW78" s="521"/>
      <c r="EX78" s="521"/>
      <c r="EY78" s="521"/>
      <c r="EZ78" s="521"/>
      <c r="FA78" s="521"/>
      <c r="FB78" s="521"/>
      <c r="FC78" s="521"/>
      <c r="FD78" s="521"/>
      <c r="FE78" s="640"/>
      <c r="FF78" s="640"/>
      <c r="FG78" s="640"/>
      <c r="FH78" s="640"/>
      <c r="FI78" s="640"/>
      <c r="FJ78" s="640"/>
      <c r="FK78" s="640"/>
      <c r="FL78" s="640"/>
      <c r="FM78" s="640"/>
      <c r="FN78" s="640"/>
      <c r="FO78" s="640"/>
      <c r="FP78" s="640"/>
      <c r="FQ78" s="640"/>
      <c r="FR78" s="640"/>
      <c r="FS78" s="759"/>
      <c r="FT78" s="759"/>
      <c r="FU78" s="759"/>
      <c r="FV78" s="759"/>
      <c r="FW78" s="759"/>
      <c r="FX78" s="759"/>
      <c r="FY78" s="759"/>
      <c r="FZ78" s="759"/>
      <c r="GA78" s="759"/>
      <c r="GB78" s="759"/>
      <c r="GC78" s="759"/>
      <c r="GD78" s="759"/>
      <c r="GE78" s="759"/>
      <c r="GF78" s="759"/>
      <c r="GG78" s="1607"/>
      <c r="GH78" s="1607"/>
      <c r="GI78" s="1607"/>
      <c r="GJ78" s="1607"/>
      <c r="GK78" s="1607"/>
      <c r="GL78" s="1607"/>
      <c r="GM78" s="1607"/>
      <c r="GN78" s="1607"/>
      <c r="GO78" s="1607"/>
      <c r="GP78" s="1607"/>
      <c r="GQ78" s="1607"/>
      <c r="GR78" s="1607"/>
      <c r="GS78" s="1607"/>
      <c r="GT78" s="1607"/>
      <c r="GU78" s="1607"/>
      <c r="GV78" s="3606"/>
      <c r="GW78" s="3606"/>
      <c r="GX78" s="3606"/>
      <c r="GY78" s="3606"/>
      <c r="GZ78" s="3606"/>
      <c r="HA78" s="3606"/>
      <c r="HB78" s="3606"/>
      <c r="HC78" s="3672"/>
      <c r="HD78" s="3606"/>
      <c r="HE78" s="3606"/>
      <c r="HF78" s="3606"/>
      <c r="HG78" s="3762"/>
      <c r="HH78" s="3763"/>
    </row>
    <row r="79" spans="1:216" s="484" customFormat="1" ht="11.1" customHeight="1" x14ac:dyDescent="0.2">
      <c r="A79" s="59" t="s">
        <v>200</v>
      </c>
      <c r="B79" s="59" t="s">
        <v>201</v>
      </c>
      <c r="C79" s="454">
        <f t="shared" si="105"/>
        <v>34</v>
      </c>
      <c r="D79" s="453">
        <f t="shared" si="106"/>
        <v>0.21656050955414013</v>
      </c>
      <c r="E79" s="409">
        <f t="array" ref="E79">MIN(IF(BG79:HH79&gt;=1,$BG$3:$HH$3))</f>
        <v>41558</v>
      </c>
      <c r="F79" s="406">
        <f t="array" ref="F79">MAX(IF(BG79:HH79&gt;=1,$BG$3:$HH$3))</f>
        <v>43756</v>
      </c>
      <c r="G79" s="448">
        <f t="shared" si="107"/>
        <v>0</v>
      </c>
      <c r="H79" s="452">
        <f t="shared" si="108"/>
        <v>0</v>
      </c>
      <c r="I79" s="632" t="str">
        <f t="shared" si="109"/>
        <v>-</v>
      </c>
      <c r="J79" s="381" t="str">
        <f t="array" ref="J79">IF((G79&gt;=1),MAX(IF(BG79:HH79=1,$BG$3:$HH$3)),"-")</f>
        <v>-</v>
      </c>
      <c r="K79" s="766" t="str">
        <f t="array" ref="K79">IF((G79&gt;=1),MAX(IF(BG79:HH79=1,$BG$2:$HH$2)),"-")</f>
        <v>-</v>
      </c>
      <c r="L79" s="390">
        <f t="shared" ca="1" si="110"/>
        <v>34</v>
      </c>
      <c r="M79" s="390" t="str">
        <f t="shared" ca="1" si="111"/>
        <v>-</v>
      </c>
      <c r="N79" s="451">
        <f t="shared" si="112"/>
        <v>1</v>
      </c>
      <c r="O79" s="450">
        <f t="shared" si="113"/>
        <v>2.9411764705882353E-2</v>
      </c>
      <c r="P79" s="162">
        <f t="shared" si="114"/>
        <v>2</v>
      </c>
      <c r="Q79" s="449">
        <f t="shared" si="115"/>
        <v>5.8823529411764705E-2</v>
      </c>
      <c r="R79" s="448">
        <f t="shared" si="116"/>
        <v>3</v>
      </c>
      <c r="S79" s="447">
        <f t="shared" si="117"/>
        <v>8.8235294117647065E-2</v>
      </c>
      <c r="T79" s="368">
        <f t="shared" si="118"/>
        <v>7</v>
      </c>
      <c r="U79" s="163">
        <f t="shared" si="119"/>
        <v>0.20588235294117646</v>
      </c>
      <c r="V79" s="369">
        <f t="shared" si="120"/>
        <v>11</v>
      </c>
      <c r="W79" s="164">
        <f t="shared" si="121"/>
        <v>0.3235294117647059</v>
      </c>
      <c r="X79" s="165">
        <f t="array" ref="X79">SUM(1*(BG$5:HH$5=BG79:HH79))-1</f>
        <v>1</v>
      </c>
      <c r="Y79" s="166">
        <f t="shared" si="122"/>
        <v>2.9411764705882353E-2</v>
      </c>
      <c r="Z79" s="395">
        <f t="shared" si="123"/>
        <v>9.235294117647058</v>
      </c>
      <c r="AA79" s="395">
        <f t="shared" si="124"/>
        <v>15.852941176470589</v>
      </c>
      <c r="AB79" s="403">
        <f t="shared" si="125"/>
        <v>0.58256029684601107</v>
      </c>
      <c r="AC79" s="3427">
        <f t="shared" si="126"/>
        <v>0</v>
      </c>
      <c r="AD79" s="3428">
        <f t="shared" si="127"/>
        <v>0</v>
      </c>
      <c r="AE79" s="3429">
        <f t="shared" si="128"/>
        <v>0</v>
      </c>
      <c r="AF79" s="3430">
        <f t="shared" si="129"/>
        <v>0</v>
      </c>
      <c r="AG79" s="3431">
        <f t="shared" si="130"/>
        <v>0</v>
      </c>
      <c r="AH79" s="3432">
        <f t="shared" si="131"/>
        <v>0</v>
      </c>
      <c r="AI79" s="3433">
        <f t="shared" si="132"/>
        <v>0</v>
      </c>
      <c r="AJ79" s="3434">
        <f t="shared" si="133"/>
        <v>0</v>
      </c>
      <c r="AK79" s="3435">
        <f t="shared" si="134"/>
        <v>0</v>
      </c>
      <c r="AL79" s="3436">
        <f t="shared" si="135"/>
        <v>0</v>
      </c>
      <c r="AM79" s="3437">
        <f t="shared" si="136"/>
        <v>0</v>
      </c>
      <c r="AN79" s="3438">
        <f t="shared" si="137"/>
        <v>0</v>
      </c>
      <c r="AO79" s="3439">
        <f t="shared" si="138"/>
        <v>0</v>
      </c>
      <c r="AP79" s="3440">
        <f t="shared" si="139"/>
        <v>0</v>
      </c>
      <c r="AQ79" s="3427">
        <f t="shared" si="140"/>
        <v>5</v>
      </c>
      <c r="AR79" s="3428">
        <f t="shared" si="141"/>
        <v>0</v>
      </c>
      <c r="AS79" s="3429">
        <f t="shared" si="142"/>
        <v>9</v>
      </c>
      <c r="AT79" s="3430">
        <f t="shared" si="143"/>
        <v>0</v>
      </c>
      <c r="AU79" s="3431">
        <f t="shared" si="144"/>
        <v>8</v>
      </c>
      <c r="AV79" s="3432">
        <f t="shared" si="145"/>
        <v>0</v>
      </c>
      <c r="AW79" s="3433">
        <f t="shared" si="146"/>
        <v>3</v>
      </c>
      <c r="AX79" s="3434">
        <f t="shared" si="147"/>
        <v>0</v>
      </c>
      <c r="AY79" s="3435">
        <f t="shared" si="148"/>
        <v>5</v>
      </c>
      <c r="AZ79" s="3436">
        <f t="shared" si="149"/>
        <v>0</v>
      </c>
      <c r="BA79" s="3437">
        <f t="shared" si="150"/>
        <v>2</v>
      </c>
      <c r="BB79" s="3438">
        <f t="shared" si="151"/>
        <v>0</v>
      </c>
      <c r="BC79" s="3439">
        <f t="shared" si="152"/>
        <v>2</v>
      </c>
      <c r="BD79" s="3440">
        <f t="shared" si="153"/>
        <v>0</v>
      </c>
      <c r="BE79" s="3427">
        <f t="shared" si="154"/>
        <v>0</v>
      </c>
      <c r="BF79" s="3428">
        <f t="shared" si="155"/>
        <v>0</v>
      </c>
      <c r="BG79" s="100"/>
      <c r="BH79" s="101"/>
      <c r="BI79" s="101"/>
      <c r="BJ79" s="112"/>
      <c r="BK79" s="112"/>
      <c r="BL79" s="112"/>
      <c r="BM79" s="112"/>
      <c r="BN79" s="112"/>
      <c r="BO79" s="112"/>
      <c r="BP79" s="112"/>
      <c r="BQ79" s="112"/>
      <c r="BR79" s="103"/>
      <c r="BS79" s="103"/>
      <c r="BT79" s="103"/>
      <c r="BU79" s="103"/>
      <c r="BV79" s="103"/>
      <c r="BW79" s="103"/>
      <c r="BX79" s="103"/>
      <c r="BY79" s="104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9"/>
      <c r="DS79" s="109"/>
      <c r="DT79" s="109">
        <v>11</v>
      </c>
      <c r="DU79" s="109"/>
      <c r="DV79" s="109"/>
      <c r="DW79" s="109"/>
      <c r="DX79" s="109"/>
      <c r="DY79" s="109">
        <v>4</v>
      </c>
      <c r="DZ79" s="109">
        <v>5</v>
      </c>
      <c r="EA79" s="109">
        <v>12</v>
      </c>
      <c r="EB79" s="109"/>
      <c r="EC79" s="109">
        <v>12</v>
      </c>
      <c r="ED79" s="102">
        <v>9</v>
      </c>
      <c r="EE79" s="102">
        <v>15</v>
      </c>
      <c r="EF79" s="102">
        <v>15</v>
      </c>
      <c r="EG79" s="110"/>
      <c r="EH79" s="110"/>
      <c r="EI79" s="110"/>
      <c r="EJ79" s="110"/>
      <c r="EK79" s="110">
        <v>9</v>
      </c>
      <c r="EL79" s="110">
        <v>6</v>
      </c>
      <c r="EM79" s="110">
        <v>4</v>
      </c>
      <c r="EN79" s="110">
        <v>6</v>
      </c>
      <c r="EO79" s="110">
        <v>2</v>
      </c>
      <c r="EP79" s="110">
        <v>8</v>
      </c>
      <c r="EQ79" s="373">
        <v>7</v>
      </c>
      <c r="ER79" s="373"/>
      <c r="ES79" s="373"/>
      <c r="ET79" s="373">
        <v>7</v>
      </c>
      <c r="EU79" s="373">
        <v>11</v>
      </c>
      <c r="EV79" s="373">
        <v>3</v>
      </c>
      <c r="EW79" s="521">
        <v>12</v>
      </c>
      <c r="EX79" s="521"/>
      <c r="EY79" s="521"/>
      <c r="EZ79" s="521">
        <v>15</v>
      </c>
      <c r="FA79" s="521">
        <v>12</v>
      </c>
      <c r="FB79" s="521">
        <v>4</v>
      </c>
      <c r="FC79" s="521"/>
      <c r="FD79" s="521"/>
      <c r="FE79" s="640">
        <v>4</v>
      </c>
      <c r="FF79" s="640"/>
      <c r="FG79" s="640">
        <v>8</v>
      </c>
      <c r="FH79" s="640"/>
      <c r="FI79" s="640"/>
      <c r="FJ79" s="640"/>
      <c r="FK79" s="640"/>
      <c r="FL79" s="640"/>
      <c r="FM79" s="640"/>
      <c r="FN79" s="640"/>
      <c r="FO79" s="640"/>
      <c r="FP79" s="640"/>
      <c r="FQ79" s="640"/>
      <c r="FR79" s="640">
        <v>7</v>
      </c>
      <c r="FS79" s="759">
        <v>10</v>
      </c>
      <c r="FT79" s="759">
        <v>14</v>
      </c>
      <c r="FU79" s="759"/>
      <c r="FV79" s="759"/>
      <c r="FW79" s="759">
        <v>15</v>
      </c>
      <c r="FX79" s="759">
        <v>12</v>
      </c>
      <c r="FY79" s="759"/>
      <c r="FZ79" s="759"/>
      <c r="GA79" s="759"/>
      <c r="GB79" s="759"/>
      <c r="GC79" s="759"/>
      <c r="GD79" s="759"/>
      <c r="GE79" s="759"/>
      <c r="GF79" s="759">
        <v>15</v>
      </c>
      <c r="GG79" s="1607"/>
      <c r="GH79" s="1607">
        <v>10</v>
      </c>
      <c r="GI79" s="1607"/>
      <c r="GJ79" s="1607"/>
      <c r="GK79" s="1607">
        <v>14</v>
      </c>
      <c r="GL79" s="1607"/>
      <c r="GM79" s="1607"/>
      <c r="GN79" s="1607"/>
      <c r="GO79" s="1607"/>
      <c r="GP79" s="1607"/>
      <c r="GQ79" s="1607"/>
      <c r="GR79" s="1607"/>
      <c r="GS79" s="1607"/>
      <c r="GT79" s="1607"/>
      <c r="GU79" s="1607"/>
      <c r="GV79" s="3606"/>
      <c r="GW79" s="3606">
        <v>13</v>
      </c>
      <c r="GX79" s="3606"/>
      <c r="GY79" s="3606">
        <v>3</v>
      </c>
      <c r="GZ79" s="3606"/>
      <c r="HA79" s="3606"/>
      <c r="HB79" s="3606"/>
      <c r="HC79" s="3672"/>
      <c r="HD79" s="3606"/>
      <c r="HE79" s="3606"/>
      <c r="HF79" s="3606"/>
      <c r="HG79" s="3762"/>
      <c r="HH79" s="3763"/>
    </row>
    <row r="80" spans="1:216" s="484" customFormat="1" ht="11.1" customHeight="1" x14ac:dyDescent="0.2">
      <c r="A80" s="62" t="s">
        <v>214</v>
      </c>
      <c r="B80" s="62" t="s">
        <v>221</v>
      </c>
      <c r="C80" s="454">
        <f t="shared" si="105"/>
        <v>52</v>
      </c>
      <c r="D80" s="453">
        <f t="shared" si="106"/>
        <v>0.33121019108280253</v>
      </c>
      <c r="E80" s="409">
        <f t="array" ref="E80">MIN(IF(BG80:HH80&gt;=1,$BG$3:$HH$3))</f>
        <v>41754</v>
      </c>
      <c r="F80" s="406">
        <f t="array" ref="F80">MAX(IF(BG80:HH80&gt;=1,$BG$3:$HH$3))</f>
        <v>43889</v>
      </c>
      <c r="G80" s="448">
        <f t="shared" si="107"/>
        <v>7</v>
      </c>
      <c r="H80" s="452">
        <f t="shared" si="108"/>
        <v>0.13461538461538461</v>
      </c>
      <c r="I80" s="632">
        <f t="shared" si="109"/>
        <v>0.58333333333333337</v>
      </c>
      <c r="J80" s="381">
        <f t="array" ref="J80">IF((G80&gt;=1),MAX(IF(BG80:HH80=1,$BG$3:$HH$3)),"-")</f>
        <v>43504</v>
      </c>
      <c r="K80" s="766">
        <f t="array" ref="K80">IF((G80&gt;=1),MAX(IF(BG80:HH80=1,$BG$2:$HH$2)),"-")</f>
        <v>138</v>
      </c>
      <c r="L80" s="390">
        <f t="shared" ca="1" si="110"/>
        <v>13</v>
      </c>
      <c r="M80" s="390">
        <f t="shared" ca="1" si="111"/>
        <v>19</v>
      </c>
      <c r="N80" s="451">
        <f t="shared" si="112"/>
        <v>5</v>
      </c>
      <c r="O80" s="450">
        <f t="shared" si="113"/>
        <v>9.6153846153846159E-2</v>
      </c>
      <c r="P80" s="162">
        <f t="shared" si="114"/>
        <v>3</v>
      </c>
      <c r="Q80" s="449">
        <f t="shared" si="115"/>
        <v>5.7692307692307696E-2</v>
      </c>
      <c r="R80" s="448">
        <f t="shared" si="116"/>
        <v>15</v>
      </c>
      <c r="S80" s="447">
        <f t="shared" si="117"/>
        <v>0.28846153846153844</v>
      </c>
      <c r="T80" s="368">
        <f t="shared" si="118"/>
        <v>23</v>
      </c>
      <c r="U80" s="163">
        <f t="shared" si="119"/>
        <v>0.44230769230769229</v>
      </c>
      <c r="V80" s="369">
        <f t="shared" si="120"/>
        <v>29</v>
      </c>
      <c r="W80" s="164">
        <f t="shared" si="121"/>
        <v>0.55769230769230771</v>
      </c>
      <c r="X80" s="165">
        <f t="array" ref="X80">SUM(1*(BG$5:HH$5=BG80:HH80))-1</f>
        <v>4</v>
      </c>
      <c r="Y80" s="166">
        <f t="shared" si="122"/>
        <v>7.6923076923076927E-2</v>
      </c>
      <c r="Z80" s="395">
        <f t="shared" si="123"/>
        <v>7.2307692307692308</v>
      </c>
      <c r="AA80" s="395">
        <f t="shared" si="124"/>
        <v>15.461538461538462</v>
      </c>
      <c r="AB80" s="403">
        <f t="shared" si="125"/>
        <v>0.46766169154228854</v>
      </c>
      <c r="AC80" s="3427">
        <f t="shared" si="126"/>
        <v>0</v>
      </c>
      <c r="AD80" s="3428">
        <f t="shared" si="127"/>
        <v>0</v>
      </c>
      <c r="AE80" s="3429">
        <f t="shared" si="128"/>
        <v>0</v>
      </c>
      <c r="AF80" s="3430">
        <f t="shared" si="129"/>
        <v>0</v>
      </c>
      <c r="AG80" s="3431">
        <f t="shared" si="130"/>
        <v>0</v>
      </c>
      <c r="AH80" s="3432">
        <f t="shared" si="131"/>
        <v>0</v>
      </c>
      <c r="AI80" s="3433">
        <f t="shared" si="132"/>
        <v>0</v>
      </c>
      <c r="AJ80" s="3434">
        <f t="shared" si="133"/>
        <v>0</v>
      </c>
      <c r="AK80" s="3435">
        <f t="shared" si="134"/>
        <v>0</v>
      </c>
      <c r="AL80" s="3436">
        <f t="shared" si="135"/>
        <v>0</v>
      </c>
      <c r="AM80" s="3437">
        <f t="shared" si="136"/>
        <v>0</v>
      </c>
      <c r="AN80" s="3438">
        <f t="shared" si="137"/>
        <v>0</v>
      </c>
      <c r="AO80" s="3439">
        <f t="shared" si="138"/>
        <v>0</v>
      </c>
      <c r="AP80" s="3440">
        <f t="shared" si="139"/>
        <v>0</v>
      </c>
      <c r="AQ80" s="3427">
        <f t="shared" si="140"/>
        <v>3</v>
      </c>
      <c r="AR80" s="3428">
        <f t="shared" si="141"/>
        <v>1</v>
      </c>
      <c r="AS80" s="3429">
        <f t="shared" si="142"/>
        <v>9</v>
      </c>
      <c r="AT80" s="3430">
        <f t="shared" si="143"/>
        <v>0</v>
      </c>
      <c r="AU80" s="3431">
        <f t="shared" si="144"/>
        <v>4</v>
      </c>
      <c r="AV80" s="3432">
        <f t="shared" si="145"/>
        <v>1</v>
      </c>
      <c r="AW80" s="3433">
        <f t="shared" si="146"/>
        <v>5</v>
      </c>
      <c r="AX80" s="3434">
        <f t="shared" si="147"/>
        <v>0</v>
      </c>
      <c r="AY80" s="3435">
        <f t="shared" si="148"/>
        <v>11</v>
      </c>
      <c r="AZ80" s="3436">
        <f t="shared" si="149"/>
        <v>3</v>
      </c>
      <c r="BA80" s="3437">
        <f t="shared" si="150"/>
        <v>11</v>
      </c>
      <c r="BB80" s="3438">
        <f t="shared" si="151"/>
        <v>2</v>
      </c>
      <c r="BC80" s="3439">
        <f t="shared" si="152"/>
        <v>9</v>
      </c>
      <c r="BD80" s="3440">
        <f t="shared" si="153"/>
        <v>0</v>
      </c>
      <c r="BE80" s="3427">
        <f t="shared" si="154"/>
        <v>0</v>
      </c>
      <c r="BF80" s="3428">
        <f t="shared" si="155"/>
        <v>0</v>
      </c>
      <c r="BG80" s="100"/>
      <c r="BH80" s="101"/>
      <c r="BI80" s="101"/>
      <c r="BJ80" s="112"/>
      <c r="BK80" s="112"/>
      <c r="BL80" s="112"/>
      <c r="BM80" s="112"/>
      <c r="BN80" s="112"/>
      <c r="BO80" s="112"/>
      <c r="BP80" s="112"/>
      <c r="BQ80" s="112"/>
      <c r="BR80" s="103"/>
      <c r="BS80" s="103"/>
      <c r="BT80" s="103"/>
      <c r="BU80" s="103"/>
      <c r="BV80" s="103"/>
      <c r="BW80" s="103"/>
      <c r="BX80" s="103"/>
      <c r="BY80" s="104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>
        <v>1</v>
      </c>
      <c r="EB80" s="109">
        <v>9</v>
      </c>
      <c r="EC80" s="109">
        <v>13</v>
      </c>
      <c r="ED80" s="102">
        <v>4</v>
      </c>
      <c r="EE80" s="102"/>
      <c r="EF80" s="102">
        <v>14</v>
      </c>
      <c r="EG80" s="110">
        <v>5</v>
      </c>
      <c r="EH80" s="110">
        <v>3</v>
      </c>
      <c r="EI80" s="110">
        <v>10</v>
      </c>
      <c r="EJ80" s="110">
        <v>10</v>
      </c>
      <c r="EK80" s="110"/>
      <c r="EL80" s="110">
        <v>13</v>
      </c>
      <c r="EM80" s="110">
        <v>16</v>
      </c>
      <c r="EN80" s="110"/>
      <c r="EO80" s="110"/>
      <c r="EP80" s="110">
        <v>15</v>
      </c>
      <c r="EQ80" s="373"/>
      <c r="ER80" s="373"/>
      <c r="ES80" s="373"/>
      <c r="ET80" s="373">
        <v>1</v>
      </c>
      <c r="EU80" s="373"/>
      <c r="EV80" s="373"/>
      <c r="EW80" s="521">
        <v>5</v>
      </c>
      <c r="EX80" s="521"/>
      <c r="EY80" s="521"/>
      <c r="EZ80" s="521"/>
      <c r="FA80" s="521">
        <v>2</v>
      </c>
      <c r="FB80" s="521"/>
      <c r="FC80" s="521"/>
      <c r="FD80" s="521">
        <v>9</v>
      </c>
      <c r="FE80" s="640">
        <v>17</v>
      </c>
      <c r="FF80" s="640"/>
      <c r="FG80" s="640">
        <v>6</v>
      </c>
      <c r="FH80" s="640">
        <v>12</v>
      </c>
      <c r="FI80" s="640">
        <v>9</v>
      </c>
      <c r="FJ80" s="640"/>
      <c r="FK80" s="640"/>
      <c r="FL80" s="640"/>
      <c r="FM80" s="640"/>
      <c r="FN80" s="640">
        <v>5</v>
      </c>
      <c r="FO80" s="640"/>
      <c r="FP80" s="640"/>
      <c r="FQ80" s="640"/>
      <c r="FR80" s="640"/>
      <c r="FS80" s="759"/>
      <c r="FT80" s="759">
        <v>1</v>
      </c>
      <c r="FU80" s="759">
        <v>9</v>
      </c>
      <c r="FV80" s="759">
        <v>9</v>
      </c>
      <c r="FW80" s="759">
        <v>14</v>
      </c>
      <c r="FX80" s="759">
        <v>18</v>
      </c>
      <c r="FY80" s="759">
        <v>1</v>
      </c>
      <c r="FZ80" s="759">
        <v>1</v>
      </c>
      <c r="GA80" s="759">
        <v>9</v>
      </c>
      <c r="GB80" s="759">
        <v>3</v>
      </c>
      <c r="GC80" s="759"/>
      <c r="GD80" s="759"/>
      <c r="GE80" s="759">
        <v>13</v>
      </c>
      <c r="GF80" s="759">
        <v>2</v>
      </c>
      <c r="GG80" s="1607"/>
      <c r="GH80" s="1607">
        <v>6</v>
      </c>
      <c r="GI80" s="1607">
        <v>2</v>
      </c>
      <c r="GJ80" s="1607">
        <v>5</v>
      </c>
      <c r="GK80" s="1607">
        <v>18</v>
      </c>
      <c r="GL80" s="1607">
        <v>1</v>
      </c>
      <c r="GM80" s="1607">
        <v>8</v>
      </c>
      <c r="GN80" s="1607">
        <v>1</v>
      </c>
      <c r="GO80" s="1607">
        <v>4</v>
      </c>
      <c r="GP80" s="1607"/>
      <c r="GQ80" s="1607">
        <v>8</v>
      </c>
      <c r="GR80" s="1607"/>
      <c r="GS80" s="1607">
        <v>13</v>
      </c>
      <c r="GT80" s="1607">
        <v>4</v>
      </c>
      <c r="GU80" s="1607"/>
      <c r="GV80" s="3606"/>
      <c r="GW80" s="3606"/>
      <c r="GX80" s="3606">
        <v>3</v>
      </c>
      <c r="GY80" s="3606">
        <v>4</v>
      </c>
      <c r="GZ80" s="3606">
        <v>2</v>
      </c>
      <c r="HA80" s="3606">
        <v>6</v>
      </c>
      <c r="HB80" s="3606">
        <v>8</v>
      </c>
      <c r="HC80" s="3672">
        <v>12</v>
      </c>
      <c r="HD80" s="3606">
        <v>4</v>
      </c>
      <c r="HE80" s="3606">
        <v>2</v>
      </c>
      <c r="HF80" s="3606">
        <v>6</v>
      </c>
      <c r="HG80" s="3762"/>
      <c r="HH80" s="3763"/>
    </row>
    <row r="81" spans="1:216" s="484" customFormat="1" ht="11.1" customHeight="1" x14ac:dyDescent="0.2">
      <c r="A81" s="59" t="s">
        <v>263</v>
      </c>
      <c r="B81" s="59" t="s">
        <v>262</v>
      </c>
      <c r="C81" s="454">
        <f t="shared" si="105"/>
        <v>1</v>
      </c>
      <c r="D81" s="453">
        <f t="shared" si="106"/>
        <v>6.369426751592357E-3</v>
      </c>
      <c r="E81" s="409">
        <f t="array" ref="E81">MIN(IF(BG81:HH81&gt;=1,$BG$3:$HH$3))</f>
        <v>41996</v>
      </c>
      <c r="F81" s="406">
        <f t="array" ref="F81">MAX(IF(BG81:HH81&gt;=1,$BG$3:$HH$3))</f>
        <v>41996</v>
      </c>
      <c r="G81" s="448">
        <f t="shared" si="107"/>
        <v>0</v>
      </c>
      <c r="H81" s="452">
        <f t="shared" si="108"/>
        <v>0</v>
      </c>
      <c r="I81" s="632" t="str">
        <f t="shared" si="109"/>
        <v>-</v>
      </c>
      <c r="J81" s="381" t="str">
        <f t="array" ref="J81">IF((G81&gt;=1),MAX(IF(BG81:HH81=1,$BG$3:$HH$3)),"-")</f>
        <v>-</v>
      </c>
      <c r="K81" s="766" t="str">
        <f t="array" ref="K81">IF((G81&gt;=1),MAX(IF(BG81:HH81=1,$BG$2:$HH$2)),"-")</f>
        <v>-</v>
      </c>
      <c r="L81" s="390">
        <f t="shared" ca="1" si="110"/>
        <v>1</v>
      </c>
      <c r="M81" s="390" t="str">
        <f t="shared" ca="1" si="111"/>
        <v>-</v>
      </c>
      <c r="N81" s="451">
        <f t="shared" si="112"/>
        <v>0</v>
      </c>
      <c r="O81" s="450">
        <f t="shared" si="113"/>
        <v>0</v>
      </c>
      <c r="P81" s="162">
        <f t="shared" si="114"/>
        <v>0</v>
      </c>
      <c r="Q81" s="449">
        <f t="shared" si="115"/>
        <v>0</v>
      </c>
      <c r="R81" s="448">
        <f t="shared" si="116"/>
        <v>0</v>
      </c>
      <c r="S81" s="447">
        <f t="shared" si="117"/>
        <v>0</v>
      </c>
      <c r="T81" s="368">
        <f t="shared" si="118"/>
        <v>0</v>
      </c>
      <c r="U81" s="163">
        <f t="shared" si="119"/>
        <v>0</v>
      </c>
      <c r="V81" s="369">
        <f t="shared" si="120"/>
        <v>0</v>
      </c>
      <c r="W81" s="164">
        <f t="shared" si="121"/>
        <v>0</v>
      </c>
      <c r="X81" s="165">
        <f t="array" ref="X81">SUM(1*(BG$5:HH$5=BG81:HH81))-1</f>
        <v>0</v>
      </c>
      <c r="Y81" s="166">
        <f t="shared" si="122"/>
        <v>0</v>
      </c>
      <c r="Z81" s="395">
        <f t="shared" si="123"/>
        <v>15</v>
      </c>
      <c r="AA81" s="395">
        <f t="shared" si="124"/>
        <v>17</v>
      </c>
      <c r="AB81" s="403">
        <f t="shared" si="125"/>
        <v>0.88235294117647056</v>
      </c>
      <c r="AC81" s="3427">
        <f t="shared" si="126"/>
        <v>0</v>
      </c>
      <c r="AD81" s="3428">
        <f t="shared" si="127"/>
        <v>0</v>
      </c>
      <c r="AE81" s="3429">
        <f t="shared" si="128"/>
        <v>0</v>
      </c>
      <c r="AF81" s="3430">
        <f t="shared" si="129"/>
        <v>0</v>
      </c>
      <c r="AG81" s="3431">
        <f t="shared" si="130"/>
        <v>0</v>
      </c>
      <c r="AH81" s="3432">
        <f t="shared" si="131"/>
        <v>0</v>
      </c>
      <c r="AI81" s="3433">
        <f t="shared" si="132"/>
        <v>0</v>
      </c>
      <c r="AJ81" s="3434">
        <f t="shared" si="133"/>
        <v>0</v>
      </c>
      <c r="AK81" s="3435">
        <f t="shared" si="134"/>
        <v>0</v>
      </c>
      <c r="AL81" s="3436">
        <f t="shared" si="135"/>
        <v>0</v>
      </c>
      <c r="AM81" s="3437">
        <f t="shared" si="136"/>
        <v>0</v>
      </c>
      <c r="AN81" s="3438">
        <f t="shared" si="137"/>
        <v>0</v>
      </c>
      <c r="AO81" s="3439">
        <f t="shared" si="138"/>
        <v>0</v>
      </c>
      <c r="AP81" s="3440">
        <f t="shared" si="139"/>
        <v>0</v>
      </c>
      <c r="AQ81" s="3427">
        <f t="shared" si="140"/>
        <v>0</v>
      </c>
      <c r="AR81" s="3428">
        <f t="shared" si="141"/>
        <v>0</v>
      </c>
      <c r="AS81" s="3429">
        <f t="shared" si="142"/>
        <v>1</v>
      </c>
      <c r="AT81" s="3430">
        <f t="shared" si="143"/>
        <v>0</v>
      </c>
      <c r="AU81" s="3431">
        <f t="shared" si="144"/>
        <v>0</v>
      </c>
      <c r="AV81" s="3432">
        <f t="shared" si="145"/>
        <v>0</v>
      </c>
      <c r="AW81" s="3433">
        <f t="shared" si="146"/>
        <v>0</v>
      </c>
      <c r="AX81" s="3434">
        <f t="shared" si="147"/>
        <v>0</v>
      </c>
      <c r="AY81" s="3435">
        <f t="shared" si="148"/>
        <v>0</v>
      </c>
      <c r="AZ81" s="3436">
        <f t="shared" si="149"/>
        <v>0</v>
      </c>
      <c r="BA81" s="3437">
        <f t="shared" si="150"/>
        <v>0</v>
      </c>
      <c r="BB81" s="3438">
        <f t="shared" si="151"/>
        <v>0</v>
      </c>
      <c r="BC81" s="3439">
        <f t="shared" si="152"/>
        <v>0</v>
      </c>
      <c r="BD81" s="3440">
        <f t="shared" si="153"/>
        <v>0</v>
      </c>
      <c r="BE81" s="3427">
        <f t="shared" si="154"/>
        <v>0</v>
      </c>
      <c r="BF81" s="3428">
        <f t="shared" si="155"/>
        <v>0</v>
      </c>
      <c r="BG81" s="100"/>
      <c r="BH81" s="101"/>
      <c r="BI81" s="101"/>
      <c r="BJ81" s="112"/>
      <c r="BK81" s="112"/>
      <c r="BL81" s="112"/>
      <c r="BM81" s="112"/>
      <c r="BN81" s="112"/>
      <c r="BO81" s="112"/>
      <c r="BP81" s="112"/>
      <c r="BQ81" s="112"/>
      <c r="BR81" s="103"/>
      <c r="BS81" s="103"/>
      <c r="BT81" s="103"/>
      <c r="BU81" s="103"/>
      <c r="BV81" s="103"/>
      <c r="BW81" s="103"/>
      <c r="BX81" s="103"/>
      <c r="BY81" s="104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2"/>
      <c r="EE81" s="102"/>
      <c r="EF81" s="102"/>
      <c r="EG81" s="110"/>
      <c r="EH81" s="110"/>
      <c r="EI81" s="110">
        <v>15</v>
      </c>
      <c r="EJ81" s="110"/>
      <c r="EK81" s="110"/>
      <c r="EL81" s="110"/>
      <c r="EM81" s="110"/>
      <c r="EN81" s="110"/>
      <c r="EO81" s="110"/>
      <c r="EP81" s="110"/>
      <c r="EQ81" s="373"/>
      <c r="ER81" s="373"/>
      <c r="ES81" s="373"/>
      <c r="ET81" s="373"/>
      <c r="EU81" s="373"/>
      <c r="EV81" s="373"/>
      <c r="EW81" s="521"/>
      <c r="EX81" s="521"/>
      <c r="EY81" s="521"/>
      <c r="EZ81" s="521"/>
      <c r="FA81" s="521"/>
      <c r="FB81" s="521"/>
      <c r="FC81" s="521"/>
      <c r="FD81" s="521"/>
      <c r="FE81" s="640"/>
      <c r="FF81" s="640"/>
      <c r="FG81" s="640"/>
      <c r="FH81" s="640"/>
      <c r="FI81" s="640"/>
      <c r="FJ81" s="640"/>
      <c r="FK81" s="640"/>
      <c r="FL81" s="640"/>
      <c r="FM81" s="640"/>
      <c r="FN81" s="640"/>
      <c r="FO81" s="640"/>
      <c r="FP81" s="640"/>
      <c r="FQ81" s="640"/>
      <c r="FR81" s="640"/>
      <c r="FS81" s="759"/>
      <c r="FT81" s="759"/>
      <c r="FU81" s="759"/>
      <c r="FV81" s="759"/>
      <c r="FW81" s="759"/>
      <c r="FX81" s="759"/>
      <c r="FY81" s="759"/>
      <c r="FZ81" s="759"/>
      <c r="GA81" s="759"/>
      <c r="GB81" s="759"/>
      <c r="GC81" s="759"/>
      <c r="GD81" s="759"/>
      <c r="GE81" s="759"/>
      <c r="GF81" s="759"/>
      <c r="GG81" s="1607"/>
      <c r="GH81" s="1607"/>
      <c r="GI81" s="1607"/>
      <c r="GJ81" s="1607"/>
      <c r="GK81" s="1607"/>
      <c r="GL81" s="1607"/>
      <c r="GM81" s="1607"/>
      <c r="GN81" s="1607"/>
      <c r="GO81" s="1607"/>
      <c r="GP81" s="1607"/>
      <c r="GQ81" s="1607"/>
      <c r="GR81" s="1607"/>
      <c r="GS81" s="1607"/>
      <c r="GT81" s="1607"/>
      <c r="GU81" s="1607"/>
      <c r="GV81" s="3606"/>
      <c r="GW81" s="3606"/>
      <c r="GX81" s="3606"/>
      <c r="GY81" s="3606"/>
      <c r="GZ81" s="3606"/>
      <c r="HA81" s="3606"/>
      <c r="HB81" s="3606"/>
      <c r="HC81" s="3672"/>
      <c r="HD81" s="3606"/>
      <c r="HE81" s="3606"/>
      <c r="HF81" s="3606"/>
      <c r="HG81" s="3762"/>
      <c r="HH81" s="3763"/>
    </row>
    <row r="82" spans="1:216" s="484" customFormat="1" ht="11.1" customHeight="1" x14ac:dyDescent="0.2">
      <c r="A82" s="59" t="s">
        <v>172</v>
      </c>
      <c r="B82" s="59" t="s">
        <v>167</v>
      </c>
      <c r="C82" s="454">
        <f t="shared" si="105"/>
        <v>1</v>
      </c>
      <c r="D82" s="453">
        <f t="shared" si="106"/>
        <v>6.369426751592357E-3</v>
      </c>
      <c r="E82" s="409">
        <f t="array" ref="E82">MIN(IF(BG82:HH82&gt;=1,$BG$3:$HH$3))</f>
        <v>41397</v>
      </c>
      <c r="F82" s="406">
        <f t="array" ref="F82">MAX(IF(BG82:HH82&gt;=1,$BG$3:$HH$3))</f>
        <v>41397</v>
      </c>
      <c r="G82" s="448">
        <f t="shared" si="107"/>
        <v>0</v>
      </c>
      <c r="H82" s="452">
        <f t="shared" si="108"/>
        <v>0</v>
      </c>
      <c r="I82" s="632" t="str">
        <f t="shared" si="109"/>
        <v>-</v>
      </c>
      <c r="J82" s="381" t="str">
        <f t="array" ref="J82">IF((G82&gt;=1),MAX(IF(BG82:HH82=1,$BG$3:$HH$3)),"-")</f>
        <v>-</v>
      </c>
      <c r="K82" s="766" t="str">
        <f t="array" ref="K82">IF((G82&gt;=1),MAX(IF(BG82:HH82=1,$BG$2:$HH$2)),"-")</f>
        <v>-</v>
      </c>
      <c r="L82" s="390">
        <f t="shared" ca="1" si="110"/>
        <v>1</v>
      </c>
      <c r="M82" s="390" t="str">
        <f t="shared" ca="1" si="111"/>
        <v>-</v>
      </c>
      <c r="N82" s="451">
        <f t="shared" si="112"/>
        <v>0</v>
      </c>
      <c r="O82" s="450">
        <f t="shared" si="113"/>
        <v>0</v>
      </c>
      <c r="P82" s="162">
        <f t="shared" si="114"/>
        <v>0</v>
      </c>
      <c r="Q82" s="449">
        <f t="shared" si="115"/>
        <v>0</v>
      </c>
      <c r="R82" s="448">
        <f t="shared" si="116"/>
        <v>0</v>
      </c>
      <c r="S82" s="447">
        <f t="shared" si="117"/>
        <v>0</v>
      </c>
      <c r="T82" s="368">
        <f t="shared" si="118"/>
        <v>0</v>
      </c>
      <c r="U82" s="163">
        <f t="shared" si="119"/>
        <v>0</v>
      </c>
      <c r="V82" s="369">
        <f t="shared" si="120"/>
        <v>1</v>
      </c>
      <c r="W82" s="164">
        <f t="shared" si="121"/>
        <v>1</v>
      </c>
      <c r="X82" s="165">
        <f t="array" ref="X82">SUM(1*(BG$5:HH$5=BG82:HH82))-1</f>
        <v>0</v>
      </c>
      <c r="Y82" s="166">
        <f t="shared" si="122"/>
        <v>0</v>
      </c>
      <c r="Z82" s="395">
        <f t="shared" si="123"/>
        <v>7</v>
      </c>
      <c r="AA82" s="395">
        <f t="shared" si="124"/>
        <v>17</v>
      </c>
      <c r="AB82" s="403">
        <f t="shared" si="125"/>
        <v>0.41176470588235292</v>
      </c>
      <c r="AC82" s="3427">
        <f t="shared" si="126"/>
        <v>0</v>
      </c>
      <c r="AD82" s="3428">
        <f t="shared" si="127"/>
        <v>0</v>
      </c>
      <c r="AE82" s="3429">
        <f t="shared" si="128"/>
        <v>0</v>
      </c>
      <c r="AF82" s="3430">
        <f t="shared" si="129"/>
        <v>0</v>
      </c>
      <c r="AG82" s="3431">
        <f t="shared" si="130"/>
        <v>0</v>
      </c>
      <c r="AH82" s="3432">
        <f t="shared" si="131"/>
        <v>0</v>
      </c>
      <c r="AI82" s="3433">
        <f t="shared" si="132"/>
        <v>0</v>
      </c>
      <c r="AJ82" s="3434">
        <f t="shared" si="133"/>
        <v>0</v>
      </c>
      <c r="AK82" s="3435">
        <f t="shared" si="134"/>
        <v>0</v>
      </c>
      <c r="AL82" s="3436">
        <f t="shared" si="135"/>
        <v>0</v>
      </c>
      <c r="AM82" s="3437">
        <f t="shared" si="136"/>
        <v>0</v>
      </c>
      <c r="AN82" s="3438">
        <f t="shared" si="137"/>
        <v>0</v>
      </c>
      <c r="AO82" s="3439">
        <f t="shared" si="138"/>
        <v>1</v>
      </c>
      <c r="AP82" s="3440">
        <f t="shared" si="139"/>
        <v>0</v>
      </c>
      <c r="AQ82" s="3427">
        <f t="shared" si="140"/>
        <v>0</v>
      </c>
      <c r="AR82" s="3428">
        <f t="shared" si="141"/>
        <v>0</v>
      </c>
      <c r="AS82" s="3429">
        <f t="shared" si="142"/>
        <v>0</v>
      </c>
      <c r="AT82" s="3430">
        <f t="shared" si="143"/>
        <v>0</v>
      </c>
      <c r="AU82" s="3431">
        <f t="shared" si="144"/>
        <v>0</v>
      </c>
      <c r="AV82" s="3432">
        <f t="shared" si="145"/>
        <v>0</v>
      </c>
      <c r="AW82" s="3433">
        <f t="shared" si="146"/>
        <v>0</v>
      </c>
      <c r="AX82" s="3434">
        <f t="shared" si="147"/>
        <v>0</v>
      </c>
      <c r="AY82" s="3435">
        <f t="shared" si="148"/>
        <v>0</v>
      </c>
      <c r="AZ82" s="3436">
        <f t="shared" si="149"/>
        <v>0</v>
      </c>
      <c r="BA82" s="3437">
        <f t="shared" si="150"/>
        <v>0</v>
      </c>
      <c r="BB82" s="3438">
        <f t="shared" si="151"/>
        <v>0</v>
      </c>
      <c r="BC82" s="3439">
        <f t="shared" si="152"/>
        <v>0</v>
      </c>
      <c r="BD82" s="3440">
        <f t="shared" si="153"/>
        <v>0</v>
      </c>
      <c r="BE82" s="3427">
        <f t="shared" si="154"/>
        <v>0</v>
      </c>
      <c r="BF82" s="3428">
        <f t="shared" si="155"/>
        <v>0</v>
      </c>
      <c r="BG82" s="100"/>
      <c r="BH82" s="101"/>
      <c r="BI82" s="101"/>
      <c r="BJ82" s="112"/>
      <c r="BK82" s="112"/>
      <c r="BL82" s="112"/>
      <c r="BM82" s="112"/>
      <c r="BN82" s="112"/>
      <c r="BO82" s="112"/>
      <c r="BP82" s="112"/>
      <c r="BQ82" s="112"/>
      <c r="BR82" s="103"/>
      <c r="BS82" s="103"/>
      <c r="BT82" s="103"/>
      <c r="BU82" s="103"/>
      <c r="BV82" s="103"/>
      <c r="BW82" s="103"/>
      <c r="BX82" s="103"/>
      <c r="BY82" s="104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>
        <v>7</v>
      </c>
      <c r="DQ82" s="108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2"/>
      <c r="EE82" s="102"/>
      <c r="EF82" s="102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373"/>
      <c r="ER82" s="373"/>
      <c r="ES82" s="373"/>
      <c r="ET82" s="373"/>
      <c r="EU82" s="373"/>
      <c r="EV82" s="373"/>
      <c r="EW82" s="521"/>
      <c r="EX82" s="521"/>
      <c r="EY82" s="521"/>
      <c r="EZ82" s="521"/>
      <c r="FA82" s="521"/>
      <c r="FB82" s="521"/>
      <c r="FC82" s="521"/>
      <c r="FD82" s="521"/>
      <c r="FE82" s="640"/>
      <c r="FF82" s="640"/>
      <c r="FG82" s="640"/>
      <c r="FH82" s="640"/>
      <c r="FI82" s="640"/>
      <c r="FJ82" s="640"/>
      <c r="FK82" s="640"/>
      <c r="FL82" s="640"/>
      <c r="FM82" s="640"/>
      <c r="FN82" s="640"/>
      <c r="FO82" s="640"/>
      <c r="FP82" s="640"/>
      <c r="FQ82" s="640"/>
      <c r="FR82" s="640"/>
      <c r="FS82" s="759"/>
      <c r="FT82" s="759"/>
      <c r="FU82" s="759"/>
      <c r="FV82" s="759"/>
      <c r="FW82" s="759"/>
      <c r="FX82" s="759"/>
      <c r="FY82" s="759"/>
      <c r="FZ82" s="759"/>
      <c r="GA82" s="759"/>
      <c r="GB82" s="759"/>
      <c r="GC82" s="759"/>
      <c r="GD82" s="759"/>
      <c r="GE82" s="759"/>
      <c r="GF82" s="759"/>
      <c r="GG82" s="1607"/>
      <c r="GH82" s="1607"/>
      <c r="GI82" s="1607"/>
      <c r="GJ82" s="1607"/>
      <c r="GK82" s="1607"/>
      <c r="GL82" s="1607"/>
      <c r="GM82" s="1607"/>
      <c r="GN82" s="1607"/>
      <c r="GO82" s="1607"/>
      <c r="GP82" s="1607"/>
      <c r="GQ82" s="1607"/>
      <c r="GR82" s="1607"/>
      <c r="GS82" s="1607"/>
      <c r="GT82" s="1607"/>
      <c r="GU82" s="1607"/>
      <c r="GV82" s="3606"/>
      <c r="GW82" s="3606"/>
      <c r="GX82" s="3606"/>
      <c r="GY82" s="3606"/>
      <c r="GZ82" s="3606"/>
      <c r="HA82" s="3606"/>
      <c r="HB82" s="3606"/>
      <c r="HC82" s="3672"/>
      <c r="HD82" s="3606"/>
      <c r="HE82" s="3606"/>
      <c r="HF82" s="3606"/>
      <c r="HG82" s="3762"/>
      <c r="HH82" s="3763"/>
    </row>
    <row r="83" spans="1:216" s="484" customFormat="1" ht="11.1" customHeight="1" x14ac:dyDescent="0.2">
      <c r="A83" s="59" t="s">
        <v>6</v>
      </c>
      <c r="B83" s="59" t="s">
        <v>6</v>
      </c>
      <c r="C83" s="454">
        <f t="shared" si="105"/>
        <v>5</v>
      </c>
      <c r="D83" s="453">
        <f t="shared" si="106"/>
        <v>3.1847133757961783E-2</v>
      </c>
      <c r="E83" s="409">
        <f t="array" ref="E83">MIN(IF(BG83:HH83&gt;=1,$BG$3:$HH$3))</f>
        <v>39389</v>
      </c>
      <c r="F83" s="406">
        <f t="array" ref="F83">MAX(IF(BG83:HH83&gt;=1,$BG$3:$HH$3))</f>
        <v>39536</v>
      </c>
      <c r="G83" s="448">
        <f t="shared" si="107"/>
        <v>0</v>
      </c>
      <c r="H83" s="452">
        <f t="shared" si="108"/>
        <v>0</v>
      </c>
      <c r="I83" s="632" t="str">
        <f t="shared" si="109"/>
        <v>-</v>
      </c>
      <c r="J83" s="381" t="str">
        <f t="array" ref="J83">IF((G83&gt;=1),MAX(IF(BG83:HH83=1,$BG$3:$HH$3)),"-")</f>
        <v>-</v>
      </c>
      <c r="K83" s="766" t="str">
        <f t="array" ref="K83">IF((G83&gt;=1),MAX(IF(BG83:HH83=1,$BG$2:$HH$2)),"-")</f>
        <v>-</v>
      </c>
      <c r="L83" s="390">
        <f t="shared" ca="1" si="110"/>
        <v>5</v>
      </c>
      <c r="M83" s="390" t="str">
        <f t="shared" ca="1" si="111"/>
        <v>-</v>
      </c>
      <c r="N83" s="451">
        <f t="shared" si="112"/>
        <v>0</v>
      </c>
      <c r="O83" s="450">
        <f t="shared" si="113"/>
        <v>0</v>
      </c>
      <c r="P83" s="162">
        <f t="shared" si="114"/>
        <v>0</v>
      </c>
      <c r="Q83" s="449">
        <f t="shared" si="115"/>
        <v>0</v>
      </c>
      <c r="R83" s="448">
        <f t="shared" si="116"/>
        <v>0</v>
      </c>
      <c r="S83" s="447">
        <f t="shared" si="117"/>
        <v>0</v>
      </c>
      <c r="T83" s="368">
        <f t="shared" si="118"/>
        <v>0</v>
      </c>
      <c r="U83" s="163">
        <f t="shared" si="119"/>
        <v>0</v>
      </c>
      <c r="V83" s="369">
        <f t="shared" si="120"/>
        <v>0</v>
      </c>
      <c r="W83" s="164">
        <f t="shared" si="121"/>
        <v>0</v>
      </c>
      <c r="X83" s="165">
        <f t="array" ref="X83">SUM(1*(BG$5:HH$5=BG83:HH83))-1</f>
        <v>1</v>
      </c>
      <c r="Y83" s="166">
        <f t="shared" si="122"/>
        <v>0.2</v>
      </c>
      <c r="Z83" s="395">
        <f t="shared" si="123"/>
        <v>10.6</v>
      </c>
      <c r="AA83" s="395">
        <f t="shared" si="124"/>
        <v>13.4</v>
      </c>
      <c r="AB83" s="403">
        <f t="shared" si="125"/>
        <v>0.79104477611940294</v>
      </c>
      <c r="AC83" s="3427">
        <f t="shared" si="126"/>
        <v>0</v>
      </c>
      <c r="AD83" s="3428">
        <f t="shared" si="127"/>
        <v>0</v>
      </c>
      <c r="AE83" s="3429">
        <f t="shared" si="128"/>
        <v>5</v>
      </c>
      <c r="AF83" s="3430">
        <f t="shared" si="129"/>
        <v>0</v>
      </c>
      <c r="AG83" s="3431">
        <f t="shared" si="130"/>
        <v>0</v>
      </c>
      <c r="AH83" s="3432">
        <f t="shared" si="131"/>
        <v>0</v>
      </c>
      <c r="AI83" s="3433">
        <f t="shared" si="132"/>
        <v>0</v>
      </c>
      <c r="AJ83" s="3434">
        <f t="shared" si="133"/>
        <v>0</v>
      </c>
      <c r="AK83" s="3435">
        <f t="shared" si="134"/>
        <v>0</v>
      </c>
      <c r="AL83" s="3436">
        <f t="shared" si="135"/>
        <v>0</v>
      </c>
      <c r="AM83" s="3437">
        <f t="shared" si="136"/>
        <v>0</v>
      </c>
      <c r="AN83" s="3438">
        <f t="shared" si="137"/>
        <v>0</v>
      </c>
      <c r="AO83" s="3439">
        <f t="shared" si="138"/>
        <v>0</v>
      </c>
      <c r="AP83" s="3440">
        <f t="shared" si="139"/>
        <v>0</v>
      </c>
      <c r="AQ83" s="3427">
        <f t="shared" si="140"/>
        <v>0</v>
      </c>
      <c r="AR83" s="3428">
        <f t="shared" si="141"/>
        <v>0</v>
      </c>
      <c r="AS83" s="3429">
        <f t="shared" si="142"/>
        <v>0</v>
      </c>
      <c r="AT83" s="3430">
        <f t="shared" si="143"/>
        <v>0</v>
      </c>
      <c r="AU83" s="3431">
        <f t="shared" si="144"/>
        <v>0</v>
      </c>
      <c r="AV83" s="3432">
        <f t="shared" si="145"/>
        <v>0</v>
      </c>
      <c r="AW83" s="3433">
        <f t="shared" si="146"/>
        <v>0</v>
      </c>
      <c r="AX83" s="3434">
        <f t="shared" si="147"/>
        <v>0</v>
      </c>
      <c r="AY83" s="3435">
        <f t="shared" si="148"/>
        <v>0</v>
      </c>
      <c r="AZ83" s="3436">
        <f t="shared" si="149"/>
        <v>0</v>
      </c>
      <c r="BA83" s="3437">
        <f t="shared" si="150"/>
        <v>0</v>
      </c>
      <c r="BB83" s="3438">
        <f t="shared" si="151"/>
        <v>0</v>
      </c>
      <c r="BC83" s="3439">
        <f t="shared" si="152"/>
        <v>0</v>
      </c>
      <c r="BD83" s="3440">
        <f t="shared" si="153"/>
        <v>0</v>
      </c>
      <c r="BE83" s="3427">
        <f t="shared" si="154"/>
        <v>0</v>
      </c>
      <c r="BF83" s="3428">
        <f t="shared" si="155"/>
        <v>0</v>
      </c>
      <c r="BG83" s="100"/>
      <c r="BH83" s="101"/>
      <c r="BI83" s="101"/>
      <c r="BJ83" s="102"/>
      <c r="BK83" s="102">
        <v>10</v>
      </c>
      <c r="BL83" s="102">
        <v>10</v>
      </c>
      <c r="BM83" s="102">
        <v>11</v>
      </c>
      <c r="BN83" s="102">
        <v>8</v>
      </c>
      <c r="BO83" s="102">
        <v>14</v>
      </c>
      <c r="BP83" s="102"/>
      <c r="BQ83" s="102"/>
      <c r="BR83" s="104"/>
      <c r="BS83" s="104"/>
      <c r="BT83" s="104"/>
      <c r="BU83" s="104"/>
      <c r="BV83" s="104"/>
      <c r="BW83" s="104"/>
      <c r="BX83" s="104"/>
      <c r="BY83" s="104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2"/>
      <c r="EE83" s="102"/>
      <c r="EF83" s="102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373"/>
      <c r="ER83" s="373"/>
      <c r="ES83" s="373"/>
      <c r="ET83" s="373"/>
      <c r="EU83" s="373"/>
      <c r="EV83" s="373"/>
      <c r="EW83" s="521"/>
      <c r="EX83" s="521"/>
      <c r="EY83" s="521"/>
      <c r="EZ83" s="521"/>
      <c r="FA83" s="521"/>
      <c r="FB83" s="521"/>
      <c r="FC83" s="521"/>
      <c r="FD83" s="521"/>
      <c r="FE83" s="640"/>
      <c r="FF83" s="640"/>
      <c r="FG83" s="640"/>
      <c r="FH83" s="640"/>
      <c r="FI83" s="640"/>
      <c r="FJ83" s="640"/>
      <c r="FK83" s="640"/>
      <c r="FL83" s="640"/>
      <c r="FM83" s="640"/>
      <c r="FN83" s="640"/>
      <c r="FO83" s="640"/>
      <c r="FP83" s="640"/>
      <c r="FQ83" s="640"/>
      <c r="FR83" s="640"/>
      <c r="FS83" s="759"/>
      <c r="FT83" s="759"/>
      <c r="FU83" s="759"/>
      <c r="FV83" s="759"/>
      <c r="FW83" s="759"/>
      <c r="FX83" s="759"/>
      <c r="FY83" s="759"/>
      <c r="FZ83" s="759"/>
      <c r="GA83" s="759"/>
      <c r="GB83" s="759"/>
      <c r="GC83" s="759"/>
      <c r="GD83" s="759"/>
      <c r="GE83" s="759"/>
      <c r="GF83" s="759"/>
      <c r="GG83" s="1607"/>
      <c r="GH83" s="1607"/>
      <c r="GI83" s="1607"/>
      <c r="GJ83" s="1607"/>
      <c r="GK83" s="1607"/>
      <c r="GL83" s="1607"/>
      <c r="GM83" s="1607"/>
      <c r="GN83" s="1607"/>
      <c r="GO83" s="1607"/>
      <c r="GP83" s="1607"/>
      <c r="GQ83" s="1607"/>
      <c r="GR83" s="1607"/>
      <c r="GS83" s="1607"/>
      <c r="GT83" s="1607"/>
      <c r="GU83" s="1607"/>
      <c r="GV83" s="3606"/>
      <c r="GW83" s="3606"/>
      <c r="GX83" s="3606"/>
      <c r="GY83" s="3606"/>
      <c r="GZ83" s="3606"/>
      <c r="HA83" s="3606"/>
      <c r="HB83" s="3606"/>
      <c r="HC83" s="3672"/>
      <c r="HD83" s="3606"/>
      <c r="HE83" s="3606"/>
      <c r="HF83" s="3606"/>
      <c r="HG83" s="3762"/>
      <c r="HH83" s="3763"/>
    </row>
    <row r="84" spans="1:216" s="484" customFormat="1" ht="11.1" customHeight="1" x14ac:dyDescent="0.2">
      <c r="A84" s="62" t="s">
        <v>127</v>
      </c>
      <c r="B84" s="62" t="s">
        <v>223</v>
      </c>
      <c r="C84" s="454">
        <f t="shared" si="105"/>
        <v>39</v>
      </c>
      <c r="D84" s="453">
        <f t="shared" si="106"/>
        <v>0.24840764331210191</v>
      </c>
      <c r="E84" s="409">
        <f t="array" ref="E84">MIN(IF(BG84:HH84&gt;=1,$BG$3:$HH$3))</f>
        <v>41180</v>
      </c>
      <c r="F84" s="406">
        <f t="array" ref="F84">MAX(IF(BG84:HH84&gt;=1,$BG$3:$HH$3))</f>
        <v>43833</v>
      </c>
      <c r="G84" s="448">
        <f t="shared" si="107"/>
        <v>1</v>
      </c>
      <c r="H84" s="452">
        <f t="shared" si="108"/>
        <v>2.564102564102564E-2</v>
      </c>
      <c r="I84" s="632">
        <f t="shared" si="109"/>
        <v>0.25</v>
      </c>
      <c r="J84" s="381">
        <f t="array" ref="J84">IF((G84&gt;=1),MAX(IF(BG84:HH84=1,$BG$3:$HH$3)),"-")</f>
        <v>41803</v>
      </c>
      <c r="K84" s="766">
        <f t="array" ref="K84">IF((G84&gt;=1),MAX(IF(BG84:HH84=1,$BG$2:$HH$2)),"-")</f>
        <v>75</v>
      </c>
      <c r="L84" s="390">
        <f t="shared" ca="1" si="110"/>
        <v>24</v>
      </c>
      <c r="M84" s="390">
        <f t="shared" ca="1" si="111"/>
        <v>82</v>
      </c>
      <c r="N84" s="451">
        <f t="shared" si="112"/>
        <v>3</v>
      </c>
      <c r="O84" s="450">
        <f t="shared" si="113"/>
        <v>7.6923076923076927E-2</v>
      </c>
      <c r="P84" s="162">
        <f t="shared" si="114"/>
        <v>2</v>
      </c>
      <c r="Q84" s="449">
        <f t="shared" si="115"/>
        <v>5.128205128205128E-2</v>
      </c>
      <c r="R84" s="448">
        <f t="shared" si="116"/>
        <v>6</v>
      </c>
      <c r="S84" s="447">
        <f t="shared" si="117"/>
        <v>0.15384615384615385</v>
      </c>
      <c r="T84" s="368">
        <f t="shared" si="118"/>
        <v>8</v>
      </c>
      <c r="U84" s="163">
        <f t="shared" si="119"/>
        <v>0.20512820512820512</v>
      </c>
      <c r="V84" s="369">
        <f t="shared" si="120"/>
        <v>16</v>
      </c>
      <c r="W84" s="164">
        <f t="shared" si="121"/>
        <v>0.41025641025641024</v>
      </c>
      <c r="X84" s="165">
        <f t="array" ref="X84">SUM(1*(BG$5:HH$5=BG84:HH84))-1</f>
        <v>3</v>
      </c>
      <c r="Y84" s="166">
        <f t="shared" si="122"/>
        <v>7.6923076923076927E-2</v>
      </c>
      <c r="Z84" s="395">
        <f t="shared" si="123"/>
        <v>8.2820512820512828</v>
      </c>
      <c r="AA84" s="395">
        <f t="shared" si="124"/>
        <v>14.820512820512821</v>
      </c>
      <c r="AB84" s="403">
        <f t="shared" si="125"/>
        <v>0.55882352941176472</v>
      </c>
      <c r="AC84" s="3427">
        <f t="shared" si="126"/>
        <v>0</v>
      </c>
      <c r="AD84" s="3428">
        <f t="shared" si="127"/>
        <v>0</v>
      </c>
      <c r="AE84" s="3429">
        <f t="shared" si="128"/>
        <v>0</v>
      </c>
      <c r="AF84" s="3430">
        <f t="shared" si="129"/>
        <v>0</v>
      </c>
      <c r="AG84" s="3431">
        <f t="shared" si="130"/>
        <v>0</v>
      </c>
      <c r="AH84" s="3432">
        <f t="shared" si="131"/>
        <v>0</v>
      </c>
      <c r="AI84" s="3433">
        <f t="shared" si="132"/>
        <v>0</v>
      </c>
      <c r="AJ84" s="3434">
        <f t="shared" si="133"/>
        <v>0</v>
      </c>
      <c r="AK84" s="3435">
        <f t="shared" si="134"/>
        <v>0</v>
      </c>
      <c r="AL84" s="3436">
        <f t="shared" si="135"/>
        <v>0</v>
      </c>
      <c r="AM84" s="3437">
        <f t="shared" si="136"/>
        <v>0</v>
      </c>
      <c r="AN84" s="3438">
        <f t="shared" si="137"/>
        <v>0</v>
      </c>
      <c r="AO84" s="3439">
        <f t="shared" si="138"/>
        <v>6</v>
      </c>
      <c r="AP84" s="3440">
        <f t="shared" si="139"/>
        <v>0</v>
      </c>
      <c r="AQ84" s="3427">
        <f t="shared" si="140"/>
        <v>9</v>
      </c>
      <c r="AR84" s="3428">
        <f t="shared" si="141"/>
        <v>1</v>
      </c>
      <c r="AS84" s="3429">
        <f t="shared" si="142"/>
        <v>6</v>
      </c>
      <c r="AT84" s="3430">
        <f t="shared" si="143"/>
        <v>0</v>
      </c>
      <c r="AU84" s="3431">
        <f t="shared" si="144"/>
        <v>5</v>
      </c>
      <c r="AV84" s="3432">
        <f t="shared" si="145"/>
        <v>0</v>
      </c>
      <c r="AW84" s="3433">
        <f t="shared" si="146"/>
        <v>0</v>
      </c>
      <c r="AX84" s="3434">
        <f t="shared" si="147"/>
        <v>0</v>
      </c>
      <c r="AY84" s="3435">
        <f t="shared" si="148"/>
        <v>4</v>
      </c>
      <c r="AZ84" s="3436">
        <f t="shared" si="149"/>
        <v>0</v>
      </c>
      <c r="BA84" s="3437">
        <f t="shared" si="150"/>
        <v>2</v>
      </c>
      <c r="BB84" s="3438">
        <f t="shared" si="151"/>
        <v>0</v>
      </c>
      <c r="BC84" s="3439">
        <f t="shared" si="152"/>
        <v>7</v>
      </c>
      <c r="BD84" s="3440">
        <f t="shared" si="153"/>
        <v>0</v>
      </c>
      <c r="BE84" s="3427">
        <f t="shared" si="154"/>
        <v>0</v>
      </c>
      <c r="BF84" s="3428">
        <f t="shared" si="155"/>
        <v>0</v>
      </c>
      <c r="BG84" s="100"/>
      <c r="BH84" s="101"/>
      <c r="BI84" s="101"/>
      <c r="BJ84" s="112"/>
      <c r="BK84" s="112"/>
      <c r="BL84" s="112"/>
      <c r="BM84" s="112"/>
      <c r="BN84" s="112"/>
      <c r="BO84" s="112"/>
      <c r="BP84" s="112"/>
      <c r="BQ84" s="112"/>
      <c r="BR84" s="103"/>
      <c r="BS84" s="103"/>
      <c r="BT84" s="103"/>
      <c r="BU84" s="103"/>
      <c r="BV84" s="103"/>
      <c r="BW84" s="103"/>
      <c r="BX84" s="103"/>
      <c r="BY84" s="104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8"/>
      <c r="DF84" s="108"/>
      <c r="DG84" s="108">
        <v>7</v>
      </c>
      <c r="DH84" s="108">
        <v>6</v>
      </c>
      <c r="DI84" s="108">
        <v>10</v>
      </c>
      <c r="DJ84" s="108">
        <v>3</v>
      </c>
      <c r="DK84" s="108"/>
      <c r="DL84" s="108"/>
      <c r="DM84" s="108">
        <v>11</v>
      </c>
      <c r="DN84" s="108"/>
      <c r="DO84" s="108">
        <v>4</v>
      </c>
      <c r="DP84" s="108"/>
      <c r="DQ84" s="108"/>
      <c r="DR84" s="109"/>
      <c r="DS84" s="109">
        <v>11</v>
      </c>
      <c r="DT84" s="109"/>
      <c r="DU84" s="109">
        <v>5</v>
      </c>
      <c r="DV84" s="109">
        <v>17</v>
      </c>
      <c r="DW84" s="109">
        <v>12</v>
      </c>
      <c r="DX84" s="109">
        <v>6</v>
      </c>
      <c r="DY84" s="109">
        <v>11</v>
      </c>
      <c r="DZ84" s="109">
        <v>10</v>
      </c>
      <c r="EA84" s="109">
        <v>18</v>
      </c>
      <c r="EB84" s="109"/>
      <c r="EC84" s="109">
        <v>1</v>
      </c>
      <c r="ED84" s="102">
        <v>7</v>
      </c>
      <c r="EE84" s="102">
        <v>8</v>
      </c>
      <c r="EF84" s="102"/>
      <c r="EG84" s="110">
        <v>3</v>
      </c>
      <c r="EH84" s="110"/>
      <c r="EI84" s="110"/>
      <c r="EJ84" s="110">
        <v>13</v>
      </c>
      <c r="EK84" s="110"/>
      <c r="EL84" s="110">
        <v>8</v>
      </c>
      <c r="EM84" s="110"/>
      <c r="EN84" s="110"/>
      <c r="EO84" s="110"/>
      <c r="EP84" s="110">
        <v>13</v>
      </c>
      <c r="EQ84" s="373">
        <v>2</v>
      </c>
      <c r="ER84" s="373">
        <v>2</v>
      </c>
      <c r="ES84" s="373"/>
      <c r="ET84" s="373"/>
      <c r="EU84" s="373"/>
      <c r="EV84" s="373"/>
      <c r="EW84" s="521"/>
      <c r="EX84" s="521">
        <v>9</v>
      </c>
      <c r="EY84" s="521">
        <v>5</v>
      </c>
      <c r="EZ84" s="521"/>
      <c r="FA84" s="521"/>
      <c r="FB84" s="521">
        <v>14</v>
      </c>
      <c r="FC84" s="521"/>
      <c r="FD84" s="521"/>
      <c r="FE84" s="640"/>
      <c r="FF84" s="640"/>
      <c r="FG84" s="640"/>
      <c r="FH84" s="640"/>
      <c r="FI84" s="640"/>
      <c r="FJ84" s="640"/>
      <c r="FK84" s="640"/>
      <c r="FL84" s="640"/>
      <c r="FM84" s="640"/>
      <c r="FN84" s="640"/>
      <c r="FO84" s="640"/>
      <c r="FP84" s="640"/>
      <c r="FQ84" s="640"/>
      <c r="FR84" s="640"/>
      <c r="FS84" s="759"/>
      <c r="FT84" s="759">
        <v>5</v>
      </c>
      <c r="FU84" s="759">
        <v>7</v>
      </c>
      <c r="FV84" s="759">
        <v>11</v>
      </c>
      <c r="FW84" s="759">
        <v>6</v>
      </c>
      <c r="FX84" s="759"/>
      <c r="FY84" s="759"/>
      <c r="FZ84" s="759"/>
      <c r="GA84" s="759"/>
      <c r="GB84" s="759"/>
      <c r="GC84" s="759"/>
      <c r="GD84" s="759"/>
      <c r="GE84" s="759"/>
      <c r="GF84" s="759"/>
      <c r="GG84" s="1607"/>
      <c r="GH84" s="1607"/>
      <c r="GI84" s="1607"/>
      <c r="GJ84" s="1607"/>
      <c r="GK84" s="1607"/>
      <c r="GL84" s="1607"/>
      <c r="GM84" s="1607"/>
      <c r="GN84" s="1607"/>
      <c r="GO84" s="1607"/>
      <c r="GP84" s="1607"/>
      <c r="GQ84" s="1607"/>
      <c r="GR84" s="1607"/>
      <c r="GS84" s="1607"/>
      <c r="GT84" s="1607">
        <v>6</v>
      </c>
      <c r="GU84" s="1607">
        <v>11</v>
      </c>
      <c r="GV84" s="3606">
        <v>12</v>
      </c>
      <c r="GW84" s="3606">
        <v>10</v>
      </c>
      <c r="GX84" s="3606">
        <v>11</v>
      </c>
      <c r="GY84" s="3606"/>
      <c r="GZ84" s="3606">
        <v>12</v>
      </c>
      <c r="HA84" s="3606">
        <v>8</v>
      </c>
      <c r="HB84" s="3606">
        <v>6</v>
      </c>
      <c r="HC84" s="3672"/>
      <c r="HD84" s="3606">
        <v>2</v>
      </c>
      <c r="HE84" s="3606"/>
      <c r="HF84" s="3606"/>
      <c r="HG84" s="3762"/>
      <c r="HH84" s="3763"/>
    </row>
    <row r="85" spans="1:216" s="484" customFormat="1" ht="11.1" customHeight="1" x14ac:dyDescent="0.2">
      <c r="A85" s="59" t="s">
        <v>237</v>
      </c>
      <c r="B85" s="59" t="s">
        <v>236</v>
      </c>
      <c r="C85" s="454">
        <f t="shared" si="105"/>
        <v>1</v>
      </c>
      <c r="D85" s="453">
        <f t="shared" si="106"/>
        <v>6.369426751592357E-3</v>
      </c>
      <c r="E85" s="409">
        <f t="array" ref="E85">MIN(IF(BG85:HH85&gt;=1,$BG$3:$HH$3))</f>
        <v>41943</v>
      </c>
      <c r="F85" s="406">
        <f t="array" ref="F85">MAX(IF(BG85:HH85&gt;=1,$BG$3:$HH$3))</f>
        <v>41943</v>
      </c>
      <c r="G85" s="448">
        <f t="shared" si="107"/>
        <v>0</v>
      </c>
      <c r="H85" s="452">
        <f t="shared" si="108"/>
        <v>0</v>
      </c>
      <c r="I85" s="632" t="str">
        <f t="shared" si="109"/>
        <v>-</v>
      </c>
      <c r="J85" s="381" t="str">
        <f t="array" ref="J85">IF((G85&gt;=1),MAX(IF(BG85:HH85=1,$BG$3:$HH$3)),"-")</f>
        <v>-</v>
      </c>
      <c r="K85" s="766" t="str">
        <f t="array" ref="K85">IF((G85&gt;=1),MAX(IF(BG85:HH85=1,$BG$2:$HH$2)),"-")</f>
        <v>-</v>
      </c>
      <c r="L85" s="390">
        <f t="shared" ca="1" si="110"/>
        <v>1</v>
      </c>
      <c r="M85" s="390" t="str">
        <f t="shared" ca="1" si="111"/>
        <v>-</v>
      </c>
      <c r="N85" s="451">
        <f t="shared" si="112"/>
        <v>0</v>
      </c>
      <c r="O85" s="450">
        <f t="shared" si="113"/>
        <v>0</v>
      </c>
      <c r="P85" s="162">
        <f t="shared" si="114"/>
        <v>0</v>
      </c>
      <c r="Q85" s="449">
        <f t="shared" si="115"/>
        <v>0</v>
      </c>
      <c r="R85" s="448">
        <f t="shared" si="116"/>
        <v>0</v>
      </c>
      <c r="S85" s="447">
        <f t="shared" si="117"/>
        <v>0</v>
      </c>
      <c r="T85" s="368">
        <f t="shared" si="118"/>
        <v>1</v>
      </c>
      <c r="U85" s="163">
        <f t="shared" si="119"/>
        <v>1</v>
      </c>
      <c r="V85" s="369">
        <f t="shared" si="120"/>
        <v>1</v>
      </c>
      <c r="W85" s="164">
        <f t="shared" si="121"/>
        <v>1</v>
      </c>
      <c r="X85" s="165">
        <f t="array" ref="X85">SUM(1*(BG$5:HH$5=BG85:HH85))-1</f>
        <v>0</v>
      </c>
      <c r="Y85" s="166">
        <f t="shared" si="122"/>
        <v>0</v>
      </c>
      <c r="Z85" s="395">
        <f t="shared" si="123"/>
        <v>4</v>
      </c>
      <c r="AA85" s="395">
        <f t="shared" si="124"/>
        <v>16</v>
      </c>
      <c r="AB85" s="403">
        <f t="shared" si="125"/>
        <v>0.25</v>
      </c>
      <c r="AC85" s="3427">
        <f t="shared" si="126"/>
        <v>0</v>
      </c>
      <c r="AD85" s="3428">
        <f t="shared" si="127"/>
        <v>0</v>
      </c>
      <c r="AE85" s="3429">
        <f t="shared" si="128"/>
        <v>0</v>
      </c>
      <c r="AF85" s="3430">
        <f t="shared" si="129"/>
        <v>0</v>
      </c>
      <c r="AG85" s="3431">
        <f t="shared" si="130"/>
        <v>0</v>
      </c>
      <c r="AH85" s="3432">
        <f t="shared" si="131"/>
        <v>0</v>
      </c>
      <c r="AI85" s="3433">
        <f t="shared" si="132"/>
        <v>0</v>
      </c>
      <c r="AJ85" s="3434">
        <f t="shared" si="133"/>
        <v>0</v>
      </c>
      <c r="AK85" s="3435">
        <f t="shared" si="134"/>
        <v>0</v>
      </c>
      <c r="AL85" s="3436">
        <f t="shared" si="135"/>
        <v>0</v>
      </c>
      <c r="AM85" s="3437">
        <f t="shared" si="136"/>
        <v>0</v>
      </c>
      <c r="AN85" s="3438">
        <f t="shared" si="137"/>
        <v>0</v>
      </c>
      <c r="AO85" s="3439">
        <f t="shared" si="138"/>
        <v>0</v>
      </c>
      <c r="AP85" s="3440">
        <f t="shared" si="139"/>
        <v>0</v>
      </c>
      <c r="AQ85" s="3427">
        <f t="shared" si="140"/>
        <v>0</v>
      </c>
      <c r="AR85" s="3428">
        <f t="shared" si="141"/>
        <v>0</v>
      </c>
      <c r="AS85" s="3429">
        <f t="shared" si="142"/>
        <v>1</v>
      </c>
      <c r="AT85" s="3430">
        <f t="shared" si="143"/>
        <v>0</v>
      </c>
      <c r="AU85" s="3431">
        <f t="shared" si="144"/>
        <v>0</v>
      </c>
      <c r="AV85" s="3432">
        <f t="shared" si="145"/>
        <v>0</v>
      </c>
      <c r="AW85" s="3433">
        <f t="shared" si="146"/>
        <v>0</v>
      </c>
      <c r="AX85" s="3434">
        <f t="shared" si="147"/>
        <v>0</v>
      </c>
      <c r="AY85" s="3435">
        <f t="shared" si="148"/>
        <v>0</v>
      </c>
      <c r="AZ85" s="3436">
        <f t="shared" si="149"/>
        <v>0</v>
      </c>
      <c r="BA85" s="3437">
        <f t="shared" si="150"/>
        <v>0</v>
      </c>
      <c r="BB85" s="3438">
        <f t="shared" si="151"/>
        <v>0</v>
      </c>
      <c r="BC85" s="3439">
        <f t="shared" si="152"/>
        <v>0</v>
      </c>
      <c r="BD85" s="3440">
        <f t="shared" si="153"/>
        <v>0</v>
      </c>
      <c r="BE85" s="3427">
        <f t="shared" si="154"/>
        <v>0</v>
      </c>
      <c r="BF85" s="3428">
        <f t="shared" si="155"/>
        <v>0</v>
      </c>
      <c r="BG85" s="100"/>
      <c r="BH85" s="101"/>
      <c r="BI85" s="101"/>
      <c r="BJ85" s="112"/>
      <c r="BK85" s="112"/>
      <c r="BL85" s="112"/>
      <c r="BM85" s="112"/>
      <c r="BN85" s="112"/>
      <c r="BO85" s="112"/>
      <c r="BP85" s="112"/>
      <c r="BQ85" s="112"/>
      <c r="BR85" s="103"/>
      <c r="BS85" s="103"/>
      <c r="BT85" s="103"/>
      <c r="BU85" s="103"/>
      <c r="BV85" s="103"/>
      <c r="BW85" s="103"/>
      <c r="BX85" s="103"/>
      <c r="BY85" s="104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2"/>
      <c r="EE85" s="102"/>
      <c r="EF85" s="102">
        <v>4</v>
      </c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373"/>
      <c r="ER85" s="373"/>
      <c r="ES85" s="373"/>
      <c r="ET85" s="373"/>
      <c r="EU85" s="373"/>
      <c r="EV85" s="373"/>
      <c r="EW85" s="521"/>
      <c r="EX85" s="521"/>
      <c r="EY85" s="521"/>
      <c r="EZ85" s="521"/>
      <c r="FA85" s="521"/>
      <c r="FB85" s="521"/>
      <c r="FC85" s="521"/>
      <c r="FD85" s="521"/>
      <c r="FE85" s="640"/>
      <c r="FF85" s="640"/>
      <c r="FG85" s="640"/>
      <c r="FH85" s="640"/>
      <c r="FI85" s="640"/>
      <c r="FJ85" s="640"/>
      <c r="FK85" s="640"/>
      <c r="FL85" s="640"/>
      <c r="FM85" s="640"/>
      <c r="FN85" s="640"/>
      <c r="FO85" s="640"/>
      <c r="FP85" s="640"/>
      <c r="FQ85" s="640"/>
      <c r="FR85" s="640"/>
      <c r="FS85" s="759"/>
      <c r="FT85" s="759"/>
      <c r="FU85" s="759"/>
      <c r="FV85" s="759"/>
      <c r="FW85" s="759"/>
      <c r="FX85" s="759"/>
      <c r="FY85" s="759"/>
      <c r="FZ85" s="759"/>
      <c r="GA85" s="759"/>
      <c r="GB85" s="759"/>
      <c r="GC85" s="759"/>
      <c r="GD85" s="759"/>
      <c r="GE85" s="759"/>
      <c r="GF85" s="759"/>
      <c r="GG85" s="1607"/>
      <c r="GH85" s="1607"/>
      <c r="GI85" s="1607"/>
      <c r="GJ85" s="1607"/>
      <c r="GK85" s="1607"/>
      <c r="GL85" s="1607"/>
      <c r="GM85" s="1607"/>
      <c r="GN85" s="1607"/>
      <c r="GO85" s="1607"/>
      <c r="GP85" s="1607"/>
      <c r="GQ85" s="1607"/>
      <c r="GR85" s="1607"/>
      <c r="GS85" s="1607"/>
      <c r="GT85" s="1607"/>
      <c r="GU85" s="1607"/>
      <c r="GV85" s="3606"/>
      <c r="GW85" s="3606"/>
      <c r="GX85" s="3606"/>
      <c r="GY85" s="3606"/>
      <c r="GZ85" s="3606"/>
      <c r="HA85" s="3606"/>
      <c r="HB85" s="3606"/>
      <c r="HC85" s="3672"/>
      <c r="HD85" s="3606"/>
      <c r="HE85" s="3606"/>
      <c r="HF85" s="3606"/>
      <c r="HG85" s="3762"/>
      <c r="HH85" s="3763"/>
    </row>
    <row r="86" spans="1:216" s="484" customFormat="1" ht="11.1" customHeight="1" x14ac:dyDescent="0.2">
      <c r="A86" s="59" t="s">
        <v>308</v>
      </c>
      <c r="B86" s="59" t="s">
        <v>311</v>
      </c>
      <c r="C86" s="454">
        <f t="shared" si="105"/>
        <v>1</v>
      </c>
      <c r="D86" s="453">
        <f t="shared" si="106"/>
        <v>6.369426751592357E-3</v>
      </c>
      <c r="E86" s="409">
        <f t="array" ref="E86">MIN(IF(BG86:HH86&gt;=1,$BG$3:$HH$3))</f>
        <v>42643</v>
      </c>
      <c r="F86" s="406">
        <f t="array" ref="F86">MAX(IF(BG86:HH86&gt;=1,$BG$3:$HH$3))</f>
        <v>42643</v>
      </c>
      <c r="G86" s="448">
        <f t="shared" si="107"/>
        <v>0</v>
      </c>
      <c r="H86" s="452">
        <f t="shared" si="108"/>
        <v>0</v>
      </c>
      <c r="I86" s="632" t="str">
        <f t="shared" si="109"/>
        <v>-</v>
      </c>
      <c r="J86" s="381" t="str">
        <f t="array" ref="J86">IF((G86&gt;=1),MAX(IF(BG86:HH86=1,$BG$3:$HH$3)),"-")</f>
        <v>-</v>
      </c>
      <c r="K86" s="766" t="str">
        <f t="array" ref="K86">IF((G86&gt;=1),MAX(IF(BG86:HH86=1,$BG$2:$HH$2)),"-")</f>
        <v>-</v>
      </c>
      <c r="L86" s="390">
        <f t="shared" ca="1" si="110"/>
        <v>1</v>
      </c>
      <c r="M86" s="390" t="str">
        <f t="shared" ca="1" si="111"/>
        <v>-</v>
      </c>
      <c r="N86" s="451">
        <f t="shared" si="112"/>
        <v>0</v>
      </c>
      <c r="O86" s="450">
        <f t="shared" si="113"/>
        <v>0</v>
      </c>
      <c r="P86" s="162">
        <f t="shared" si="114"/>
        <v>0</v>
      </c>
      <c r="Q86" s="449">
        <f t="shared" si="115"/>
        <v>0</v>
      </c>
      <c r="R86" s="448">
        <f t="shared" si="116"/>
        <v>0</v>
      </c>
      <c r="S86" s="447">
        <f t="shared" si="117"/>
        <v>0</v>
      </c>
      <c r="T86" s="368">
        <f t="shared" si="118"/>
        <v>0</v>
      </c>
      <c r="U86" s="163">
        <f t="shared" si="119"/>
        <v>0</v>
      </c>
      <c r="V86" s="369">
        <f t="shared" si="120"/>
        <v>0</v>
      </c>
      <c r="W86" s="164">
        <f t="shared" si="121"/>
        <v>0</v>
      </c>
      <c r="X86" s="165">
        <f t="array" ref="X86">SUM(1*(BG$5:HH$5=BG86:HH86))-1</f>
        <v>1</v>
      </c>
      <c r="Y86" s="166">
        <f t="shared" si="122"/>
        <v>1</v>
      </c>
      <c r="Z86" s="395">
        <f t="shared" si="123"/>
        <v>12</v>
      </c>
      <c r="AA86" s="395">
        <f t="shared" si="124"/>
        <v>12</v>
      </c>
      <c r="AB86" s="403">
        <f t="shared" si="125"/>
        <v>1</v>
      </c>
      <c r="AC86" s="3427">
        <f t="shared" si="126"/>
        <v>0</v>
      </c>
      <c r="AD86" s="3428">
        <f t="shared" si="127"/>
        <v>0</v>
      </c>
      <c r="AE86" s="3429">
        <f t="shared" si="128"/>
        <v>0</v>
      </c>
      <c r="AF86" s="3430">
        <f t="shared" si="129"/>
        <v>0</v>
      </c>
      <c r="AG86" s="3431">
        <f t="shared" si="130"/>
        <v>0</v>
      </c>
      <c r="AH86" s="3432">
        <f t="shared" si="131"/>
        <v>0</v>
      </c>
      <c r="AI86" s="3433">
        <f t="shared" si="132"/>
        <v>0</v>
      </c>
      <c r="AJ86" s="3434">
        <f t="shared" si="133"/>
        <v>0</v>
      </c>
      <c r="AK86" s="3435">
        <f t="shared" si="134"/>
        <v>0</v>
      </c>
      <c r="AL86" s="3436">
        <f t="shared" si="135"/>
        <v>0</v>
      </c>
      <c r="AM86" s="3437">
        <f t="shared" si="136"/>
        <v>0</v>
      </c>
      <c r="AN86" s="3438">
        <f t="shared" si="137"/>
        <v>0</v>
      </c>
      <c r="AO86" s="3439">
        <f t="shared" si="138"/>
        <v>0</v>
      </c>
      <c r="AP86" s="3440">
        <f t="shared" si="139"/>
        <v>0</v>
      </c>
      <c r="AQ86" s="3427">
        <f t="shared" si="140"/>
        <v>0</v>
      </c>
      <c r="AR86" s="3428">
        <f t="shared" si="141"/>
        <v>0</v>
      </c>
      <c r="AS86" s="3429">
        <f t="shared" si="142"/>
        <v>0</v>
      </c>
      <c r="AT86" s="3430">
        <f t="shared" si="143"/>
        <v>0</v>
      </c>
      <c r="AU86" s="3431">
        <f t="shared" si="144"/>
        <v>0</v>
      </c>
      <c r="AV86" s="3432">
        <f t="shared" si="145"/>
        <v>0</v>
      </c>
      <c r="AW86" s="3433">
        <f t="shared" si="146"/>
        <v>1</v>
      </c>
      <c r="AX86" s="3434">
        <f t="shared" si="147"/>
        <v>0</v>
      </c>
      <c r="AY86" s="3435">
        <f t="shared" si="148"/>
        <v>0</v>
      </c>
      <c r="AZ86" s="3436">
        <f t="shared" si="149"/>
        <v>0</v>
      </c>
      <c r="BA86" s="3437">
        <f t="shared" si="150"/>
        <v>0</v>
      </c>
      <c r="BB86" s="3438">
        <f t="shared" si="151"/>
        <v>0</v>
      </c>
      <c r="BC86" s="3439">
        <f t="shared" si="152"/>
        <v>0</v>
      </c>
      <c r="BD86" s="3440">
        <f t="shared" si="153"/>
        <v>0</v>
      </c>
      <c r="BE86" s="3427">
        <f t="shared" si="154"/>
        <v>0</v>
      </c>
      <c r="BF86" s="3428">
        <f t="shared" si="155"/>
        <v>0</v>
      </c>
      <c r="BG86" s="100"/>
      <c r="BH86" s="101"/>
      <c r="BI86" s="101"/>
      <c r="BJ86" s="112"/>
      <c r="BK86" s="112"/>
      <c r="BL86" s="112"/>
      <c r="BM86" s="112"/>
      <c r="BN86" s="112"/>
      <c r="BO86" s="112"/>
      <c r="BP86" s="112"/>
      <c r="BQ86" s="112"/>
      <c r="BR86" s="103"/>
      <c r="BS86" s="103"/>
      <c r="BT86" s="103"/>
      <c r="BU86" s="103"/>
      <c r="BV86" s="103"/>
      <c r="BW86" s="103"/>
      <c r="BX86" s="103"/>
      <c r="BY86" s="104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2"/>
      <c r="EE86" s="102"/>
      <c r="EF86" s="102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373"/>
      <c r="ER86" s="373"/>
      <c r="ES86" s="373"/>
      <c r="ET86" s="373"/>
      <c r="EU86" s="373"/>
      <c r="EV86" s="373"/>
      <c r="EW86" s="521"/>
      <c r="EX86" s="521"/>
      <c r="EY86" s="521"/>
      <c r="EZ86" s="521"/>
      <c r="FA86" s="521"/>
      <c r="FB86" s="521"/>
      <c r="FC86" s="521"/>
      <c r="FD86" s="521"/>
      <c r="FE86" s="640"/>
      <c r="FF86" s="640">
        <v>12</v>
      </c>
      <c r="FG86" s="640"/>
      <c r="FH86" s="640"/>
      <c r="FI86" s="640"/>
      <c r="FJ86" s="640"/>
      <c r="FK86" s="640"/>
      <c r="FL86" s="640"/>
      <c r="FM86" s="640"/>
      <c r="FN86" s="640"/>
      <c r="FO86" s="640"/>
      <c r="FP86" s="640"/>
      <c r="FQ86" s="640"/>
      <c r="FR86" s="640"/>
      <c r="FS86" s="759"/>
      <c r="FT86" s="759"/>
      <c r="FU86" s="759"/>
      <c r="FV86" s="759"/>
      <c r="FW86" s="759"/>
      <c r="FX86" s="759"/>
      <c r="FY86" s="759"/>
      <c r="FZ86" s="759"/>
      <c r="GA86" s="759"/>
      <c r="GB86" s="759"/>
      <c r="GC86" s="759"/>
      <c r="GD86" s="759"/>
      <c r="GE86" s="759"/>
      <c r="GF86" s="759"/>
      <c r="GG86" s="1607"/>
      <c r="GH86" s="1607"/>
      <c r="GI86" s="1607"/>
      <c r="GJ86" s="1607"/>
      <c r="GK86" s="1607"/>
      <c r="GL86" s="1607"/>
      <c r="GM86" s="1607"/>
      <c r="GN86" s="1607"/>
      <c r="GO86" s="1607"/>
      <c r="GP86" s="1607"/>
      <c r="GQ86" s="1607"/>
      <c r="GR86" s="1607"/>
      <c r="GS86" s="1607"/>
      <c r="GT86" s="1607"/>
      <c r="GU86" s="1607"/>
      <c r="GV86" s="3606"/>
      <c r="GW86" s="3606"/>
      <c r="GX86" s="3606"/>
      <c r="GY86" s="3606"/>
      <c r="GZ86" s="3606"/>
      <c r="HA86" s="3606"/>
      <c r="HB86" s="3606"/>
      <c r="HC86" s="3672"/>
      <c r="HD86" s="3606"/>
      <c r="HE86" s="3606"/>
      <c r="HF86" s="3606"/>
      <c r="HG86" s="3762"/>
      <c r="HH86" s="3763"/>
    </row>
    <row r="87" spans="1:216" s="484" customFormat="1" ht="11.1" customHeight="1" x14ac:dyDescent="0.2">
      <c r="A87" s="59" t="s">
        <v>220</v>
      </c>
      <c r="B87" s="59" t="s">
        <v>218</v>
      </c>
      <c r="C87" s="454">
        <f t="shared" si="105"/>
        <v>1</v>
      </c>
      <c r="D87" s="453">
        <f t="shared" si="106"/>
        <v>6.369426751592357E-3</v>
      </c>
      <c r="E87" s="409">
        <f t="array" ref="E87">MIN(IF(BG87:HH87&gt;=1,$BG$3:$HH$3))</f>
        <v>41880</v>
      </c>
      <c r="F87" s="406">
        <f t="array" ref="F87">MAX(IF(BG87:HH87&gt;=1,$BG$3:$HH$3))</f>
        <v>41880</v>
      </c>
      <c r="G87" s="448">
        <f t="shared" si="107"/>
        <v>0</v>
      </c>
      <c r="H87" s="452">
        <f t="shared" si="108"/>
        <v>0</v>
      </c>
      <c r="I87" s="632" t="str">
        <f t="shared" si="109"/>
        <v>-</v>
      </c>
      <c r="J87" s="381" t="str">
        <f t="array" ref="J87">IF((G87&gt;=1),MAX(IF(BG87:HH87=1,$BG$3:$HH$3)),"-")</f>
        <v>-</v>
      </c>
      <c r="K87" s="766" t="str">
        <f t="array" ref="K87">IF((G87&gt;=1),MAX(IF(BG87:HH87=1,$BG$2:$HH$2)),"-")</f>
        <v>-</v>
      </c>
      <c r="L87" s="390">
        <f t="shared" ca="1" si="110"/>
        <v>1</v>
      </c>
      <c r="M87" s="390" t="str">
        <f t="shared" ca="1" si="111"/>
        <v>-</v>
      </c>
      <c r="N87" s="451">
        <f t="shared" si="112"/>
        <v>0</v>
      </c>
      <c r="O87" s="450">
        <f t="shared" si="113"/>
        <v>0</v>
      </c>
      <c r="P87" s="162">
        <f t="shared" si="114"/>
        <v>0</v>
      </c>
      <c r="Q87" s="449">
        <f t="shared" si="115"/>
        <v>0</v>
      </c>
      <c r="R87" s="448">
        <f t="shared" si="116"/>
        <v>0</v>
      </c>
      <c r="S87" s="447">
        <f t="shared" si="117"/>
        <v>0</v>
      </c>
      <c r="T87" s="368">
        <f t="shared" si="118"/>
        <v>0</v>
      </c>
      <c r="U87" s="163">
        <f t="shared" si="119"/>
        <v>0</v>
      </c>
      <c r="V87" s="369">
        <f t="shared" si="120"/>
        <v>0</v>
      </c>
      <c r="W87" s="164">
        <f t="shared" si="121"/>
        <v>0</v>
      </c>
      <c r="X87" s="165">
        <f t="array" ref="X87">SUM(1*(BG$5:HH$5=BG87:HH87))-1</f>
        <v>0</v>
      </c>
      <c r="Y87" s="166">
        <f t="shared" si="122"/>
        <v>0</v>
      </c>
      <c r="Z87" s="395">
        <f t="shared" si="123"/>
        <v>15</v>
      </c>
      <c r="AA87" s="395">
        <f t="shared" si="124"/>
        <v>17</v>
      </c>
      <c r="AB87" s="403">
        <f t="shared" si="125"/>
        <v>0.88235294117647056</v>
      </c>
      <c r="AC87" s="3427">
        <f t="shared" si="126"/>
        <v>0</v>
      </c>
      <c r="AD87" s="3428">
        <f t="shared" si="127"/>
        <v>0</v>
      </c>
      <c r="AE87" s="3429">
        <f t="shared" si="128"/>
        <v>0</v>
      </c>
      <c r="AF87" s="3430">
        <f t="shared" si="129"/>
        <v>0</v>
      </c>
      <c r="AG87" s="3431">
        <f t="shared" si="130"/>
        <v>0</v>
      </c>
      <c r="AH87" s="3432">
        <f t="shared" si="131"/>
        <v>0</v>
      </c>
      <c r="AI87" s="3433">
        <f t="shared" si="132"/>
        <v>0</v>
      </c>
      <c r="AJ87" s="3434">
        <f t="shared" si="133"/>
        <v>0</v>
      </c>
      <c r="AK87" s="3435">
        <f t="shared" si="134"/>
        <v>0</v>
      </c>
      <c r="AL87" s="3436">
        <f t="shared" si="135"/>
        <v>0</v>
      </c>
      <c r="AM87" s="3437">
        <f t="shared" si="136"/>
        <v>0</v>
      </c>
      <c r="AN87" s="3438">
        <f t="shared" si="137"/>
        <v>0</v>
      </c>
      <c r="AO87" s="3439">
        <f t="shared" si="138"/>
        <v>0</v>
      </c>
      <c r="AP87" s="3440">
        <f t="shared" si="139"/>
        <v>0</v>
      </c>
      <c r="AQ87" s="3427">
        <f t="shared" si="140"/>
        <v>0</v>
      </c>
      <c r="AR87" s="3428">
        <f t="shared" si="141"/>
        <v>0</v>
      </c>
      <c r="AS87" s="3429">
        <f t="shared" si="142"/>
        <v>1</v>
      </c>
      <c r="AT87" s="3430">
        <f t="shared" si="143"/>
        <v>0</v>
      </c>
      <c r="AU87" s="3431">
        <f t="shared" si="144"/>
        <v>0</v>
      </c>
      <c r="AV87" s="3432">
        <f t="shared" si="145"/>
        <v>0</v>
      </c>
      <c r="AW87" s="3433">
        <f t="shared" si="146"/>
        <v>0</v>
      </c>
      <c r="AX87" s="3434">
        <f t="shared" si="147"/>
        <v>0</v>
      </c>
      <c r="AY87" s="3435">
        <f t="shared" si="148"/>
        <v>0</v>
      </c>
      <c r="AZ87" s="3436">
        <f t="shared" si="149"/>
        <v>0</v>
      </c>
      <c r="BA87" s="3437">
        <f t="shared" si="150"/>
        <v>0</v>
      </c>
      <c r="BB87" s="3438">
        <f t="shared" si="151"/>
        <v>0</v>
      </c>
      <c r="BC87" s="3439">
        <f t="shared" si="152"/>
        <v>0</v>
      </c>
      <c r="BD87" s="3440">
        <f t="shared" si="153"/>
        <v>0</v>
      </c>
      <c r="BE87" s="3427">
        <f t="shared" si="154"/>
        <v>0</v>
      </c>
      <c r="BF87" s="3428">
        <f t="shared" si="155"/>
        <v>0</v>
      </c>
      <c r="BG87" s="100"/>
      <c r="BH87" s="101"/>
      <c r="BI87" s="101"/>
      <c r="BJ87" s="112"/>
      <c r="BK87" s="112"/>
      <c r="BL87" s="112"/>
      <c r="BM87" s="112"/>
      <c r="BN87" s="112"/>
      <c r="BO87" s="112"/>
      <c r="BP87" s="112"/>
      <c r="BQ87" s="112"/>
      <c r="BR87" s="104"/>
      <c r="BS87" s="104"/>
      <c r="BT87" s="104"/>
      <c r="BU87" s="104"/>
      <c r="BV87" s="104"/>
      <c r="BW87" s="104"/>
      <c r="BX87" s="104"/>
      <c r="BY87" s="104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2">
        <v>15</v>
      </c>
      <c r="EE87" s="102"/>
      <c r="EF87" s="102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373"/>
      <c r="ER87" s="373"/>
      <c r="ES87" s="373"/>
      <c r="ET87" s="373"/>
      <c r="EU87" s="373"/>
      <c r="EV87" s="373"/>
      <c r="EW87" s="521"/>
      <c r="EX87" s="521"/>
      <c r="EY87" s="521"/>
      <c r="EZ87" s="521"/>
      <c r="FA87" s="521"/>
      <c r="FB87" s="521"/>
      <c r="FC87" s="521"/>
      <c r="FD87" s="521"/>
      <c r="FE87" s="640"/>
      <c r="FF87" s="640"/>
      <c r="FG87" s="640"/>
      <c r="FH87" s="640"/>
      <c r="FI87" s="640"/>
      <c r="FJ87" s="640"/>
      <c r="FK87" s="640"/>
      <c r="FL87" s="640"/>
      <c r="FM87" s="640"/>
      <c r="FN87" s="640"/>
      <c r="FO87" s="640"/>
      <c r="FP87" s="640"/>
      <c r="FQ87" s="640"/>
      <c r="FR87" s="640"/>
      <c r="FS87" s="759"/>
      <c r="FT87" s="759"/>
      <c r="FU87" s="759"/>
      <c r="FV87" s="759"/>
      <c r="FW87" s="759"/>
      <c r="FX87" s="759"/>
      <c r="FY87" s="759"/>
      <c r="FZ87" s="759"/>
      <c r="GA87" s="759"/>
      <c r="GB87" s="759"/>
      <c r="GC87" s="759"/>
      <c r="GD87" s="759"/>
      <c r="GE87" s="759"/>
      <c r="GF87" s="759"/>
      <c r="GG87" s="1607"/>
      <c r="GH87" s="1607"/>
      <c r="GI87" s="1607"/>
      <c r="GJ87" s="1607"/>
      <c r="GK87" s="1607"/>
      <c r="GL87" s="1607"/>
      <c r="GM87" s="1607"/>
      <c r="GN87" s="1607"/>
      <c r="GO87" s="1607"/>
      <c r="GP87" s="1607"/>
      <c r="GQ87" s="1607"/>
      <c r="GR87" s="1607"/>
      <c r="GS87" s="1607"/>
      <c r="GT87" s="1607"/>
      <c r="GU87" s="1607"/>
      <c r="GV87" s="3606"/>
      <c r="GW87" s="3606"/>
      <c r="GX87" s="3606"/>
      <c r="GY87" s="3606"/>
      <c r="GZ87" s="3606"/>
      <c r="HA87" s="3606"/>
      <c r="HB87" s="3606"/>
      <c r="HC87" s="3672"/>
      <c r="HD87" s="3606"/>
      <c r="HE87" s="3606"/>
      <c r="HF87" s="3606"/>
      <c r="HG87" s="3762"/>
      <c r="HH87" s="3763"/>
    </row>
    <row r="88" spans="1:216" s="484" customFormat="1" ht="11.1" customHeight="1" x14ac:dyDescent="0.2">
      <c r="A88" s="59" t="s">
        <v>207</v>
      </c>
      <c r="B88" s="59" t="s">
        <v>206</v>
      </c>
      <c r="C88" s="454">
        <f t="shared" si="105"/>
        <v>42</v>
      </c>
      <c r="D88" s="453">
        <f t="shared" si="106"/>
        <v>0.26751592356687898</v>
      </c>
      <c r="E88" s="409">
        <f t="array" ref="E88">MIN(IF(BG88:HH88&gt;=1,$BG$3:$HH$3))</f>
        <v>41670</v>
      </c>
      <c r="F88" s="406">
        <f t="array" ref="F88">MAX(IF(BG88:HH88&gt;=1,$BG$3:$HH$3))</f>
        <v>43889</v>
      </c>
      <c r="G88" s="448">
        <f t="shared" si="107"/>
        <v>1</v>
      </c>
      <c r="H88" s="452">
        <f t="shared" si="108"/>
        <v>2.3809523809523808E-2</v>
      </c>
      <c r="I88" s="632">
        <f t="shared" si="109"/>
        <v>0.2</v>
      </c>
      <c r="J88" s="381">
        <f t="array" ref="J88">IF((G88&gt;=1),MAX(IF(BG88:HH88=1,$BG$3:$HH$3)),"-")</f>
        <v>43630</v>
      </c>
      <c r="K88" s="766">
        <f t="array" ref="K88">IF((G88&gt;=1),MAX(IF(BG88:HH88=1,$BG$2:$HH$2)),"-")</f>
        <v>144</v>
      </c>
      <c r="L88" s="390">
        <f t="shared" ca="1" si="110"/>
        <v>9</v>
      </c>
      <c r="M88" s="390">
        <f t="shared" ca="1" si="111"/>
        <v>13</v>
      </c>
      <c r="N88" s="451">
        <f t="shared" si="112"/>
        <v>4</v>
      </c>
      <c r="O88" s="450">
        <f t="shared" si="113"/>
        <v>9.5238095238095233E-2</v>
      </c>
      <c r="P88" s="162">
        <f t="shared" si="114"/>
        <v>1</v>
      </c>
      <c r="Q88" s="449">
        <f t="shared" si="115"/>
        <v>2.3809523809523808E-2</v>
      </c>
      <c r="R88" s="448">
        <f t="shared" si="116"/>
        <v>6</v>
      </c>
      <c r="S88" s="447">
        <f t="shared" si="117"/>
        <v>0.14285714285714285</v>
      </c>
      <c r="T88" s="368">
        <f t="shared" si="118"/>
        <v>9</v>
      </c>
      <c r="U88" s="163">
        <f t="shared" si="119"/>
        <v>0.21428571428571427</v>
      </c>
      <c r="V88" s="369">
        <f t="shared" si="120"/>
        <v>17</v>
      </c>
      <c r="W88" s="164">
        <f t="shared" si="121"/>
        <v>0.40476190476190477</v>
      </c>
      <c r="X88" s="165">
        <f t="array" ref="X88">SUM(1*(BG$5:HH$5=BG88:HH88))-1</f>
        <v>3</v>
      </c>
      <c r="Y88" s="166">
        <f t="shared" si="122"/>
        <v>7.1428571428571425E-2</v>
      </c>
      <c r="Z88" s="395">
        <f t="shared" si="123"/>
        <v>8.9285714285714288</v>
      </c>
      <c r="AA88" s="395">
        <f t="shared" si="124"/>
        <v>15.333333333333334</v>
      </c>
      <c r="AB88" s="403">
        <f t="shared" si="125"/>
        <v>0.58229813664596275</v>
      </c>
      <c r="AC88" s="3427">
        <f t="shared" si="126"/>
        <v>0</v>
      </c>
      <c r="AD88" s="3428">
        <f t="shared" si="127"/>
        <v>0</v>
      </c>
      <c r="AE88" s="3429">
        <f t="shared" si="128"/>
        <v>0</v>
      </c>
      <c r="AF88" s="3430">
        <f t="shared" si="129"/>
        <v>0</v>
      </c>
      <c r="AG88" s="3431">
        <f t="shared" si="130"/>
        <v>0</v>
      </c>
      <c r="AH88" s="3432">
        <f t="shared" si="131"/>
        <v>0</v>
      </c>
      <c r="AI88" s="3433">
        <f t="shared" si="132"/>
        <v>0</v>
      </c>
      <c r="AJ88" s="3434">
        <f t="shared" si="133"/>
        <v>0</v>
      </c>
      <c r="AK88" s="3435">
        <f t="shared" si="134"/>
        <v>0</v>
      </c>
      <c r="AL88" s="3436">
        <f t="shared" si="135"/>
        <v>0</v>
      </c>
      <c r="AM88" s="3437">
        <f t="shared" si="136"/>
        <v>0</v>
      </c>
      <c r="AN88" s="3438">
        <f t="shared" si="137"/>
        <v>0</v>
      </c>
      <c r="AO88" s="3439">
        <f t="shared" si="138"/>
        <v>0</v>
      </c>
      <c r="AP88" s="3440">
        <f t="shared" si="139"/>
        <v>0</v>
      </c>
      <c r="AQ88" s="3427">
        <f t="shared" si="140"/>
        <v>1</v>
      </c>
      <c r="AR88" s="3428">
        <f t="shared" si="141"/>
        <v>0</v>
      </c>
      <c r="AS88" s="3429">
        <f t="shared" si="142"/>
        <v>1</v>
      </c>
      <c r="AT88" s="3430">
        <f t="shared" si="143"/>
        <v>0</v>
      </c>
      <c r="AU88" s="3431">
        <f t="shared" si="144"/>
        <v>10</v>
      </c>
      <c r="AV88" s="3432">
        <f t="shared" si="145"/>
        <v>0</v>
      </c>
      <c r="AW88" s="3433">
        <f t="shared" si="146"/>
        <v>8</v>
      </c>
      <c r="AX88" s="3434">
        <f t="shared" si="147"/>
        <v>0</v>
      </c>
      <c r="AY88" s="3435">
        <f t="shared" si="148"/>
        <v>6</v>
      </c>
      <c r="AZ88" s="3436">
        <f t="shared" si="149"/>
        <v>0</v>
      </c>
      <c r="BA88" s="3437">
        <f t="shared" si="150"/>
        <v>8</v>
      </c>
      <c r="BB88" s="3438">
        <f t="shared" si="151"/>
        <v>1</v>
      </c>
      <c r="BC88" s="3439">
        <f t="shared" si="152"/>
        <v>8</v>
      </c>
      <c r="BD88" s="3440">
        <f t="shared" si="153"/>
        <v>0</v>
      </c>
      <c r="BE88" s="3427">
        <f t="shared" si="154"/>
        <v>0</v>
      </c>
      <c r="BF88" s="3428">
        <f t="shared" si="155"/>
        <v>0</v>
      </c>
      <c r="BG88" s="100"/>
      <c r="BH88" s="101"/>
      <c r="BI88" s="101"/>
      <c r="BJ88" s="112"/>
      <c r="BK88" s="112"/>
      <c r="BL88" s="112"/>
      <c r="BM88" s="112"/>
      <c r="BN88" s="112"/>
      <c r="BO88" s="112"/>
      <c r="BP88" s="112"/>
      <c r="BQ88" s="112"/>
      <c r="BR88" s="103"/>
      <c r="BS88" s="103"/>
      <c r="BT88" s="103"/>
      <c r="BU88" s="103"/>
      <c r="BV88" s="103"/>
      <c r="BW88" s="103"/>
      <c r="BX88" s="103"/>
      <c r="BY88" s="104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9"/>
      <c r="DS88" s="109"/>
      <c r="DT88" s="109"/>
      <c r="DU88" s="109"/>
      <c r="DV88" s="109"/>
      <c r="DW88" s="109"/>
      <c r="DX88" s="109">
        <v>16</v>
      </c>
      <c r="DY88" s="109"/>
      <c r="DZ88" s="109"/>
      <c r="EA88" s="109"/>
      <c r="EB88" s="109"/>
      <c r="EC88" s="109"/>
      <c r="ED88" s="102"/>
      <c r="EE88" s="102"/>
      <c r="EF88" s="102"/>
      <c r="EG88" s="110"/>
      <c r="EH88" s="110"/>
      <c r="EI88" s="110"/>
      <c r="EJ88" s="110"/>
      <c r="EK88" s="110"/>
      <c r="EL88" s="110"/>
      <c r="EM88" s="110">
        <v>9</v>
      </c>
      <c r="EN88" s="110"/>
      <c r="EO88" s="110"/>
      <c r="EP88" s="110"/>
      <c r="EQ88" s="373"/>
      <c r="ER88" s="373">
        <v>5</v>
      </c>
      <c r="ES88" s="373">
        <v>3</v>
      </c>
      <c r="ET88" s="373">
        <v>9</v>
      </c>
      <c r="EU88" s="373">
        <v>10</v>
      </c>
      <c r="EV88" s="373">
        <v>16</v>
      </c>
      <c r="EW88" s="521">
        <v>4</v>
      </c>
      <c r="EX88" s="521">
        <v>5</v>
      </c>
      <c r="EY88" s="521"/>
      <c r="EZ88" s="521">
        <v>13</v>
      </c>
      <c r="FA88" s="521">
        <v>14</v>
      </c>
      <c r="FB88" s="521"/>
      <c r="FC88" s="521"/>
      <c r="FD88" s="521">
        <v>6</v>
      </c>
      <c r="FE88" s="640">
        <v>12</v>
      </c>
      <c r="FF88" s="640"/>
      <c r="FG88" s="640">
        <v>14</v>
      </c>
      <c r="FH88" s="640">
        <v>11</v>
      </c>
      <c r="FI88" s="640"/>
      <c r="FJ88" s="640"/>
      <c r="FK88" s="640">
        <v>10</v>
      </c>
      <c r="FL88" s="640">
        <v>9</v>
      </c>
      <c r="FM88" s="640">
        <v>5</v>
      </c>
      <c r="FN88" s="640">
        <v>11</v>
      </c>
      <c r="FO88" s="640"/>
      <c r="FP88" s="640">
        <v>2</v>
      </c>
      <c r="FQ88" s="640"/>
      <c r="FR88" s="640"/>
      <c r="FS88" s="759">
        <v>9</v>
      </c>
      <c r="FT88" s="759">
        <v>15</v>
      </c>
      <c r="FU88" s="759">
        <v>15</v>
      </c>
      <c r="FV88" s="759"/>
      <c r="FW88" s="759"/>
      <c r="FX88" s="759">
        <v>2</v>
      </c>
      <c r="FY88" s="759">
        <v>12</v>
      </c>
      <c r="FZ88" s="759"/>
      <c r="GA88" s="759"/>
      <c r="GB88" s="759"/>
      <c r="GC88" s="759">
        <v>8</v>
      </c>
      <c r="GD88" s="759"/>
      <c r="GE88" s="759"/>
      <c r="GF88" s="759"/>
      <c r="GG88" s="1607">
        <v>5</v>
      </c>
      <c r="GH88" s="1607">
        <v>12</v>
      </c>
      <c r="GI88" s="1607"/>
      <c r="GJ88" s="1607">
        <v>14</v>
      </c>
      <c r="GK88" s="1607"/>
      <c r="GL88" s="1607">
        <v>7</v>
      </c>
      <c r="GM88" s="1607"/>
      <c r="GN88" s="1607">
        <v>6</v>
      </c>
      <c r="GO88" s="1607"/>
      <c r="GP88" s="1607"/>
      <c r="GQ88" s="1607">
        <v>11</v>
      </c>
      <c r="GR88" s="1607"/>
      <c r="GS88" s="1607"/>
      <c r="GT88" s="1607">
        <v>1</v>
      </c>
      <c r="GU88" s="1607">
        <v>2</v>
      </c>
      <c r="GV88" s="3606">
        <v>2</v>
      </c>
      <c r="GW88" s="3606"/>
      <c r="GX88" s="3606">
        <v>10</v>
      </c>
      <c r="GY88" s="3606"/>
      <c r="GZ88" s="3606">
        <v>14</v>
      </c>
      <c r="HA88" s="3606">
        <v>5</v>
      </c>
      <c r="HB88" s="3606">
        <v>16</v>
      </c>
      <c r="HC88" s="3672"/>
      <c r="HD88" s="3606">
        <v>8</v>
      </c>
      <c r="HE88" s="3606">
        <v>8</v>
      </c>
      <c r="HF88" s="3606">
        <v>9</v>
      </c>
      <c r="HG88" s="3762"/>
      <c r="HH88" s="3763"/>
    </row>
    <row r="89" spans="1:216" s="484" customFormat="1" ht="11.1" customHeight="1" x14ac:dyDescent="0.2">
      <c r="A89" s="62" t="s">
        <v>100</v>
      </c>
      <c r="B89" s="62" t="s">
        <v>45</v>
      </c>
      <c r="C89" s="454">
        <f t="shared" si="105"/>
        <v>87</v>
      </c>
      <c r="D89" s="453">
        <f t="shared" si="106"/>
        <v>0.55414012738853502</v>
      </c>
      <c r="E89" s="409">
        <f t="array" ref="E89">MIN(IF(BG89:HH89&gt;=1,$BG$3:$HH$3))</f>
        <v>39913</v>
      </c>
      <c r="F89" s="406">
        <f t="array" ref="F89">MAX(IF(BG89:HH89&gt;=1,$BG$3:$HH$3))</f>
        <v>43889</v>
      </c>
      <c r="G89" s="448">
        <f t="shared" si="107"/>
        <v>3</v>
      </c>
      <c r="H89" s="452">
        <f t="shared" si="108"/>
        <v>3.4482758620689655E-2</v>
      </c>
      <c r="I89" s="632">
        <f t="shared" si="109"/>
        <v>0.21428571428571427</v>
      </c>
      <c r="J89" s="381">
        <f t="array" ref="J89">IF((G89&gt;=1),MAX(IF(BG89:HH89=1,$BG$3:$HH$3)),"-")</f>
        <v>43812</v>
      </c>
      <c r="K89" s="766">
        <f t="array" ref="K89">IF((G89&gt;=1),MAX(IF(BG89:HH89=1,$BG$2:$HH$2)),"-")</f>
        <v>152</v>
      </c>
      <c r="L89" s="390">
        <f t="shared" ca="1" si="110"/>
        <v>4</v>
      </c>
      <c r="M89" s="390">
        <f t="shared" ca="1" si="111"/>
        <v>5</v>
      </c>
      <c r="N89" s="451">
        <f t="shared" si="112"/>
        <v>11</v>
      </c>
      <c r="O89" s="450">
        <f t="shared" si="113"/>
        <v>0.12643678160919541</v>
      </c>
      <c r="P89" s="162">
        <f t="shared" si="114"/>
        <v>7</v>
      </c>
      <c r="Q89" s="449">
        <f t="shared" si="115"/>
        <v>8.0459770114942528E-2</v>
      </c>
      <c r="R89" s="448">
        <f t="shared" si="116"/>
        <v>21</v>
      </c>
      <c r="S89" s="447">
        <f t="shared" si="117"/>
        <v>0.2413793103448276</v>
      </c>
      <c r="T89" s="368">
        <f t="shared" si="118"/>
        <v>27</v>
      </c>
      <c r="U89" s="163">
        <f t="shared" si="119"/>
        <v>0.31034482758620691</v>
      </c>
      <c r="V89" s="369">
        <f t="shared" si="120"/>
        <v>43</v>
      </c>
      <c r="W89" s="164">
        <f t="shared" si="121"/>
        <v>0.4942528735632184</v>
      </c>
      <c r="X89" s="165">
        <f t="array" ref="X89">SUM(1*(BG$5:HH$5=BG89:HH89))-1</f>
        <v>8</v>
      </c>
      <c r="Y89" s="166">
        <f t="shared" si="122"/>
        <v>9.1954022988505746E-2</v>
      </c>
      <c r="Z89" s="395">
        <f t="shared" si="123"/>
        <v>7.2528735632183912</v>
      </c>
      <c r="AA89" s="395">
        <f t="shared" si="124"/>
        <v>13.954022988505747</v>
      </c>
      <c r="AB89" s="403">
        <f t="shared" si="125"/>
        <v>0.51976935749588138</v>
      </c>
      <c r="AC89" s="3427">
        <f t="shared" si="126"/>
        <v>0</v>
      </c>
      <c r="AD89" s="3428">
        <f t="shared" si="127"/>
        <v>0</v>
      </c>
      <c r="AE89" s="3429">
        <f t="shared" si="128"/>
        <v>0</v>
      </c>
      <c r="AF89" s="3430">
        <f t="shared" si="129"/>
        <v>0</v>
      </c>
      <c r="AG89" s="3431">
        <f t="shared" si="130"/>
        <v>2</v>
      </c>
      <c r="AH89" s="3432">
        <f t="shared" si="131"/>
        <v>0</v>
      </c>
      <c r="AI89" s="3433">
        <f t="shared" si="132"/>
        <v>4</v>
      </c>
      <c r="AJ89" s="3434">
        <f t="shared" si="133"/>
        <v>0</v>
      </c>
      <c r="AK89" s="3435">
        <f t="shared" si="134"/>
        <v>3</v>
      </c>
      <c r="AL89" s="3436">
        <f t="shared" si="135"/>
        <v>0</v>
      </c>
      <c r="AM89" s="3437">
        <f t="shared" si="136"/>
        <v>4</v>
      </c>
      <c r="AN89" s="3438">
        <f t="shared" si="137"/>
        <v>0</v>
      </c>
      <c r="AO89" s="3439">
        <f t="shared" si="138"/>
        <v>7</v>
      </c>
      <c r="AP89" s="3440">
        <f t="shared" si="139"/>
        <v>0</v>
      </c>
      <c r="AQ89" s="3427">
        <f t="shared" si="140"/>
        <v>9</v>
      </c>
      <c r="AR89" s="3428">
        <f t="shared" si="141"/>
        <v>0</v>
      </c>
      <c r="AS89" s="3429">
        <f t="shared" si="142"/>
        <v>6</v>
      </c>
      <c r="AT89" s="3430">
        <f t="shared" si="143"/>
        <v>0</v>
      </c>
      <c r="AU89" s="3431">
        <f t="shared" si="144"/>
        <v>8</v>
      </c>
      <c r="AV89" s="3432">
        <f t="shared" si="145"/>
        <v>0</v>
      </c>
      <c r="AW89" s="3433">
        <f t="shared" si="146"/>
        <v>11</v>
      </c>
      <c r="AX89" s="3434">
        <f t="shared" si="147"/>
        <v>1</v>
      </c>
      <c r="AY89" s="3435">
        <f t="shared" si="148"/>
        <v>11</v>
      </c>
      <c r="AZ89" s="3436">
        <f t="shared" si="149"/>
        <v>1</v>
      </c>
      <c r="BA89" s="3437">
        <f t="shared" si="150"/>
        <v>13</v>
      </c>
      <c r="BB89" s="3438">
        <f t="shared" si="151"/>
        <v>0</v>
      </c>
      <c r="BC89" s="3439">
        <f t="shared" si="152"/>
        <v>9</v>
      </c>
      <c r="BD89" s="3440">
        <f t="shared" si="153"/>
        <v>1</v>
      </c>
      <c r="BE89" s="3427">
        <f t="shared" si="154"/>
        <v>0</v>
      </c>
      <c r="BF89" s="3428">
        <f t="shared" si="155"/>
        <v>0</v>
      </c>
      <c r="BG89" s="100"/>
      <c r="BH89" s="101"/>
      <c r="BI89" s="101"/>
      <c r="BJ89" s="112"/>
      <c r="BK89" s="112"/>
      <c r="BL89" s="112"/>
      <c r="BM89" s="112"/>
      <c r="BN89" s="112"/>
      <c r="BO89" s="112"/>
      <c r="BP89" s="112"/>
      <c r="BQ89" s="112"/>
      <c r="BR89" s="104"/>
      <c r="BS89" s="104"/>
      <c r="BT89" s="104"/>
      <c r="BU89" s="104"/>
      <c r="BV89" s="104"/>
      <c r="BW89" s="104">
        <v>10</v>
      </c>
      <c r="BX89" s="104">
        <v>7</v>
      </c>
      <c r="BY89" s="104"/>
      <c r="BZ89" s="105">
        <v>8</v>
      </c>
      <c r="CA89" s="105"/>
      <c r="CB89" s="105"/>
      <c r="CC89" s="105"/>
      <c r="CD89" s="105"/>
      <c r="CE89" s="105">
        <v>7</v>
      </c>
      <c r="CF89" s="105"/>
      <c r="CG89" s="105">
        <v>4</v>
      </c>
      <c r="CH89" s="105"/>
      <c r="CI89" s="105">
        <v>6</v>
      </c>
      <c r="CJ89" s="106"/>
      <c r="CK89" s="106"/>
      <c r="CL89" s="106"/>
      <c r="CM89" s="106"/>
      <c r="CN89" s="106"/>
      <c r="CO89" s="106"/>
      <c r="CP89" s="106"/>
      <c r="CQ89" s="106"/>
      <c r="CR89" s="106">
        <v>5</v>
      </c>
      <c r="CS89" s="106">
        <v>2</v>
      </c>
      <c r="CT89" s="106">
        <v>7</v>
      </c>
      <c r="CU89" s="107"/>
      <c r="CV89" s="107"/>
      <c r="CW89" s="107">
        <v>7</v>
      </c>
      <c r="CX89" s="107"/>
      <c r="CY89" s="107">
        <v>13</v>
      </c>
      <c r="CZ89" s="107">
        <v>7</v>
      </c>
      <c r="DA89" s="107">
        <v>4</v>
      </c>
      <c r="DB89" s="107"/>
      <c r="DC89" s="107"/>
      <c r="DD89" s="107"/>
      <c r="DE89" s="108"/>
      <c r="DF89" s="108"/>
      <c r="DG89" s="108"/>
      <c r="DH89" s="108"/>
      <c r="DI89" s="108">
        <v>5</v>
      </c>
      <c r="DJ89" s="108"/>
      <c r="DK89" s="108">
        <v>8</v>
      </c>
      <c r="DL89" s="108">
        <v>2</v>
      </c>
      <c r="DM89" s="108">
        <v>2</v>
      </c>
      <c r="DN89" s="108">
        <v>5</v>
      </c>
      <c r="DO89" s="108">
        <v>2</v>
      </c>
      <c r="DP89" s="108"/>
      <c r="DQ89" s="108">
        <v>8</v>
      </c>
      <c r="DR89" s="109"/>
      <c r="DS89" s="109">
        <v>10</v>
      </c>
      <c r="DT89" s="109">
        <v>3</v>
      </c>
      <c r="DU89" s="109">
        <v>4</v>
      </c>
      <c r="DV89" s="109"/>
      <c r="DW89" s="109">
        <v>4</v>
      </c>
      <c r="DX89" s="109">
        <v>5</v>
      </c>
      <c r="DY89" s="109">
        <v>8</v>
      </c>
      <c r="DZ89" s="109">
        <v>8</v>
      </c>
      <c r="EA89" s="109">
        <v>5</v>
      </c>
      <c r="EB89" s="109">
        <v>5</v>
      </c>
      <c r="EC89" s="109"/>
      <c r="ED89" s="102"/>
      <c r="EE89" s="102"/>
      <c r="EF89" s="102">
        <v>12</v>
      </c>
      <c r="EG89" s="110">
        <v>10</v>
      </c>
      <c r="EH89" s="110"/>
      <c r="EI89" s="110"/>
      <c r="EJ89" s="110">
        <v>7</v>
      </c>
      <c r="EK89" s="110">
        <v>12</v>
      </c>
      <c r="EL89" s="110"/>
      <c r="EM89" s="110">
        <v>11</v>
      </c>
      <c r="EN89" s="110"/>
      <c r="EO89" s="110"/>
      <c r="EP89" s="110">
        <v>3</v>
      </c>
      <c r="EQ89" s="373"/>
      <c r="ER89" s="373">
        <v>11</v>
      </c>
      <c r="ES89" s="373">
        <v>11</v>
      </c>
      <c r="ET89" s="373"/>
      <c r="EU89" s="373">
        <v>12</v>
      </c>
      <c r="EV89" s="373">
        <v>11</v>
      </c>
      <c r="EW89" s="521"/>
      <c r="EX89" s="521">
        <v>3</v>
      </c>
      <c r="EY89" s="521"/>
      <c r="EZ89" s="521">
        <v>2</v>
      </c>
      <c r="FA89" s="521"/>
      <c r="FB89" s="521">
        <v>11</v>
      </c>
      <c r="FC89" s="521"/>
      <c r="FD89" s="521">
        <v>12</v>
      </c>
      <c r="FE89" s="640">
        <v>8</v>
      </c>
      <c r="FF89" s="640">
        <v>11</v>
      </c>
      <c r="FG89" s="640">
        <v>3</v>
      </c>
      <c r="FH89" s="640">
        <v>1</v>
      </c>
      <c r="FI89" s="640">
        <v>3</v>
      </c>
      <c r="FJ89" s="640"/>
      <c r="FK89" s="640">
        <v>2</v>
      </c>
      <c r="FL89" s="640"/>
      <c r="FM89" s="640">
        <v>9</v>
      </c>
      <c r="FN89" s="640">
        <v>13</v>
      </c>
      <c r="FO89" s="640">
        <v>3</v>
      </c>
      <c r="FP89" s="640">
        <v>12</v>
      </c>
      <c r="FQ89" s="640">
        <v>4</v>
      </c>
      <c r="FR89" s="640"/>
      <c r="FS89" s="759">
        <v>14</v>
      </c>
      <c r="FT89" s="759">
        <v>2</v>
      </c>
      <c r="FU89" s="759">
        <v>14</v>
      </c>
      <c r="FV89" s="759"/>
      <c r="FW89" s="759">
        <v>11</v>
      </c>
      <c r="FX89" s="759"/>
      <c r="FY89" s="759">
        <v>2</v>
      </c>
      <c r="FZ89" s="759">
        <v>6</v>
      </c>
      <c r="GA89" s="759">
        <v>1</v>
      </c>
      <c r="GB89" s="759">
        <v>14</v>
      </c>
      <c r="GC89" s="759"/>
      <c r="GD89" s="759">
        <v>2</v>
      </c>
      <c r="GE89" s="759">
        <v>7</v>
      </c>
      <c r="GF89" s="759">
        <v>9</v>
      </c>
      <c r="GG89" s="1607">
        <v>3</v>
      </c>
      <c r="GH89" s="1607">
        <v>4</v>
      </c>
      <c r="GI89" s="1607">
        <v>13</v>
      </c>
      <c r="GJ89" s="1607"/>
      <c r="GK89" s="1607">
        <v>13</v>
      </c>
      <c r="GL89" s="1607">
        <v>11</v>
      </c>
      <c r="GM89" s="1607">
        <v>5</v>
      </c>
      <c r="GN89" s="1607">
        <v>14</v>
      </c>
      <c r="GO89" s="1607">
        <v>12</v>
      </c>
      <c r="GP89" s="1607">
        <v>2</v>
      </c>
      <c r="GQ89" s="1607"/>
      <c r="GR89" s="1607">
        <v>4</v>
      </c>
      <c r="GS89" s="1607">
        <v>8</v>
      </c>
      <c r="GT89" s="1607">
        <v>15</v>
      </c>
      <c r="GU89" s="1607">
        <v>7</v>
      </c>
      <c r="GV89" s="3606">
        <v>13</v>
      </c>
      <c r="GW89" s="3606"/>
      <c r="GX89" s="3606">
        <v>2</v>
      </c>
      <c r="GY89" s="3606">
        <v>16</v>
      </c>
      <c r="GZ89" s="3606">
        <v>11</v>
      </c>
      <c r="HA89" s="3606"/>
      <c r="HB89" s="3606">
        <v>1</v>
      </c>
      <c r="HC89" s="3672">
        <v>6</v>
      </c>
      <c r="HD89" s="3606">
        <v>7</v>
      </c>
      <c r="HE89" s="3606">
        <v>9</v>
      </c>
      <c r="HF89" s="3606">
        <v>5</v>
      </c>
      <c r="HG89" s="3762"/>
      <c r="HH89" s="3763"/>
    </row>
    <row r="90" spans="1:216" s="484" customFormat="1" ht="11.1" customHeight="1" x14ac:dyDescent="0.2">
      <c r="A90" s="59" t="s">
        <v>119</v>
      </c>
      <c r="B90" s="59" t="s">
        <v>63</v>
      </c>
      <c r="C90" s="454">
        <f t="shared" si="105"/>
        <v>4</v>
      </c>
      <c r="D90" s="453">
        <f t="shared" si="106"/>
        <v>2.5477707006369428E-2</v>
      </c>
      <c r="E90" s="409">
        <f t="array" ref="E90">MIN(IF(BG90:HH90&gt;=1,$BG$3:$HH$3))</f>
        <v>40243</v>
      </c>
      <c r="F90" s="406">
        <f t="array" ref="F90">MAX(IF(BG90:HH90&gt;=1,$BG$3:$HH$3))</f>
        <v>41117</v>
      </c>
      <c r="G90" s="448">
        <f t="shared" si="107"/>
        <v>0</v>
      </c>
      <c r="H90" s="452">
        <f t="shared" si="108"/>
        <v>0</v>
      </c>
      <c r="I90" s="632" t="str">
        <f t="shared" si="109"/>
        <v>-</v>
      </c>
      <c r="J90" s="381" t="str">
        <f t="array" ref="J90">IF((G90&gt;=1),MAX(IF(BG90:HH90=1,$BG$3:$HH$3)),"-")</f>
        <v>-</v>
      </c>
      <c r="K90" s="766" t="str">
        <f t="array" ref="K90">IF((G90&gt;=1),MAX(IF(BG90:HH90=1,$BG$2:$HH$2)),"-")</f>
        <v>-</v>
      </c>
      <c r="L90" s="390">
        <f t="shared" ca="1" si="110"/>
        <v>4</v>
      </c>
      <c r="M90" s="390" t="str">
        <f t="shared" ca="1" si="111"/>
        <v>-</v>
      </c>
      <c r="N90" s="451">
        <f t="shared" si="112"/>
        <v>0</v>
      </c>
      <c r="O90" s="450">
        <f t="shared" si="113"/>
        <v>0</v>
      </c>
      <c r="P90" s="162">
        <f t="shared" si="114"/>
        <v>0</v>
      </c>
      <c r="Q90" s="449">
        <f t="shared" si="115"/>
        <v>0</v>
      </c>
      <c r="R90" s="448">
        <f t="shared" si="116"/>
        <v>0</v>
      </c>
      <c r="S90" s="447">
        <f t="shared" si="117"/>
        <v>0</v>
      </c>
      <c r="T90" s="368">
        <f t="shared" si="118"/>
        <v>0</v>
      </c>
      <c r="U90" s="163">
        <f t="shared" si="119"/>
        <v>0</v>
      </c>
      <c r="V90" s="369">
        <f t="shared" si="120"/>
        <v>1</v>
      </c>
      <c r="W90" s="164">
        <f t="shared" si="121"/>
        <v>0.25</v>
      </c>
      <c r="X90" s="165">
        <f t="array" ref="X90">SUM(1*(BG$5:HH$5=BG90:HH90))-1</f>
        <v>2</v>
      </c>
      <c r="Y90" s="166">
        <f t="shared" si="122"/>
        <v>0.5</v>
      </c>
      <c r="Z90" s="395">
        <f t="shared" si="123"/>
        <v>8</v>
      </c>
      <c r="AA90" s="395">
        <f t="shared" si="124"/>
        <v>9.75</v>
      </c>
      <c r="AB90" s="403">
        <f t="shared" si="125"/>
        <v>0.82051282051282048</v>
      </c>
      <c r="AC90" s="3427">
        <f t="shared" si="126"/>
        <v>0</v>
      </c>
      <c r="AD90" s="3428">
        <f t="shared" si="127"/>
        <v>0</v>
      </c>
      <c r="AE90" s="3429">
        <f t="shared" si="128"/>
        <v>0</v>
      </c>
      <c r="AF90" s="3430">
        <f t="shared" si="129"/>
        <v>0</v>
      </c>
      <c r="AG90" s="3431">
        <f t="shared" si="130"/>
        <v>0</v>
      </c>
      <c r="AH90" s="3432">
        <f t="shared" si="131"/>
        <v>0</v>
      </c>
      <c r="AI90" s="3433">
        <f t="shared" si="132"/>
        <v>2</v>
      </c>
      <c r="AJ90" s="3434">
        <f t="shared" si="133"/>
        <v>0</v>
      </c>
      <c r="AK90" s="3435">
        <f t="shared" si="134"/>
        <v>1</v>
      </c>
      <c r="AL90" s="3436">
        <f t="shared" si="135"/>
        <v>0</v>
      </c>
      <c r="AM90" s="3437">
        <f t="shared" si="136"/>
        <v>0</v>
      </c>
      <c r="AN90" s="3438">
        <f t="shared" si="137"/>
        <v>0</v>
      </c>
      <c r="AO90" s="3439">
        <f t="shared" si="138"/>
        <v>1</v>
      </c>
      <c r="AP90" s="3440">
        <f t="shared" si="139"/>
        <v>0</v>
      </c>
      <c r="AQ90" s="3427">
        <f t="shared" si="140"/>
        <v>0</v>
      </c>
      <c r="AR90" s="3428">
        <f t="shared" si="141"/>
        <v>0</v>
      </c>
      <c r="AS90" s="3429">
        <f t="shared" si="142"/>
        <v>0</v>
      </c>
      <c r="AT90" s="3430">
        <f t="shared" si="143"/>
        <v>0</v>
      </c>
      <c r="AU90" s="3431">
        <f t="shared" si="144"/>
        <v>0</v>
      </c>
      <c r="AV90" s="3432">
        <f t="shared" si="145"/>
        <v>0</v>
      </c>
      <c r="AW90" s="3433">
        <f t="shared" si="146"/>
        <v>0</v>
      </c>
      <c r="AX90" s="3434">
        <f t="shared" si="147"/>
        <v>0</v>
      </c>
      <c r="AY90" s="3435">
        <f t="shared" si="148"/>
        <v>0</v>
      </c>
      <c r="AZ90" s="3436">
        <f t="shared" si="149"/>
        <v>0</v>
      </c>
      <c r="BA90" s="3437">
        <f t="shared" si="150"/>
        <v>0</v>
      </c>
      <c r="BB90" s="3438">
        <f t="shared" si="151"/>
        <v>0</v>
      </c>
      <c r="BC90" s="3439">
        <f t="shared" si="152"/>
        <v>0</v>
      </c>
      <c r="BD90" s="3440">
        <f t="shared" si="153"/>
        <v>0</v>
      </c>
      <c r="BE90" s="3427">
        <f t="shared" si="154"/>
        <v>0</v>
      </c>
      <c r="BF90" s="3428">
        <f t="shared" si="155"/>
        <v>0</v>
      </c>
      <c r="BG90" s="100"/>
      <c r="BH90" s="101"/>
      <c r="BI90" s="101"/>
      <c r="BJ90" s="112"/>
      <c r="BK90" s="112"/>
      <c r="BL90" s="112"/>
      <c r="BM90" s="112"/>
      <c r="BN90" s="112"/>
      <c r="BO90" s="112"/>
      <c r="BP90" s="112"/>
      <c r="BQ90" s="112"/>
      <c r="BR90" s="104"/>
      <c r="BS90" s="104"/>
      <c r="BT90" s="104"/>
      <c r="BU90" s="104"/>
      <c r="BV90" s="104"/>
      <c r="BW90" s="104"/>
      <c r="BX90" s="104"/>
      <c r="BY90" s="104"/>
      <c r="BZ90" s="105"/>
      <c r="CA90" s="105"/>
      <c r="CB90" s="105"/>
      <c r="CC90" s="105"/>
      <c r="CD90" s="105"/>
      <c r="CE90" s="105"/>
      <c r="CF90" s="105"/>
      <c r="CG90" s="105">
        <v>9</v>
      </c>
      <c r="CH90" s="105">
        <v>8</v>
      </c>
      <c r="CI90" s="105"/>
      <c r="CJ90" s="106"/>
      <c r="CK90" s="106"/>
      <c r="CL90" s="106"/>
      <c r="CM90" s="106"/>
      <c r="CN90" s="106"/>
      <c r="CO90" s="106"/>
      <c r="CP90" s="106">
        <v>5</v>
      </c>
      <c r="CQ90" s="106"/>
      <c r="CR90" s="106"/>
      <c r="CS90" s="106"/>
      <c r="CT90" s="106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8">
        <v>10</v>
      </c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2"/>
      <c r="EE90" s="102"/>
      <c r="EF90" s="102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373"/>
      <c r="ER90" s="373"/>
      <c r="ES90" s="373"/>
      <c r="ET90" s="373"/>
      <c r="EU90" s="373"/>
      <c r="EV90" s="373"/>
      <c r="EW90" s="521"/>
      <c r="EX90" s="521"/>
      <c r="EY90" s="521"/>
      <c r="EZ90" s="521"/>
      <c r="FA90" s="521"/>
      <c r="FB90" s="521"/>
      <c r="FC90" s="521"/>
      <c r="FD90" s="521"/>
      <c r="FE90" s="640"/>
      <c r="FF90" s="640"/>
      <c r="FG90" s="640"/>
      <c r="FH90" s="640"/>
      <c r="FI90" s="640"/>
      <c r="FJ90" s="640"/>
      <c r="FK90" s="640"/>
      <c r="FL90" s="640"/>
      <c r="FM90" s="640"/>
      <c r="FN90" s="640"/>
      <c r="FO90" s="640"/>
      <c r="FP90" s="640"/>
      <c r="FQ90" s="640"/>
      <c r="FR90" s="640"/>
      <c r="FS90" s="759"/>
      <c r="FT90" s="759"/>
      <c r="FU90" s="759"/>
      <c r="FV90" s="759"/>
      <c r="FW90" s="759"/>
      <c r="FX90" s="759"/>
      <c r="FY90" s="759"/>
      <c r="FZ90" s="759"/>
      <c r="GA90" s="759"/>
      <c r="GB90" s="759"/>
      <c r="GC90" s="759"/>
      <c r="GD90" s="759"/>
      <c r="GE90" s="759"/>
      <c r="GF90" s="759"/>
      <c r="GG90" s="1607"/>
      <c r="GH90" s="1607"/>
      <c r="GI90" s="1607"/>
      <c r="GJ90" s="1607"/>
      <c r="GK90" s="1607"/>
      <c r="GL90" s="1607"/>
      <c r="GM90" s="1607"/>
      <c r="GN90" s="1607"/>
      <c r="GO90" s="1607"/>
      <c r="GP90" s="1607"/>
      <c r="GQ90" s="1607"/>
      <c r="GR90" s="1607"/>
      <c r="GS90" s="1607"/>
      <c r="GT90" s="1607"/>
      <c r="GU90" s="1607"/>
      <c r="GV90" s="3606"/>
      <c r="GW90" s="3606"/>
      <c r="GX90" s="3606"/>
      <c r="GY90" s="3606"/>
      <c r="GZ90" s="3606"/>
      <c r="HA90" s="3606"/>
      <c r="HB90" s="3606"/>
      <c r="HC90" s="3672"/>
      <c r="HD90" s="3606"/>
      <c r="HE90" s="3606"/>
      <c r="HF90" s="3606"/>
      <c r="HG90" s="3762"/>
      <c r="HH90" s="3763"/>
    </row>
    <row r="91" spans="1:216" s="484" customFormat="1" ht="11.1" customHeight="1" x14ac:dyDescent="0.2">
      <c r="A91" s="60" t="s">
        <v>101</v>
      </c>
      <c r="B91" s="60" t="s">
        <v>141</v>
      </c>
      <c r="C91" s="454">
        <f t="shared" si="105"/>
        <v>86</v>
      </c>
      <c r="D91" s="453">
        <f t="shared" si="106"/>
        <v>0.54777070063694266</v>
      </c>
      <c r="E91" s="409">
        <f t="array" ref="E91">MIN(IF(BG91:HH91&gt;=1,$BG$3:$HH$3))</f>
        <v>39445</v>
      </c>
      <c r="F91" s="406">
        <f t="array" ref="F91">MAX(IF(BG91:HH91&gt;=1,$BG$3:$HH$3))</f>
        <v>44400</v>
      </c>
      <c r="G91" s="448">
        <f t="shared" si="107"/>
        <v>9</v>
      </c>
      <c r="H91" s="452">
        <f t="shared" si="108"/>
        <v>0.10465116279069768</v>
      </c>
      <c r="I91" s="632">
        <f t="shared" si="109"/>
        <v>0.52941176470588236</v>
      </c>
      <c r="J91" s="381">
        <f t="array" ref="J91">IF((G91&gt;=1),MAX(IF(BG91:HH91=1,$BG$3:$HH$3)),"-")</f>
        <v>43224</v>
      </c>
      <c r="K91" s="766">
        <f t="array" ref="K91">IF((G91&gt;=1),MAX(IF(BG91:HH91=1,$BG$2:$HH$2)),"-")</f>
        <v>127</v>
      </c>
      <c r="L91" s="390">
        <f t="shared" ca="1" si="110"/>
        <v>21</v>
      </c>
      <c r="M91" s="390">
        <f t="shared" ca="1" si="111"/>
        <v>30</v>
      </c>
      <c r="N91" s="451">
        <f t="shared" si="112"/>
        <v>8</v>
      </c>
      <c r="O91" s="450">
        <f t="shared" si="113"/>
        <v>9.3023255813953487E-2</v>
      </c>
      <c r="P91" s="162">
        <f t="shared" si="114"/>
        <v>10</v>
      </c>
      <c r="Q91" s="449">
        <f t="shared" si="115"/>
        <v>0.11627906976744186</v>
      </c>
      <c r="R91" s="448">
        <f t="shared" si="116"/>
        <v>27</v>
      </c>
      <c r="S91" s="447">
        <f t="shared" si="117"/>
        <v>0.31395348837209303</v>
      </c>
      <c r="T91" s="368">
        <f t="shared" si="118"/>
        <v>35</v>
      </c>
      <c r="U91" s="163">
        <f t="shared" si="119"/>
        <v>0.40697674418604651</v>
      </c>
      <c r="V91" s="369">
        <f t="shared" si="120"/>
        <v>54</v>
      </c>
      <c r="W91" s="164">
        <f t="shared" si="121"/>
        <v>0.62790697674418605</v>
      </c>
      <c r="X91" s="165">
        <f t="array" ref="X91">SUM(1*(BG$5:HH$5=BG91:HH91))-1</f>
        <v>3</v>
      </c>
      <c r="Y91" s="166">
        <f t="shared" si="122"/>
        <v>3.4883720930232558E-2</v>
      </c>
      <c r="Z91" s="395">
        <f t="shared" si="123"/>
        <v>6.058139534883721</v>
      </c>
      <c r="AA91" s="395">
        <f t="shared" si="124"/>
        <v>13.372093023255815</v>
      </c>
      <c r="AB91" s="403">
        <f t="shared" si="125"/>
        <v>0.45304347826086955</v>
      </c>
      <c r="AC91" s="3427">
        <f t="shared" si="126"/>
        <v>0</v>
      </c>
      <c r="AD91" s="3428">
        <f t="shared" si="127"/>
        <v>0</v>
      </c>
      <c r="AE91" s="3429">
        <f t="shared" si="128"/>
        <v>3</v>
      </c>
      <c r="AF91" s="3430">
        <f t="shared" si="129"/>
        <v>0</v>
      </c>
      <c r="AG91" s="3431">
        <f t="shared" si="130"/>
        <v>6</v>
      </c>
      <c r="AH91" s="3432">
        <f t="shared" si="131"/>
        <v>1</v>
      </c>
      <c r="AI91" s="3433">
        <f t="shared" si="132"/>
        <v>2</v>
      </c>
      <c r="AJ91" s="3434">
        <f t="shared" si="133"/>
        <v>0</v>
      </c>
      <c r="AK91" s="3435">
        <f t="shared" si="134"/>
        <v>8</v>
      </c>
      <c r="AL91" s="3436">
        <f t="shared" si="135"/>
        <v>2</v>
      </c>
      <c r="AM91" s="3437">
        <f t="shared" si="136"/>
        <v>6</v>
      </c>
      <c r="AN91" s="3438">
        <f t="shared" si="137"/>
        <v>0</v>
      </c>
      <c r="AO91" s="3439">
        <f t="shared" si="138"/>
        <v>7</v>
      </c>
      <c r="AP91" s="3440">
        <f t="shared" si="139"/>
        <v>2</v>
      </c>
      <c r="AQ91" s="3427">
        <f t="shared" si="140"/>
        <v>5</v>
      </c>
      <c r="AR91" s="3428">
        <f t="shared" si="141"/>
        <v>0</v>
      </c>
      <c r="AS91" s="3429">
        <f t="shared" si="142"/>
        <v>6</v>
      </c>
      <c r="AT91" s="3430">
        <f t="shared" si="143"/>
        <v>1</v>
      </c>
      <c r="AU91" s="3431">
        <f t="shared" si="144"/>
        <v>5</v>
      </c>
      <c r="AV91" s="3432">
        <f t="shared" si="145"/>
        <v>0</v>
      </c>
      <c r="AW91" s="3433">
        <f t="shared" si="146"/>
        <v>8</v>
      </c>
      <c r="AX91" s="3434">
        <f t="shared" si="147"/>
        <v>2</v>
      </c>
      <c r="AY91" s="3435">
        <f t="shared" si="148"/>
        <v>11</v>
      </c>
      <c r="AZ91" s="3436">
        <f t="shared" si="149"/>
        <v>1</v>
      </c>
      <c r="BA91" s="3437">
        <f t="shared" si="150"/>
        <v>9</v>
      </c>
      <c r="BB91" s="3438">
        <f t="shared" si="151"/>
        <v>0</v>
      </c>
      <c r="BC91" s="3439">
        <f t="shared" si="152"/>
        <v>9</v>
      </c>
      <c r="BD91" s="3440">
        <f t="shared" si="153"/>
        <v>0</v>
      </c>
      <c r="BE91" s="3427">
        <f t="shared" si="154"/>
        <v>1</v>
      </c>
      <c r="BF91" s="3428">
        <f t="shared" si="155"/>
        <v>0</v>
      </c>
      <c r="BG91" s="111"/>
      <c r="BH91" s="109"/>
      <c r="BI91" s="109"/>
      <c r="BJ91" s="102"/>
      <c r="BK91" s="102"/>
      <c r="BL91" s="102"/>
      <c r="BM91" s="102">
        <v>7</v>
      </c>
      <c r="BN91" s="102">
        <v>6</v>
      </c>
      <c r="BO91" s="102"/>
      <c r="BP91" s="102"/>
      <c r="BQ91" s="102">
        <v>12</v>
      </c>
      <c r="BR91" s="104"/>
      <c r="BS91" s="104"/>
      <c r="BT91" s="104">
        <v>6</v>
      </c>
      <c r="BU91" s="104">
        <v>6</v>
      </c>
      <c r="BV91" s="104">
        <v>8</v>
      </c>
      <c r="BW91" s="104">
        <v>5</v>
      </c>
      <c r="BX91" s="104">
        <v>3</v>
      </c>
      <c r="BY91" s="104">
        <v>1</v>
      </c>
      <c r="BZ91" s="105"/>
      <c r="CA91" s="105"/>
      <c r="CB91" s="105"/>
      <c r="CC91" s="105">
        <v>4</v>
      </c>
      <c r="CD91" s="105"/>
      <c r="CE91" s="105">
        <v>12</v>
      </c>
      <c r="CF91" s="105"/>
      <c r="CG91" s="105"/>
      <c r="CH91" s="105"/>
      <c r="CI91" s="105"/>
      <c r="CJ91" s="106"/>
      <c r="CK91" s="106"/>
      <c r="CL91" s="106">
        <v>5</v>
      </c>
      <c r="CM91" s="106">
        <v>10</v>
      </c>
      <c r="CN91" s="106"/>
      <c r="CO91" s="106">
        <v>4</v>
      </c>
      <c r="CP91" s="106">
        <v>2</v>
      </c>
      <c r="CQ91" s="106">
        <v>1</v>
      </c>
      <c r="CR91" s="106">
        <v>2</v>
      </c>
      <c r="CS91" s="106">
        <v>1</v>
      </c>
      <c r="CT91" s="106">
        <v>4</v>
      </c>
      <c r="CU91" s="107">
        <v>4</v>
      </c>
      <c r="CV91" s="107"/>
      <c r="CW91" s="107">
        <v>3</v>
      </c>
      <c r="CX91" s="107">
        <v>7</v>
      </c>
      <c r="CY91" s="107">
        <v>12</v>
      </c>
      <c r="CZ91" s="107">
        <v>3</v>
      </c>
      <c r="DA91" s="107"/>
      <c r="DB91" s="107"/>
      <c r="DC91" s="107">
        <v>3</v>
      </c>
      <c r="DD91" s="107"/>
      <c r="DE91" s="108">
        <v>8</v>
      </c>
      <c r="DF91" s="108"/>
      <c r="DG91" s="108">
        <v>4</v>
      </c>
      <c r="DH91" s="108"/>
      <c r="DI91" s="108">
        <v>1</v>
      </c>
      <c r="DJ91" s="108"/>
      <c r="DK91" s="108">
        <v>3</v>
      </c>
      <c r="DL91" s="108"/>
      <c r="DM91" s="108">
        <v>1</v>
      </c>
      <c r="DN91" s="108"/>
      <c r="DO91" s="108">
        <v>10</v>
      </c>
      <c r="DP91" s="108"/>
      <c r="DQ91" s="108">
        <v>6</v>
      </c>
      <c r="DR91" s="109"/>
      <c r="DS91" s="109">
        <v>6</v>
      </c>
      <c r="DT91" s="109">
        <v>10</v>
      </c>
      <c r="DU91" s="109"/>
      <c r="DV91" s="109">
        <v>3</v>
      </c>
      <c r="DW91" s="109"/>
      <c r="DX91" s="109"/>
      <c r="DY91" s="109"/>
      <c r="DZ91" s="109">
        <v>2</v>
      </c>
      <c r="EA91" s="109"/>
      <c r="EB91" s="109"/>
      <c r="EC91" s="109">
        <v>8</v>
      </c>
      <c r="ED91" s="102"/>
      <c r="EE91" s="102">
        <v>2</v>
      </c>
      <c r="EF91" s="102"/>
      <c r="EG91" s="110"/>
      <c r="EH91" s="110">
        <v>4</v>
      </c>
      <c r="EI91" s="110"/>
      <c r="EJ91" s="110"/>
      <c r="EK91" s="110"/>
      <c r="EL91" s="110">
        <v>5</v>
      </c>
      <c r="EM91" s="110">
        <v>1</v>
      </c>
      <c r="EN91" s="110">
        <v>9</v>
      </c>
      <c r="EO91" s="110">
        <v>7</v>
      </c>
      <c r="EP91" s="110"/>
      <c r="EQ91" s="373"/>
      <c r="ER91" s="373">
        <v>9</v>
      </c>
      <c r="ES91" s="373"/>
      <c r="ET91" s="373"/>
      <c r="EU91" s="373">
        <v>7</v>
      </c>
      <c r="EV91" s="373"/>
      <c r="EW91" s="521">
        <v>6</v>
      </c>
      <c r="EX91" s="521">
        <v>8</v>
      </c>
      <c r="EY91" s="521"/>
      <c r="EZ91" s="521"/>
      <c r="FA91" s="521"/>
      <c r="FB91" s="521"/>
      <c r="FC91" s="521">
        <v>6</v>
      </c>
      <c r="FD91" s="521"/>
      <c r="FE91" s="640"/>
      <c r="FF91" s="640"/>
      <c r="FG91" s="640"/>
      <c r="FH91" s="640"/>
      <c r="FI91" s="640">
        <v>2</v>
      </c>
      <c r="FJ91" s="640"/>
      <c r="FK91" s="640">
        <v>4</v>
      </c>
      <c r="FL91" s="640">
        <v>13</v>
      </c>
      <c r="FM91" s="640">
        <v>4</v>
      </c>
      <c r="FN91" s="640">
        <v>4</v>
      </c>
      <c r="FO91" s="640">
        <v>2</v>
      </c>
      <c r="FP91" s="640">
        <v>1</v>
      </c>
      <c r="FQ91" s="640">
        <v>1</v>
      </c>
      <c r="FR91" s="640"/>
      <c r="FS91" s="759"/>
      <c r="FT91" s="759">
        <v>19</v>
      </c>
      <c r="FU91" s="759">
        <v>11</v>
      </c>
      <c r="FV91" s="759">
        <v>3</v>
      </c>
      <c r="FW91" s="759">
        <v>9</v>
      </c>
      <c r="FX91" s="759"/>
      <c r="FY91" s="759">
        <v>5</v>
      </c>
      <c r="FZ91" s="759">
        <v>10</v>
      </c>
      <c r="GA91" s="759">
        <v>10</v>
      </c>
      <c r="GB91" s="759">
        <v>7</v>
      </c>
      <c r="GC91" s="759">
        <v>1</v>
      </c>
      <c r="GD91" s="759">
        <v>7</v>
      </c>
      <c r="GE91" s="759"/>
      <c r="GF91" s="759">
        <v>3</v>
      </c>
      <c r="GG91" s="1607"/>
      <c r="GH91" s="1607"/>
      <c r="GI91" s="1607">
        <v>8</v>
      </c>
      <c r="GJ91" s="1607"/>
      <c r="GK91" s="1607">
        <v>10</v>
      </c>
      <c r="GL91" s="1607">
        <v>12</v>
      </c>
      <c r="GM91" s="1607"/>
      <c r="GN91" s="1607">
        <v>2</v>
      </c>
      <c r="GO91" s="1607">
        <v>2</v>
      </c>
      <c r="GP91" s="1607">
        <v>3</v>
      </c>
      <c r="GQ91" s="1607">
        <v>6</v>
      </c>
      <c r="GR91" s="1607"/>
      <c r="GS91" s="1607">
        <v>6</v>
      </c>
      <c r="GT91" s="1607">
        <v>11</v>
      </c>
      <c r="GU91" s="1607"/>
      <c r="GV91" s="3606">
        <v>5</v>
      </c>
      <c r="GW91" s="3606">
        <v>11</v>
      </c>
      <c r="GX91" s="3606">
        <v>5</v>
      </c>
      <c r="GY91" s="3606">
        <v>6</v>
      </c>
      <c r="GZ91" s="3606"/>
      <c r="HA91" s="3606">
        <v>3</v>
      </c>
      <c r="HB91" s="3606">
        <v>9</v>
      </c>
      <c r="HC91" s="3672">
        <v>11</v>
      </c>
      <c r="HD91" s="3606">
        <v>17</v>
      </c>
      <c r="HE91" s="3606"/>
      <c r="HF91" s="3606">
        <v>13</v>
      </c>
      <c r="HG91" s="3762">
        <v>8</v>
      </c>
      <c r="HH91" s="3763"/>
    </row>
    <row r="92" spans="1:216" s="484" customFormat="1" ht="11.1" customHeight="1" x14ac:dyDescent="0.2">
      <c r="A92" s="63" t="s">
        <v>159</v>
      </c>
      <c r="B92" s="63" t="s">
        <v>192</v>
      </c>
      <c r="C92" s="454">
        <f t="shared" si="105"/>
        <v>122</v>
      </c>
      <c r="D92" s="453">
        <f t="shared" si="106"/>
        <v>0.77707006369426757</v>
      </c>
      <c r="E92" s="409">
        <f t="array" ref="E92">MIN(IF(BG92:HH92&gt;=1,$BG$3:$HH$3))</f>
        <v>39389</v>
      </c>
      <c r="F92" s="406">
        <f t="array" ref="F92">MAX(IF(BG92:HH92&gt;=1,$BG$3:$HH$3))</f>
        <v>44400</v>
      </c>
      <c r="G92" s="448">
        <f t="shared" si="107"/>
        <v>14</v>
      </c>
      <c r="H92" s="452">
        <f t="shared" si="108"/>
        <v>0.11475409836065574</v>
      </c>
      <c r="I92" s="632">
        <f t="shared" si="109"/>
        <v>0.53846153846153844</v>
      </c>
      <c r="J92" s="381">
        <f t="array" ref="J92">IF((G92&gt;=1),MAX(IF(BG92:HH92=1,$BG$3:$HH$3)),"-")</f>
        <v>43749</v>
      </c>
      <c r="K92" s="766">
        <f t="array" ref="K92">IF((G92&gt;=1),MAX(IF(BG92:HH92=1,$BG$2:$HH$2)),"-")</f>
        <v>148</v>
      </c>
      <c r="L92" s="390">
        <f t="shared" ca="1" si="110"/>
        <v>6</v>
      </c>
      <c r="M92" s="390">
        <f t="shared" ca="1" si="111"/>
        <v>9</v>
      </c>
      <c r="N92" s="451">
        <f t="shared" si="112"/>
        <v>12</v>
      </c>
      <c r="O92" s="450">
        <f t="shared" si="113"/>
        <v>9.8360655737704916E-2</v>
      </c>
      <c r="P92" s="162">
        <f t="shared" si="114"/>
        <v>7</v>
      </c>
      <c r="Q92" s="449">
        <f t="shared" si="115"/>
        <v>5.737704918032787E-2</v>
      </c>
      <c r="R92" s="448">
        <f t="shared" si="116"/>
        <v>33</v>
      </c>
      <c r="S92" s="447">
        <f t="shared" si="117"/>
        <v>0.27049180327868855</v>
      </c>
      <c r="T92" s="368">
        <f t="shared" si="118"/>
        <v>37</v>
      </c>
      <c r="U92" s="163">
        <f t="shared" si="119"/>
        <v>0.30327868852459017</v>
      </c>
      <c r="V92" s="369">
        <f t="shared" si="120"/>
        <v>64</v>
      </c>
      <c r="W92" s="164">
        <f t="shared" si="121"/>
        <v>0.52459016393442626</v>
      </c>
      <c r="X92" s="165">
        <f t="array" ref="X92">SUM(1*(BG$5:HH$5=BG92:HH92))-1</f>
        <v>8</v>
      </c>
      <c r="Y92" s="166">
        <f t="shared" si="122"/>
        <v>6.5573770491803282E-2</v>
      </c>
      <c r="Z92" s="395">
        <f t="shared" si="123"/>
        <v>6.8770491803278686</v>
      </c>
      <c r="AA92" s="395">
        <f t="shared" si="124"/>
        <v>13.28688524590164</v>
      </c>
      <c r="AB92" s="403">
        <f t="shared" si="125"/>
        <v>0.51758173966687226</v>
      </c>
      <c r="AC92" s="3427">
        <f t="shared" si="126"/>
        <v>0</v>
      </c>
      <c r="AD92" s="3428">
        <f t="shared" si="127"/>
        <v>0</v>
      </c>
      <c r="AE92" s="3429">
        <f t="shared" si="128"/>
        <v>6</v>
      </c>
      <c r="AF92" s="3430">
        <f t="shared" si="129"/>
        <v>1</v>
      </c>
      <c r="AG92" s="3431">
        <f t="shared" si="130"/>
        <v>8</v>
      </c>
      <c r="AH92" s="3432">
        <f t="shared" si="131"/>
        <v>0</v>
      </c>
      <c r="AI92" s="3433">
        <f t="shared" si="132"/>
        <v>9</v>
      </c>
      <c r="AJ92" s="3434">
        <f t="shared" si="133"/>
        <v>1</v>
      </c>
      <c r="AK92" s="3435">
        <f t="shared" si="134"/>
        <v>10</v>
      </c>
      <c r="AL92" s="3436">
        <f t="shared" si="135"/>
        <v>2</v>
      </c>
      <c r="AM92" s="3437">
        <f t="shared" si="136"/>
        <v>8</v>
      </c>
      <c r="AN92" s="3438">
        <f t="shared" si="137"/>
        <v>0</v>
      </c>
      <c r="AO92" s="3439">
        <f t="shared" si="138"/>
        <v>10</v>
      </c>
      <c r="AP92" s="3440">
        <f t="shared" si="139"/>
        <v>2</v>
      </c>
      <c r="AQ92" s="3427">
        <f t="shared" si="140"/>
        <v>9</v>
      </c>
      <c r="AR92" s="3428">
        <f t="shared" si="141"/>
        <v>0</v>
      </c>
      <c r="AS92" s="3429">
        <f t="shared" si="142"/>
        <v>12</v>
      </c>
      <c r="AT92" s="3430">
        <f t="shared" si="143"/>
        <v>3</v>
      </c>
      <c r="AU92" s="3431">
        <f t="shared" si="144"/>
        <v>9</v>
      </c>
      <c r="AV92" s="3432">
        <f t="shared" si="145"/>
        <v>2</v>
      </c>
      <c r="AW92" s="3433">
        <f t="shared" si="146"/>
        <v>6</v>
      </c>
      <c r="AX92" s="3434">
        <f t="shared" si="147"/>
        <v>0</v>
      </c>
      <c r="AY92" s="3435">
        <f t="shared" si="148"/>
        <v>12</v>
      </c>
      <c r="AZ92" s="3436">
        <f t="shared" si="149"/>
        <v>2</v>
      </c>
      <c r="BA92" s="3437">
        <f t="shared" si="150"/>
        <v>14</v>
      </c>
      <c r="BB92" s="3438">
        <f t="shared" si="151"/>
        <v>0</v>
      </c>
      <c r="BC92" s="3439">
        <f t="shared" si="152"/>
        <v>8</v>
      </c>
      <c r="BD92" s="3440">
        <f t="shared" si="153"/>
        <v>1</v>
      </c>
      <c r="BE92" s="3427">
        <f t="shared" si="154"/>
        <v>1</v>
      </c>
      <c r="BF92" s="3428">
        <f t="shared" si="155"/>
        <v>0</v>
      </c>
      <c r="BG92" s="100"/>
      <c r="BH92" s="101"/>
      <c r="BI92" s="101"/>
      <c r="BJ92" s="102"/>
      <c r="BK92" s="102">
        <v>1</v>
      </c>
      <c r="BL92" s="102"/>
      <c r="BM92" s="102">
        <v>2</v>
      </c>
      <c r="BN92" s="102">
        <v>3</v>
      </c>
      <c r="BO92" s="102">
        <v>11</v>
      </c>
      <c r="BP92" s="102">
        <v>6</v>
      </c>
      <c r="BQ92" s="102">
        <v>9</v>
      </c>
      <c r="BR92" s="104">
        <v>13</v>
      </c>
      <c r="BS92" s="104">
        <v>8</v>
      </c>
      <c r="BT92" s="104">
        <v>2</v>
      </c>
      <c r="BU92" s="104">
        <v>7</v>
      </c>
      <c r="BV92" s="104">
        <v>5</v>
      </c>
      <c r="BW92" s="104">
        <v>4</v>
      </c>
      <c r="BX92" s="104">
        <v>9</v>
      </c>
      <c r="BY92" s="104">
        <v>5</v>
      </c>
      <c r="BZ92" s="105">
        <v>9</v>
      </c>
      <c r="CA92" s="105">
        <v>3</v>
      </c>
      <c r="CB92" s="105">
        <v>6</v>
      </c>
      <c r="CC92" s="105">
        <v>2</v>
      </c>
      <c r="CD92" s="105">
        <v>6</v>
      </c>
      <c r="CE92" s="105">
        <v>6</v>
      </c>
      <c r="CF92" s="105">
        <v>4</v>
      </c>
      <c r="CG92" s="105"/>
      <c r="CH92" s="105">
        <v>1</v>
      </c>
      <c r="CI92" s="105">
        <v>5</v>
      </c>
      <c r="CJ92" s="106">
        <v>5</v>
      </c>
      <c r="CK92" s="106">
        <v>4</v>
      </c>
      <c r="CL92" s="106">
        <v>2</v>
      </c>
      <c r="CM92" s="106">
        <v>12</v>
      </c>
      <c r="CN92" s="106">
        <v>1</v>
      </c>
      <c r="CO92" s="106">
        <v>2</v>
      </c>
      <c r="CP92" s="106">
        <v>1</v>
      </c>
      <c r="CQ92" s="106">
        <v>9</v>
      </c>
      <c r="CR92" s="106"/>
      <c r="CS92" s="106">
        <v>3</v>
      </c>
      <c r="CT92" s="106">
        <v>2</v>
      </c>
      <c r="CU92" s="107"/>
      <c r="CV92" s="107">
        <v>2</v>
      </c>
      <c r="CW92" s="107">
        <v>5</v>
      </c>
      <c r="CX92" s="107">
        <v>4</v>
      </c>
      <c r="CY92" s="107">
        <v>10</v>
      </c>
      <c r="CZ92" s="107">
        <v>5</v>
      </c>
      <c r="DA92" s="107">
        <v>5</v>
      </c>
      <c r="DB92" s="107">
        <v>7</v>
      </c>
      <c r="DC92" s="107"/>
      <c r="DD92" s="107">
        <v>10</v>
      </c>
      <c r="DE92" s="108"/>
      <c r="DF92" s="108">
        <v>6</v>
      </c>
      <c r="DG92" s="108">
        <v>12</v>
      </c>
      <c r="DH92" s="108"/>
      <c r="DI92" s="108">
        <v>12</v>
      </c>
      <c r="DJ92" s="108">
        <v>7</v>
      </c>
      <c r="DK92" s="108">
        <v>7</v>
      </c>
      <c r="DL92" s="108">
        <v>1</v>
      </c>
      <c r="DM92" s="108">
        <v>10</v>
      </c>
      <c r="DN92" s="108">
        <v>3</v>
      </c>
      <c r="DO92" s="108"/>
      <c r="DP92" s="108">
        <v>9</v>
      </c>
      <c r="DQ92" s="108">
        <v>1</v>
      </c>
      <c r="DR92" s="109">
        <v>3</v>
      </c>
      <c r="DS92" s="109">
        <v>16</v>
      </c>
      <c r="DT92" s="109"/>
      <c r="DU92" s="109"/>
      <c r="DV92" s="109">
        <v>10</v>
      </c>
      <c r="DW92" s="109"/>
      <c r="DX92" s="109">
        <v>14</v>
      </c>
      <c r="DY92" s="109">
        <v>10</v>
      </c>
      <c r="DZ92" s="109">
        <v>11</v>
      </c>
      <c r="EA92" s="109">
        <v>17</v>
      </c>
      <c r="EB92" s="109">
        <v>4</v>
      </c>
      <c r="EC92" s="109">
        <v>7</v>
      </c>
      <c r="ED92" s="102"/>
      <c r="EE92" s="102">
        <v>10</v>
      </c>
      <c r="EF92" s="102">
        <v>1</v>
      </c>
      <c r="EG92" s="110">
        <v>14</v>
      </c>
      <c r="EH92" s="110">
        <v>1</v>
      </c>
      <c r="EI92" s="110">
        <v>4</v>
      </c>
      <c r="EJ92" s="110">
        <v>15</v>
      </c>
      <c r="EK92" s="110">
        <v>8</v>
      </c>
      <c r="EL92" s="110">
        <v>1</v>
      </c>
      <c r="EM92" s="110">
        <v>2</v>
      </c>
      <c r="EN92" s="110">
        <v>2</v>
      </c>
      <c r="EO92" s="110">
        <v>11</v>
      </c>
      <c r="EP92" s="110">
        <v>9</v>
      </c>
      <c r="EQ92" s="373"/>
      <c r="ER92" s="373"/>
      <c r="ES92" s="373">
        <v>8</v>
      </c>
      <c r="ET92" s="373"/>
      <c r="EU92" s="373">
        <v>6</v>
      </c>
      <c r="EV92" s="373"/>
      <c r="EW92" s="521">
        <v>1</v>
      </c>
      <c r="EX92" s="521">
        <v>11</v>
      </c>
      <c r="EY92" s="521">
        <v>4</v>
      </c>
      <c r="EZ92" s="521">
        <v>8</v>
      </c>
      <c r="FA92" s="521">
        <v>1</v>
      </c>
      <c r="FB92" s="521">
        <v>2</v>
      </c>
      <c r="FC92" s="521"/>
      <c r="FD92" s="521">
        <v>2</v>
      </c>
      <c r="FE92" s="640">
        <v>18</v>
      </c>
      <c r="FF92" s="640"/>
      <c r="FG92" s="640"/>
      <c r="FH92" s="640">
        <v>13</v>
      </c>
      <c r="FI92" s="640"/>
      <c r="FJ92" s="640">
        <v>4</v>
      </c>
      <c r="FK92" s="640"/>
      <c r="FL92" s="640"/>
      <c r="FM92" s="640"/>
      <c r="FN92" s="640">
        <v>8</v>
      </c>
      <c r="FO92" s="640"/>
      <c r="FP92" s="640">
        <v>9</v>
      </c>
      <c r="FQ92" s="640"/>
      <c r="FR92" s="640">
        <v>11</v>
      </c>
      <c r="FS92" s="759">
        <v>12</v>
      </c>
      <c r="FT92" s="759">
        <v>6</v>
      </c>
      <c r="FU92" s="759">
        <v>1</v>
      </c>
      <c r="FV92" s="759">
        <v>12</v>
      </c>
      <c r="FW92" s="759"/>
      <c r="FX92" s="759">
        <v>1</v>
      </c>
      <c r="FY92" s="759">
        <v>10</v>
      </c>
      <c r="FZ92" s="759">
        <v>9</v>
      </c>
      <c r="GA92" s="759">
        <v>13</v>
      </c>
      <c r="GB92" s="759">
        <v>6</v>
      </c>
      <c r="GC92" s="759">
        <v>7</v>
      </c>
      <c r="GD92" s="759">
        <v>6</v>
      </c>
      <c r="GE92" s="759"/>
      <c r="GF92" s="759">
        <v>10</v>
      </c>
      <c r="GG92" s="1607">
        <v>14</v>
      </c>
      <c r="GH92" s="1607">
        <v>7</v>
      </c>
      <c r="GI92" s="1607">
        <v>3</v>
      </c>
      <c r="GJ92" s="1607">
        <v>7</v>
      </c>
      <c r="GK92" s="1607">
        <v>3</v>
      </c>
      <c r="GL92" s="1607">
        <v>2</v>
      </c>
      <c r="GM92" s="1607">
        <v>4</v>
      </c>
      <c r="GN92" s="1607">
        <v>11</v>
      </c>
      <c r="GO92" s="1607">
        <v>10</v>
      </c>
      <c r="GP92" s="1607">
        <v>15</v>
      </c>
      <c r="GQ92" s="1607"/>
      <c r="GR92" s="1607">
        <v>11</v>
      </c>
      <c r="GS92" s="1607">
        <v>9</v>
      </c>
      <c r="GT92" s="1607">
        <v>12</v>
      </c>
      <c r="GU92" s="1607">
        <v>6</v>
      </c>
      <c r="GV92" s="3606">
        <v>7</v>
      </c>
      <c r="GW92" s="3606">
        <v>6</v>
      </c>
      <c r="GX92" s="3606">
        <v>1</v>
      </c>
      <c r="GY92" s="3606">
        <v>12</v>
      </c>
      <c r="GZ92" s="3606"/>
      <c r="HA92" s="3606">
        <v>12</v>
      </c>
      <c r="HB92" s="3606">
        <v>7</v>
      </c>
      <c r="HC92" s="3672">
        <v>13</v>
      </c>
      <c r="HD92" s="3606">
        <v>10</v>
      </c>
      <c r="HE92" s="3606"/>
      <c r="HF92" s="3606"/>
      <c r="HG92" s="3762">
        <v>4</v>
      </c>
      <c r="HH92" s="3763"/>
    </row>
    <row r="93" spans="1:216" s="517" customFormat="1" ht="11.1" customHeight="1" x14ac:dyDescent="0.2">
      <c r="A93" s="59" t="s">
        <v>40</v>
      </c>
      <c r="B93" s="59" t="s">
        <v>40</v>
      </c>
      <c r="C93" s="454">
        <f t="shared" si="105"/>
        <v>1</v>
      </c>
      <c r="D93" s="453">
        <f t="shared" si="106"/>
        <v>6.369426751592357E-3</v>
      </c>
      <c r="E93" s="409">
        <f t="array" ref="E93">MIN(IF(BG93:HH93&gt;=1,$BG$3:$HH$3))</f>
        <v>39745</v>
      </c>
      <c r="F93" s="406">
        <f t="array" ref="F93">MAX(IF(BG93:HH93&gt;=1,$BG$3:$HH$3))</f>
        <v>39745</v>
      </c>
      <c r="G93" s="448">
        <f t="shared" si="107"/>
        <v>0</v>
      </c>
      <c r="H93" s="452">
        <f t="shared" si="108"/>
        <v>0</v>
      </c>
      <c r="I93" s="632" t="str">
        <f t="shared" si="109"/>
        <v>-</v>
      </c>
      <c r="J93" s="381" t="str">
        <f t="array" ref="J93">IF((G93&gt;=1),MAX(IF(BG93:HH93=1,$BG$3:$HH$3)),"-")</f>
        <v>-</v>
      </c>
      <c r="K93" s="766" t="str">
        <f t="array" ref="K93">IF((G93&gt;=1),MAX(IF(BG93:HH93=1,$BG$2:$HH$2)),"-")</f>
        <v>-</v>
      </c>
      <c r="L93" s="390">
        <f t="shared" ca="1" si="110"/>
        <v>1</v>
      </c>
      <c r="M93" s="390" t="str">
        <f t="shared" ca="1" si="111"/>
        <v>-</v>
      </c>
      <c r="N93" s="451">
        <f t="shared" si="112"/>
        <v>0</v>
      </c>
      <c r="O93" s="450">
        <f t="shared" si="113"/>
        <v>0</v>
      </c>
      <c r="P93" s="162">
        <f t="shared" si="114"/>
        <v>0</v>
      </c>
      <c r="Q93" s="449">
        <f t="shared" si="115"/>
        <v>0</v>
      </c>
      <c r="R93" s="448">
        <f t="shared" si="116"/>
        <v>0</v>
      </c>
      <c r="S93" s="447">
        <f t="shared" si="117"/>
        <v>0</v>
      </c>
      <c r="T93" s="368">
        <f t="shared" si="118"/>
        <v>0</v>
      </c>
      <c r="U93" s="163">
        <f t="shared" si="119"/>
        <v>0</v>
      </c>
      <c r="V93" s="369">
        <f t="shared" si="120"/>
        <v>0</v>
      </c>
      <c r="W93" s="164">
        <f t="shared" si="121"/>
        <v>0</v>
      </c>
      <c r="X93" s="165">
        <f t="array" ref="X93">SUM(1*(BG$5:HH$5=BG93:HH93))-1</f>
        <v>1</v>
      </c>
      <c r="Y93" s="166">
        <f t="shared" si="122"/>
        <v>1</v>
      </c>
      <c r="Z93" s="395">
        <f t="shared" si="123"/>
        <v>9</v>
      </c>
      <c r="AA93" s="395">
        <f t="shared" si="124"/>
        <v>9</v>
      </c>
      <c r="AB93" s="403">
        <f t="shared" si="125"/>
        <v>1</v>
      </c>
      <c r="AC93" s="3427">
        <f t="shared" si="126"/>
        <v>0</v>
      </c>
      <c r="AD93" s="3428">
        <f t="shared" si="127"/>
        <v>0</v>
      </c>
      <c r="AE93" s="3429">
        <f t="shared" si="128"/>
        <v>0</v>
      </c>
      <c r="AF93" s="3430">
        <f t="shared" si="129"/>
        <v>0</v>
      </c>
      <c r="AG93" s="3431">
        <f t="shared" si="130"/>
        <v>1</v>
      </c>
      <c r="AH93" s="3432">
        <f t="shared" si="131"/>
        <v>0</v>
      </c>
      <c r="AI93" s="3433">
        <f t="shared" si="132"/>
        <v>0</v>
      </c>
      <c r="AJ93" s="3434">
        <f t="shared" si="133"/>
        <v>0</v>
      </c>
      <c r="AK93" s="3435">
        <f t="shared" si="134"/>
        <v>0</v>
      </c>
      <c r="AL93" s="3436">
        <f t="shared" si="135"/>
        <v>0</v>
      </c>
      <c r="AM93" s="3437">
        <f t="shared" si="136"/>
        <v>0</v>
      </c>
      <c r="AN93" s="3438">
        <f t="shared" si="137"/>
        <v>0</v>
      </c>
      <c r="AO93" s="3439">
        <f t="shared" si="138"/>
        <v>0</v>
      </c>
      <c r="AP93" s="3440">
        <f t="shared" si="139"/>
        <v>0</v>
      </c>
      <c r="AQ93" s="3427">
        <f t="shared" si="140"/>
        <v>0</v>
      </c>
      <c r="AR93" s="3428">
        <f t="shared" si="141"/>
        <v>0</v>
      </c>
      <c r="AS93" s="3429">
        <f t="shared" si="142"/>
        <v>0</v>
      </c>
      <c r="AT93" s="3430">
        <f t="shared" si="143"/>
        <v>0</v>
      </c>
      <c r="AU93" s="3431">
        <f t="shared" si="144"/>
        <v>0</v>
      </c>
      <c r="AV93" s="3432">
        <f t="shared" si="145"/>
        <v>0</v>
      </c>
      <c r="AW93" s="3433">
        <f t="shared" si="146"/>
        <v>0</v>
      </c>
      <c r="AX93" s="3434">
        <f t="shared" si="147"/>
        <v>0</v>
      </c>
      <c r="AY93" s="3435">
        <f t="shared" si="148"/>
        <v>0</v>
      </c>
      <c r="AZ93" s="3436">
        <f t="shared" si="149"/>
        <v>0</v>
      </c>
      <c r="BA93" s="3437">
        <f t="shared" si="150"/>
        <v>0</v>
      </c>
      <c r="BB93" s="3438">
        <f t="shared" si="151"/>
        <v>0</v>
      </c>
      <c r="BC93" s="3439">
        <f t="shared" si="152"/>
        <v>0</v>
      </c>
      <c r="BD93" s="3440">
        <f t="shared" si="153"/>
        <v>0</v>
      </c>
      <c r="BE93" s="3427">
        <f t="shared" si="154"/>
        <v>0</v>
      </c>
      <c r="BF93" s="3428">
        <f t="shared" si="155"/>
        <v>0</v>
      </c>
      <c r="BG93" s="100"/>
      <c r="BH93" s="101"/>
      <c r="BI93" s="101"/>
      <c r="BJ93" s="112"/>
      <c r="BK93" s="112"/>
      <c r="BL93" s="112"/>
      <c r="BM93" s="112"/>
      <c r="BN93" s="112"/>
      <c r="BO93" s="112"/>
      <c r="BP93" s="112"/>
      <c r="BQ93" s="112"/>
      <c r="BR93" s="104"/>
      <c r="BS93" s="104">
        <v>9</v>
      </c>
      <c r="BT93" s="104"/>
      <c r="BU93" s="104"/>
      <c r="BV93" s="104"/>
      <c r="BW93" s="104"/>
      <c r="BX93" s="104"/>
      <c r="BY93" s="104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2"/>
      <c r="EE93" s="102"/>
      <c r="EF93" s="102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373"/>
      <c r="ER93" s="373"/>
      <c r="ES93" s="373"/>
      <c r="ET93" s="373"/>
      <c r="EU93" s="373"/>
      <c r="EV93" s="373"/>
      <c r="EW93" s="521"/>
      <c r="EX93" s="521"/>
      <c r="EY93" s="521"/>
      <c r="EZ93" s="521"/>
      <c r="FA93" s="521"/>
      <c r="FB93" s="521"/>
      <c r="FC93" s="521"/>
      <c r="FD93" s="521"/>
      <c r="FE93" s="640"/>
      <c r="FF93" s="640"/>
      <c r="FG93" s="640"/>
      <c r="FH93" s="640"/>
      <c r="FI93" s="640"/>
      <c r="FJ93" s="640"/>
      <c r="FK93" s="640"/>
      <c r="FL93" s="640"/>
      <c r="FM93" s="640"/>
      <c r="FN93" s="640"/>
      <c r="FO93" s="640"/>
      <c r="FP93" s="640"/>
      <c r="FQ93" s="640"/>
      <c r="FR93" s="640"/>
      <c r="FS93" s="759"/>
      <c r="FT93" s="759"/>
      <c r="FU93" s="759"/>
      <c r="FV93" s="759"/>
      <c r="FW93" s="759"/>
      <c r="FX93" s="759"/>
      <c r="FY93" s="759"/>
      <c r="FZ93" s="759"/>
      <c r="GA93" s="759"/>
      <c r="GB93" s="759"/>
      <c r="GC93" s="759"/>
      <c r="GD93" s="759"/>
      <c r="GE93" s="759"/>
      <c r="GF93" s="759"/>
      <c r="GG93" s="1607"/>
      <c r="GH93" s="1607"/>
      <c r="GI93" s="1607"/>
      <c r="GJ93" s="1607"/>
      <c r="GK93" s="1607"/>
      <c r="GL93" s="1607"/>
      <c r="GM93" s="1607"/>
      <c r="GN93" s="1607"/>
      <c r="GO93" s="1607"/>
      <c r="GP93" s="1607"/>
      <c r="GQ93" s="1607"/>
      <c r="GR93" s="1607"/>
      <c r="GS93" s="1607"/>
      <c r="GT93" s="1607"/>
      <c r="GU93" s="1607"/>
      <c r="GV93" s="3606"/>
      <c r="GW93" s="3606"/>
      <c r="GX93" s="3606"/>
      <c r="GY93" s="3606"/>
      <c r="GZ93" s="3606"/>
      <c r="HA93" s="3606"/>
      <c r="HB93" s="3606"/>
      <c r="HC93" s="3672"/>
      <c r="HD93" s="3606"/>
      <c r="HE93" s="3606"/>
      <c r="HF93" s="3606"/>
      <c r="HG93" s="3762"/>
      <c r="HH93" s="3763"/>
    </row>
    <row r="94" spans="1:216" s="484" customFormat="1" ht="11.1" customHeight="1" x14ac:dyDescent="0.2">
      <c r="A94" s="61" t="s">
        <v>102</v>
      </c>
      <c r="B94" s="61" t="s">
        <v>139</v>
      </c>
      <c r="C94" s="454">
        <f t="shared" si="105"/>
        <v>28</v>
      </c>
      <c r="D94" s="453">
        <f t="shared" si="106"/>
        <v>0.17834394904458598</v>
      </c>
      <c r="E94" s="409">
        <f t="array" ref="E94">MIN(IF(BG94:HH94&gt;=1,$BG$3:$HH$3))</f>
        <v>39308</v>
      </c>
      <c r="F94" s="406">
        <f t="array" ref="F94">MAX(IF(BG94:HH94&gt;=1,$BG$3:$HH$3))</f>
        <v>42104</v>
      </c>
      <c r="G94" s="448">
        <f t="shared" si="107"/>
        <v>4</v>
      </c>
      <c r="H94" s="452">
        <f t="shared" si="108"/>
        <v>0.14285714285714285</v>
      </c>
      <c r="I94" s="632">
        <f t="shared" si="109"/>
        <v>0.8</v>
      </c>
      <c r="J94" s="381">
        <f t="array" ref="J94">IF((G94&gt;=1),MAX(IF(BG94:HH94=1,$BG$3:$HH$3)),"-")</f>
        <v>41558</v>
      </c>
      <c r="K94" s="766">
        <f t="array" ref="K94">IF((G94&gt;=1),MAX(IF(BG94:HH94=1,$BG$2:$HH$2)),"-")</f>
        <v>66</v>
      </c>
      <c r="L94" s="390">
        <f t="shared" ca="1" si="110"/>
        <v>3</v>
      </c>
      <c r="M94" s="390">
        <f t="shared" ca="1" si="111"/>
        <v>91</v>
      </c>
      <c r="N94" s="451">
        <f t="shared" si="112"/>
        <v>1</v>
      </c>
      <c r="O94" s="450">
        <f t="shared" si="113"/>
        <v>3.5714285714285712E-2</v>
      </c>
      <c r="P94" s="162">
        <f t="shared" si="114"/>
        <v>4</v>
      </c>
      <c r="Q94" s="449">
        <f t="shared" si="115"/>
        <v>0.14285714285714285</v>
      </c>
      <c r="R94" s="448">
        <f t="shared" si="116"/>
        <v>9</v>
      </c>
      <c r="S94" s="447">
        <f t="shared" si="117"/>
        <v>0.32142857142857145</v>
      </c>
      <c r="T94" s="368">
        <f t="shared" si="118"/>
        <v>11</v>
      </c>
      <c r="U94" s="163">
        <f t="shared" si="119"/>
        <v>0.39285714285714285</v>
      </c>
      <c r="V94" s="369">
        <f t="shared" si="120"/>
        <v>14</v>
      </c>
      <c r="W94" s="164">
        <f t="shared" si="121"/>
        <v>0.5</v>
      </c>
      <c r="X94" s="165">
        <f t="array" ref="X94">SUM(1*(BG$5:HH$5=BG94:HH94))-1</f>
        <v>2</v>
      </c>
      <c r="Y94" s="166">
        <f t="shared" si="122"/>
        <v>7.1428571428571425E-2</v>
      </c>
      <c r="Z94" s="395">
        <f t="shared" si="123"/>
        <v>6.1428571428571432</v>
      </c>
      <c r="AA94" s="395">
        <f t="shared" si="124"/>
        <v>12.464285714285714</v>
      </c>
      <c r="AB94" s="403">
        <f t="shared" si="125"/>
        <v>0.49283667621776511</v>
      </c>
      <c r="AC94" s="3427">
        <f t="shared" si="126"/>
        <v>1</v>
      </c>
      <c r="AD94" s="3428">
        <f t="shared" si="127"/>
        <v>0</v>
      </c>
      <c r="AE94" s="3429">
        <f t="shared" si="128"/>
        <v>5</v>
      </c>
      <c r="AF94" s="3430">
        <f t="shared" si="129"/>
        <v>1</v>
      </c>
      <c r="AG94" s="3431">
        <f t="shared" si="130"/>
        <v>5</v>
      </c>
      <c r="AH94" s="3432">
        <f t="shared" si="131"/>
        <v>0</v>
      </c>
      <c r="AI94" s="3433">
        <f t="shared" si="132"/>
        <v>3</v>
      </c>
      <c r="AJ94" s="3434">
        <f t="shared" si="133"/>
        <v>0</v>
      </c>
      <c r="AK94" s="3435">
        <f t="shared" si="134"/>
        <v>5</v>
      </c>
      <c r="AL94" s="3436">
        <f t="shared" si="135"/>
        <v>1</v>
      </c>
      <c r="AM94" s="3437">
        <f t="shared" si="136"/>
        <v>1</v>
      </c>
      <c r="AN94" s="3438">
        <f t="shared" si="137"/>
        <v>0</v>
      </c>
      <c r="AO94" s="3439">
        <f t="shared" si="138"/>
        <v>4</v>
      </c>
      <c r="AP94" s="3440">
        <f t="shared" si="139"/>
        <v>1</v>
      </c>
      <c r="AQ94" s="3427">
        <f t="shared" si="140"/>
        <v>2</v>
      </c>
      <c r="AR94" s="3428">
        <f t="shared" si="141"/>
        <v>1</v>
      </c>
      <c r="AS94" s="3429">
        <f t="shared" si="142"/>
        <v>2</v>
      </c>
      <c r="AT94" s="3430">
        <f t="shared" si="143"/>
        <v>0</v>
      </c>
      <c r="AU94" s="3431">
        <f t="shared" si="144"/>
        <v>0</v>
      </c>
      <c r="AV94" s="3432">
        <f t="shared" si="145"/>
        <v>0</v>
      </c>
      <c r="AW94" s="3433">
        <f t="shared" si="146"/>
        <v>0</v>
      </c>
      <c r="AX94" s="3434">
        <f t="shared" si="147"/>
        <v>0</v>
      </c>
      <c r="AY94" s="3435">
        <f t="shared" si="148"/>
        <v>0</v>
      </c>
      <c r="AZ94" s="3436">
        <f t="shared" si="149"/>
        <v>0</v>
      </c>
      <c r="BA94" s="3437">
        <f t="shared" si="150"/>
        <v>0</v>
      </c>
      <c r="BB94" s="3438">
        <f t="shared" si="151"/>
        <v>0</v>
      </c>
      <c r="BC94" s="3439">
        <f t="shared" si="152"/>
        <v>0</v>
      </c>
      <c r="BD94" s="3440">
        <f t="shared" si="153"/>
        <v>0</v>
      </c>
      <c r="BE94" s="3427">
        <f t="shared" si="154"/>
        <v>0</v>
      </c>
      <c r="BF94" s="3428">
        <f t="shared" si="155"/>
        <v>0</v>
      </c>
      <c r="BG94" s="111"/>
      <c r="BH94" s="109"/>
      <c r="BI94" s="109">
        <v>4</v>
      </c>
      <c r="BJ94" s="102"/>
      <c r="BK94" s="102"/>
      <c r="BL94" s="102">
        <v>1</v>
      </c>
      <c r="BM94" s="102"/>
      <c r="BN94" s="102">
        <v>12</v>
      </c>
      <c r="BO94" s="102">
        <v>9</v>
      </c>
      <c r="BP94" s="102">
        <v>10</v>
      </c>
      <c r="BQ94" s="102">
        <v>10</v>
      </c>
      <c r="BR94" s="104">
        <v>3</v>
      </c>
      <c r="BS94" s="104">
        <v>3</v>
      </c>
      <c r="BT94" s="104"/>
      <c r="BU94" s="104">
        <v>10</v>
      </c>
      <c r="BV94" s="104"/>
      <c r="BW94" s="104">
        <v>11</v>
      </c>
      <c r="BX94" s="104"/>
      <c r="BY94" s="104">
        <v>12</v>
      </c>
      <c r="BZ94" s="105"/>
      <c r="CA94" s="105"/>
      <c r="CB94" s="105"/>
      <c r="CC94" s="105"/>
      <c r="CD94" s="105">
        <v>7</v>
      </c>
      <c r="CE94" s="105">
        <v>9</v>
      </c>
      <c r="CF94" s="105"/>
      <c r="CG94" s="105">
        <v>2</v>
      </c>
      <c r="CH94" s="105"/>
      <c r="CI94" s="105"/>
      <c r="CJ94" s="106"/>
      <c r="CK94" s="106">
        <v>1</v>
      </c>
      <c r="CL94" s="106">
        <v>3</v>
      </c>
      <c r="CM94" s="106"/>
      <c r="CN94" s="106"/>
      <c r="CO94" s="106"/>
      <c r="CP94" s="106">
        <v>8</v>
      </c>
      <c r="CQ94" s="106"/>
      <c r="CR94" s="106"/>
      <c r="CS94" s="106">
        <v>7</v>
      </c>
      <c r="CT94" s="106">
        <v>8</v>
      </c>
      <c r="CU94" s="107">
        <v>6</v>
      </c>
      <c r="CV94" s="107"/>
      <c r="CW94" s="107"/>
      <c r="CX94" s="107"/>
      <c r="CY94" s="107"/>
      <c r="CZ94" s="107"/>
      <c r="DA94" s="107"/>
      <c r="DB94" s="107"/>
      <c r="DC94" s="107"/>
      <c r="DD94" s="107"/>
      <c r="DE94" s="108"/>
      <c r="DF94" s="108"/>
      <c r="DG94" s="108"/>
      <c r="DH94" s="108"/>
      <c r="DI94" s="108">
        <v>6</v>
      </c>
      <c r="DJ94" s="108"/>
      <c r="DK94" s="108"/>
      <c r="DL94" s="108">
        <v>7</v>
      </c>
      <c r="DM94" s="108"/>
      <c r="DN94" s="108"/>
      <c r="DO94" s="108">
        <v>1</v>
      </c>
      <c r="DP94" s="108">
        <v>8</v>
      </c>
      <c r="DQ94" s="108"/>
      <c r="DR94" s="109"/>
      <c r="DS94" s="109"/>
      <c r="DT94" s="109">
        <v>1</v>
      </c>
      <c r="DU94" s="109"/>
      <c r="DV94" s="109">
        <v>4</v>
      </c>
      <c r="DW94" s="109"/>
      <c r="DX94" s="109"/>
      <c r="DY94" s="109"/>
      <c r="DZ94" s="109"/>
      <c r="EA94" s="109"/>
      <c r="EB94" s="109"/>
      <c r="EC94" s="109"/>
      <c r="ED94" s="102"/>
      <c r="EE94" s="102"/>
      <c r="EF94" s="102"/>
      <c r="EG94" s="110"/>
      <c r="EH94" s="110"/>
      <c r="EI94" s="110"/>
      <c r="EJ94" s="110">
        <v>3</v>
      </c>
      <c r="EK94" s="110"/>
      <c r="EL94" s="110"/>
      <c r="EM94" s="110">
        <v>6</v>
      </c>
      <c r="EN94" s="110"/>
      <c r="EO94" s="110"/>
      <c r="EP94" s="110"/>
      <c r="EQ94" s="373"/>
      <c r="ER94" s="373"/>
      <c r="ES94" s="373"/>
      <c r="ET94" s="373"/>
      <c r="EU94" s="373"/>
      <c r="EV94" s="373"/>
      <c r="EW94" s="521"/>
      <c r="EX94" s="521"/>
      <c r="EY94" s="521"/>
      <c r="EZ94" s="521"/>
      <c r="FA94" s="521"/>
      <c r="FB94" s="521"/>
      <c r="FC94" s="521"/>
      <c r="FD94" s="521"/>
      <c r="FE94" s="640"/>
      <c r="FF94" s="640"/>
      <c r="FG94" s="640"/>
      <c r="FH94" s="640"/>
      <c r="FI94" s="640"/>
      <c r="FJ94" s="640"/>
      <c r="FK94" s="640"/>
      <c r="FL94" s="640"/>
      <c r="FM94" s="640"/>
      <c r="FN94" s="640"/>
      <c r="FO94" s="640"/>
      <c r="FP94" s="640"/>
      <c r="FQ94" s="640"/>
      <c r="FR94" s="640"/>
      <c r="FS94" s="759"/>
      <c r="FT94" s="759"/>
      <c r="FU94" s="759"/>
      <c r="FV94" s="759"/>
      <c r="FW94" s="759"/>
      <c r="FX94" s="759"/>
      <c r="FY94" s="759"/>
      <c r="FZ94" s="759"/>
      <c r="GA94" s="759"/>
      <c r="GB94" s="759"/>
      <c r="GC94" s="759"/>
      <c r="GD94" s="759"/>
      <c r="GE94" s="759"/>
      <c r="GF94" s="759"/>
      <c r="GG94" s="1607"/>
      <c r="GH94" s="1607"/>
      <c r="GI94" s="1607"/>
      <c r="GJ94" s="1607"/>
      <c r="GK94" s="1607"/>
      <c r="GL94" s="1607"/>
      <c r="GM94" s="1607"/>
      <c r="GN94" s="1607"/>
      <c r="GO94" s="1607"/>
      <c r="GP94" s="1607"/>
      <c r="GQ94" s="1607"/>
      <c r="GR94" s="1607"/>
      <c r="GS94" s="1607"/>
      <c r="GT94" s="1607"/>
      <c r="GU94" s="1607"/>
      <c r="GV94" s="3606"/>
      <c r="GW94" s="3606"/>
      <c r="GX94" s="3606"/>
      <c r="GY94" s="3606"/>
      <c r="GZ94" s="3606"/>
      <c r="HA94" s="3606"/>
      <c r="HB94" s="3606"/>
      <c r="HC94" s="3672"/>
      <c r="HD94" s="3606"/>
      <c r="HE94" s="3606"/>
      <c r="HF94" s="3606"/>
      <c r="HG94" s="3762"/>
      <c r="HH94" s="3763"/>
    </row>
    <row r="95" spans="1:216" s="484" customFormat="1" ht="11.1" customHeight="1" x14ac:dyDescent="0.2">
      <c r="A95" s="60" t="s">
        <v>195</v>
      </c>
      <c r="B95" s="60" t="s">
        <v>195</v>
      </c>
      <c r="C95" s="454">
        <f t="shared" si="105"/>
        <v>8</v>
      </c>
      <c r="D95" s="453">
        <f t="shared" si="106"/>
        <v>5.0955414012738856E-2</v>
      </c>
      <c r="E95" s="409">
        <f t="array" ref="E95">MIN(IF(BG95:HH95&gt;=1,$BG$3:$HH$3))</f>
        <v>39263</v>
      </c>
      <c r="F95" s="406">
        <f t="array" ref="F95">MAX(IF(BG95:HH95&gt;=1,$BG$3:$HH$3))</f>
        <v>40082</v>
      </c>
      <c r="G95" s="448">
        <f t="shared" si="107"/>
        <v>1</v>
      </c>
      <c r="H95" s="452">
        <f t="shared" si="108"/>
        <v>0.125</v>
      </c>
      <c r="I95" s="632">
        <f t="shared" si="109"/>
        <v>1</v>
      </c>
      <c r="J95" s="381">
        <f t="array" ref="J95">IF((G95&gt;=1),MAX(IF(BG95:HH95=1,$BG$3:$HH$3)),"-")</f>
        <v>39354</v>
      </c>
      <c r="K95" s="766">
        <f t="array" ref="K95">IF((G95&gt;=1),MAX(IF(BG95:HH95=1,$BG$2:$HH$2)),"-")</f>
        <v>4</v>
      </c>
      <c r="L95" s="390">
        <f t="shared" ca="1" si="110"/>
        <v>6</v>
      </c>
      <c r="M95" s="390">
        <f t="shared" ca="1" si="111"/>
        <v>153</v>
      </c>
      <c r="N95" s="451">
        <f t="shared" si="112"/>
        <v>0</v>
      </c>
      <c r="O95" s="450">
        <f t="shared" si="113"/>
        <v>0</v>
      </c>
      <c r="P95" s="162">
        <f t="shared" si="114"/>
        <v>0</v>
      </c>
      <c r="Q95" s="449">
        <f t="shared" si="115"/>
        <v>0</v>
      </c>
      <c r="R95" s="448">
        <f t="shared" si="116"/>
        <v>1</v>
      </c>
      <c r="S95" s="447">
        <f t="shared" si="117"/>
        <v>0.125</v>
      </c>
      <c r="T95" s="368">
        <f t="shared" si="118"/>
        <v>3</v>
      </c>
      <c r="U95" s="163">
        <f t="shared" si="119"/>
        <v>0.375</v>
      </c>
      <c r="V95" s="369">
        <f t="shared" si="120"/>
        <v>3</v>
      </c>
      <c r="W95" s="164">
        <f t="shared" si="121"/>
        <v>0.375</v>
      </c>
      <c r="X95" s="165">
        <f t="array" ref="X95">SUM(1*(BG$5:HH$5=BG95:HH95))-1</f>
        <v>0</v>
      </c>
      <c r="Y95" s="166">
        <f t="shared" si="122"/>
        <v>0</v>
      </c>
      <c r="Z95" s="395">
        <f t="shared" si="123"/>
        <v>6.375</v>
      </c>
      <c r="AA95" s="395">
        <f t="shared" si="124"/>
        <v>12.375</v>
      </c>
      <c r="AB95" s="403">
        <f t="shared" si="125"/>
        <v>0.51515151515151514</v>
      </c>
      <c r="AC95" s="3427">
        <f t="shared" si="126"/>
        <v>1</v>
      </c>
      <c r="AD95" s="3428">
        <f t="shared" si="127"/>
        <v>0</v>
      </c>
      <c r="AE95" s="3429">
        <f t="shared" si="128"/>
        <v>4</v>
      </c>
      <c r="AF95" s="3430">
        <f t="shared" si="129"/>
        <v>1</v>
      </c>
      <c r="AG95" s="3431">
        <f t="shared" si="130"/>
        <v>2</v>
      </c>
      <c r="AH95" s="3432">
        <f t="shared" si="131"/>
        <v>0</v>
      </c>
      <c r="AI95" s="3433">
        <f t="shared" si="132"/>
        <v>1</v>
      </c>
      <c r="AJ95" s="3434">
        <f t="shared" si="133"/>
        <v>0</v>
      </c>
      <c r="AK95" s="3435">
        <f t="shared" si="134"/>
        <v>0</v>
      </c>
      <c r="AL95" s="3436">
        <f t="shared" si="135"/>
        <v>0</v>
      </c>
      <c r="AM95" s="3437">
        <f t="shared" si="136"/>
        <v>0</v>
      </c>
      <c r="AN95" s="3438">
        <f t="shared" si="137"/>
        <v>0</v>
      </c>
      <c r="AO95" s="3439">
        <f t="shared" si="138"/>
        <v>0</v>
      </c>
      <c r="AP95" s="3440">
        <f t="shared" si="139"/>
        <v>0</v>
      </c>
      <c r="AQ95" s="3427">
        <f t="shared" si="140"/>
        <v>0</v>
      </c>
      <c r="AR95" s="3428">
        <f t="shared" si="141"/>
        <v>0</v>
      </c>
      <c r="AS95" s="3429">
        <f t="shared" si="142"/>
        <v>0</v>
      </c>
      <c r="AT95" s="3430">
        <f t="shared" si="143"/>
        <v>0</v>
      </c>
      <c r="AU95" s="3431">
        <f t="shared" si="144"/>
        <v>0</v>
      </c>
      <c r="AV95" s="3432">
        <f t="shared" si="145"/>
        <v>0</v>
      </c>
      <c r="AW95" s="3433">
        <f t="shared" si="146"/>
        <v>0</v>
      </c>
      <c r="AX95" s="3434">
        <f t="shared" si="147"/>
        <v>0</v>
      </c>
      <c r="AY95" s="3435">
        <f t="shared" si="148"/>
        <v>0</v>
      </c>
      <c r="AZ95" s="3436">
        <f t="shared" si="149"/>
        <v>0</v>
      </c>
      <c r="BA95" s="3437">
        <f t="shared" si="150"/>
        <v>0</v>
      </c>
      <c r="BB95" s="3438">
        <f t="shared" si="151"/>
        <v>0</v>
      </c>
      <c r="BC95" s="3439">
        <f t="shared" si="152"/>
        <v>0</v>
      </c>
      <c r="BD95" s="3440">
        <f t="shared" si="153"/>
        <v>0</v>
      </c>
      <c r="BE95" s="3427">
        <f t="shared" si="154"/>
        <v>0</v>
      </c>
      <c r="BF95" s="3428">
        <f t="shared" si="155"/>
        <v>0</v>
      </c>
      <c r="BG95" s="111"/>
      <c r="BH95" s="109">
        <v>10</v>
      </c>
      <c r="BI95" s="109"/>
      <c r="BJ95" s="102">
        <v>1</v>
      </c>
      <c r="BK95" s="102"/>
      <c r="BL95" s="102">
        <v>4</v>
      </c>
      <c r="BM95" s="102">
        <v>8</v>
      </c>
      <c r="BN95" s="102"/>
      <c r="BO95" s="102"/>
      <c r="BP95" s="102">
        <v>4</v>
      </c>
      <c r="BQ95" s="102"/>
      <c r="BR95" s="104"/>
      <c r="BS95" s="104"/>
      <c r="BT95" s="104">
        <v>5</v>
      </c>
      <c r="BU95" s="104"/>
      <c r="BV95" s="104"/>
      <c r="BW95" s="104"/>
      <c r="BX95" s="104">
        <v>11</v>
      </c>
      <c r="BY95" s="104"/>
      <c r="BZ95" s="105"/>
      <c r="CA95" s="105">
        <v>8</v>
      </c>
      <c r="CB95" s="105"/>
      <c r="CC95" s="105"/>
      <c r="CD95" s="105"/>
      <c r="CE95" s="105"/>
      <c r="CF95" s="105"/>
      <c r="CG95" s="105"/>
      <c r="CH95" s="105"/>
      <c r="CI95" s="105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2"/>
      <c r="EE95" s="102"/>
      <c r="EF95" s="102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373"/>
      <c r="ER95" s="373"/>
      <c r="ES95" s="373"/>
      <c r="ET95" s="373"/>
      <c r="EU95" s="373"/>
      <c r="EV95" s="373"/>
      <c r="EW95" s="521"/>
      <c r="EX95" s="521"/>
      <c r="EY95" s="521"/>
      <c r="EZ95" s="521"/>
      <c r="FA95" s="521"/>
      <c r="FB95" s="521"/>
      <c r="FC95" s="521"/>
      <c r="FD95" s="521"/>
      <c r="FE95" s="640"/>
      <c r="FF95" s="640"/>
      <c r="FG95" s="640"/>
      <c r="FH95" s="640"/>
      <c r="FI95" s="640"/>
      <c r="FJ95" s="640"/>
      <c r="FK95" s="640"/>
      <c r="FL95" s="640"/>
      <c r="FM95" s="640"/>
      <c r="FN95" s="640"/>
      <c r="FO95" s="640"/>
      <c r="FP95" s="640"/>
      <c r="FQ95" s="640"/>
      <c r="FR95" s="640"/>
      <c r="FS95" s="759"/>
      <c r="FT95" s="759"/>
      <c r="FU95" s="759"/>
      <c r="FV95" s="759"/>
      <c r="FW95" s="759"/>
      <c r="FX95" s="759"/>
      <c r="FY95" s="759"/>
      <c r="FZ95" s="759"/>
      <c r="GA95" s="759"/>
      <c r="GB95" s="759"/>
      <c r="GC95" s="759"/>
      <c r="GD95" s="759"/>
      <c r="GE95" s="759"/>
      <c r="GF95" s="759"/>
      <c r="GG95" s="1607"/>
      <c r="GH95" s="1607"/>
      <c r="GI95" s="1607"/>
      <c r="GJ95" s="1607"/>
      <c r="GK95" s="1607"/>
      <c r="GL95" s="1607"/>
      <c r="GM95" s="1607"/>
      <c r="GN95" s="1607"/>
      <c r="GO95" s="1607"/>
      <c r="GP95" s="1607"/>
      <c r="GQ95" s="1607"/>
      <c r="GR95" s="1607"/>
      <c r="GS95" s="1607"/>
      <c r="GT95" s="1607"/>
      <c r="GU95" s="1607"/>
      <c r="GV95" s="3606"/>
      <c r="GW95" s="3606"/>
      <c r="GX95" s="3606"/>
      <c r="GY95" s="3606"/>
      <c r="GZ95" s="3606"/>
      <c r="HA95" s="3606"/>
      <c r="HB95" s="3606"/>
      <c r="HC95" s="3672"/>
      <c r="HD95" s="3606"/>
      <c r="HE95" s="3606"/>
      <c r="HF95" s="3606"/>
      <c r="HG95" s="3762"/>
      <c r="HH95" s="3763"/>
    </row>
    <row r="96" spans="1:216" s="484" customFormat="1" ht="11.1" customHeight="1" x14ac:dyDescent="0.2">
      <c r="A96" s="59" t="s">
        <v>42</v>
      </c>
      <c r="B96" s="59" t="s">
        <v>42</v>
      </c>
      <c r="C96" s="454">
        <f t="shared" si="105"/>
        <v>1</v>
      </c>
      <c r="D96" s="453">
        <f t="shared" si="106"/>
        <v>6.369426751592357E-3</v>
      </c>
      <c r="E96" s="409">
        <f t="array" ref="E96">MIN(IF(BG96:HH96&gt;=1,$BG$3:$HH$3))</f>
        <v>39781</v>
      </c>
      <c r="F96" s="406">
        <f t="array" ref="F96">MAX(IF(BG96:HH96&gt;=1,$BG$3:$HH$3))</f>
        <v>39781</v>
      </c>
      <c r="G96" s="448">
        <f t="shared" si="107"/>
        <v>0</v>
      </c>
      <c r="H96" s="452">
        <f t="shared" si="108"/>
        <v>0</v>
      </c>
      <c r="I96" s="632" t="str">
        <f t="shared" si="109"/>
        <v>-</v>
      </c>
      <c r="J96" s="381" t="str">
        <f t="array" ref="J96">IF((G96&gt;=1),MAX(IF(BG96:HH96=1,$BG$3:$HH$3)),"-")</f>
        <v>-</v>
      </c>
      <c r="K96" s="766" t="str">
        <f t="array" ref="K96">IF((G96&gt;=1),MAX(IF(BG96:HH96=1,$BG$2:$HH$2)),"-")</f>
        <v>-</v>
      </c>
      <c r="L96" s="390">
        <f t="shared" ca="1" si="110"/>
        <v>1</v>
      </c>
      <c r="M96" s="390" t="str">
        <f t="shared" ca="1" si="111"/>
        <v>-</v>
      </c>
      <c r="N96" s="451">
        <f t="shared" si="112"/>
        <v>0</v>
      </c>
      <c r="O96" s="450">
        <f t="shared" si="113"/>
        <v>0</v>
      </c>
      <c r="P96" s="162">
        <f t="shared" si="114"/>
        <v>0</v>
      </c>
      <c r="Q96" s="449">
        <f t="shared" si="115"/>
        <v>0</v>
      </c>
      <c r="R96" s="448">
        <f t="shared" si="116"/>
        <v>0</v>
      </c>
      <c r="S96" s="447">
        <f t="shared" si="117"/>
        <v>0</v>
      </c>
      <c r="T96" s="368">
        <f t="shared" si="118"/>
        <v>0</v>
      </c>
      <c r="U96" s="163">
        <f t="shared" si="119"/>
        <v>0</v>
      </c>
      <c r="V96" s="369">
        <f t="shared" si="120"/>
        <v>0</v>
      </c>
      <c r="W96" s="164">
        <f t="shared" si="121"/>
        <v>0</v>
      </c>
      <c r="X96" s="165">
        <f t="array" ref="X96">SUM(1*(BG$5:HH$5=BG96:HH96))-1</f>
        <v>1</v>
      </c>
      <c r="Y96" s="166">
        <f t="shared" si="122"/>
        <v>1</v>
      </c>
      <c r="Z96" s="395">
        <f t="shared" si="123"/>
        <v>9</v>
      </c>
      <c r="AA96" s="395">
        <f t="shared" si="124"/>
        <v>9</v>
      </c>
      <c r="AB96" s="403">
        <f t="shared" si="125"/>
        <v>1</v>
      </c>
      <c r="AC96" s="3427">
        <f t="shared" si="126"/>
        <v>0</v>
      </c>
      <c r="AD96" s="3428">
        <f t="shared" si="127"/>
        <v>0</v>
      </c>
      <c r="AE96" s="3429">
        <f t="shared" si="128"/>
        <v>0</v>
      </c>
      <c r="AF96" s="3430">
        <f t="shared" si="129"/>
        <v>0</v>
      </c>
      <c r="AG96" s="3431">
        <f t="shared" si="130"/>
        <v>1</v>
      </c>
      <c r="AH96" s="3432">
        <f t="shared" si="131"/>
        <v>0</v>
      </c>
      <c r="AI96" s="3433">
        <f t="shared" si="132"/>
        <v>0</v>
      </c>
      <c r="AJ96" s="3434">
        <f t="shared" si="133"/>
        <v>0</v>
      </c>
      <c r="AK96" s="3435">
        <f t="shared" si="134"/>
        <v>0</v>
      </c>
      <c r="AL96" s="3436">
        <f t="shared" si="135"/>
        <v>0</v>
      </c>
      <c r="AM96" s="3437">
        <f t="shared" si="136"/>
        <v>0</v>
      </c>
      <c r="AN96" s="3438">
        <f t="shared" si="137"/>
        <v>0</v>
      </c>
      <c r="AO96" s="3439">
        <f t="shared" si="138"/>
        <v>0</v>
      </c>
      <c r="AP96" s="3440">
        <f t="shared" si="139"/>
        <v>0</v>
      </c>
      <c r="AQ96" s="3427">
        <f t="shared" si="140"/>
        <v>0</v>
      </c>
      <c r="AR96" s="3428">
        <f t="shared" si="141"/>
        <v>0</v>
      </c>
      <c r="AS96" s="3429">
        <f t="shared" si="142"/>
        <v>0</v>
      </c>
      <c r="AT96" s="3430">
        <f t="shared" si="143"/>
        <v>0</v>
      </c>
      <c r="AU96" s="3431">
        <f t="shared" si="144"/>
        <v>0</v>
      </c>
      <c r="AV96" s="3432">
        <f t="shared" si="145"/>
        <v>0</v>
      </c>
      <c r="AW96" s="3433">
        <f t="shared" si="146"/>
        <v>0</v>
      </c>
      <c r="AX96" s="3434">
        <f t="shared" si="147"/>
        <v>0</v>
      </c>
      <c r="AY96" s="3435">
        <f t="shared" si="148"/>
        <v>0</v>
      </c>
      <c r="AZ96" s="3436">
        <f t="shared" si="149"/>
        <v>0</v>
      </c>
      <c r="BA96" s="3437">
        <f t="shared" si="150"/>
        <v>0</v>
      </c>
      <c r="BB96" s="3438">
        <f t="shared" si="151"/>
        <v>0</v>
      </c>
      <c r="BC96" s="3439">
        <f t="shared" si="152"/>
        <v>0</v>
      </c>
      <c r="BD96" s="3440">
        <f t="shared" si="153"/>
        <v>0</v>
      </c>
      <c r="BE96" s="3427">
        <f t="shared" si="154"/>
        <v>0</v>
      </c>
      <c r="BF96" s="3428">
        <f t="shared" si="155"/>
        <v>0</v>
      </c>
      <c r="BG96" s="100"/>
      <c r="BH96" s="101"/>
      <c r="BI96" s="101"/>
      <c r="BJ96" s="112"/>
      <c r="BK96" s="112"/>
      <c r="BL96" s="112"/>
      <c r="BM96" s="112"/>
      <c r="BN96" s="112"/>
      <c r="BO96" s="112"/>
      <c r="BP96" s="112"/>
      <c r="BQ96" s="112"/>
      <c r="BR96" s="104"/>
      <c r="BS96" s="104"/>
      <c r="BT96" s="104">
        <v>9</v>
      </c>
      <c r="BU96" s="104"/>
      <c r="BV96" s="104"/>
      <c r="BW96" s="104"/>
      <c r="BX96" s="104"/>
      <c r="BY96" s="104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2"/>
      <c r="EE96" s="102"/>
      <c r="EF96" s="102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373"/>
      <c r="ER96" s="373"/>
      <c r="ES96" s="373"/>
      <c r="ET96" s="373"/>
      <c r="EU96" s="373"/>
      <c r="EV96" s="373"/>
      <c r="EW96" s="521"/>
      <c r="EX96" s="521"/>
      <c r="EY96" s="521"/>
      <c r="EZ96" s="521"/>
      <c r="FA96" s="521"/>
      <c r="FB96" s="521"/>
      <c r="FC96" s="521"/>
      <c r="FD96" s="521"/>
      <c r="FE96" s="640"/>
      <c r="FF96" s="640"/>
      <c r="FG96" s="640"/>
      <c r="FH96" s="640"/>
      <c r="FI96" s="640"/>
      <c r="FJ96" s="640"/>
      <c r="FK96" s="640"/>
      <c r="FL96" s="640"/>
      <c r="FM96" s="640"/>
      <c r="FN96" s="640"/>
      <c r="FO96" s="640"/>
      <c r="FP96" s="640"/>
      <c r="FQ96" s="640"/>
      <c r="FR96" s="640"/>
      <c r="FS96" s="759"/>
      <c r="FT96" s="759"/>
      <c r="FU96" s="759"/>
      <c r="FV96" s="759"/>
      <c r="FW96" s="759"/>
      <c r="FX96" s="759"/>
      <c r="FY96" s="759"/>
      <c r="FZ96" s="759"/>
      <c r="GA96" s="759"/>
      <c r="GB96" s="759"/>
      <c r="GC96" s="759"/>
      <c r="GD96" s="759"/>
      <c r="GE96" s="759"/>
      <c r="GF96" s="759"/>
      <c r="GG96" s="1607"/>
      <c r="GH96" s="1607"/>
      <c r="GI96" s="1607"/>
      <c r="GJ96" s="1607"/>
      <c r="GK96" s="1607"/>
      <c r="GL96" s="1607"/>
      <c r="GM96" s="1607"/>
      <c r="GN96" s="1607"/>
      <c r="GO96" s="1607"/>
      <c r="GP96" s="1607"/>
      <c r="GQ96" s="1607"/>
      <c r="GR96" s="1607"/>
      <c r="GS96" s="1607"/>
      <c r="GT96" s="1607"/>
      <c r="GU96" s="1607"/>
      <c r="GV96" s="3606"/>
      <c r="GW96" s="3606"/>
      <c r="GX96" s="3606"/>
      <c r="GY96" s="3606"/>
      <c r="GZ96" s="3606"/>
      <c r="HA96" s="3606"/>
      <c r="HB96" s="3606"/>
      <c r="HC96" s="3672"/>
      <c r="HD96" s="3606"/>
      <c r="HE96" s="3606"/>
      <c r="HF96" s="3606"/>
      <c r="HG96" s="3762"/>
      <c r="HH96" s="3763"/>
    </row>
    <row r="97" spans="1:217" s="517" customFormat="1" ht="11.1" customHeight="1" x14ac:dyDescent="0.2">
      <c r="A97" s="59" t="s">
        <v>35</v>
      </c>
      <c r="B97" s="59" t="s">
        <v>35</v>
      </c>
      <c r="C97" s="454">
        <f t="shared" si="105"/>
        <v>1</v>
      </c>
      <c r="D97" s="453">
        <f t="shared" si="106"/>
        <v>6.369426751592357E-3</v>
      </c>
      <c r="E97" s="409">
        <f t="array" ref="E97">MIN(IF(BG97:HH97&gt;=1,$BG$3:$HH$3))</f>
        <v>39564</v>
      </c>
      <c r="F97" s="406">
        <f t="array" ref="F97">MAX(IF(BG97:HH97&gt;=1,$BG$3:$HH$3))</f>
        <v>39564</v>
      </c>
      <c r="G97" s="448">
        <f t="shared" si="107"/>
        <v>0</v>
      </c>
      <c r="H97" s="452">
        <f t="shared" si="108"/>
        <v>0</v>
      </c>
      <c r="I97" s="632" t="str">
        <f t="shared" si="109"/>
        <v>-</v>
      </c>
      <c r="J97" s="381" t="str">
        <f t="array" ref="J97">IF((G97&gt;=1),MAX(IF(BG97:HH97=1,$BG$3:$HH$3)),"-")</f>
        <v>-</v>
      </c>
      <c r="K97" s="766" t="str">
        <f t="array" ref="K97">IF((G97&gt;=1),MAX(IF(BG97:HH97=1,$BG$2:$HH$2)),"-")</f>
        <v>-</v>
      </c>
      <c r="L97" s="390">
        <f t="shared" ca="1" si="110"/>
        <v>1</v>
      </c>
      <c r="M97" s="390" t="str">
        <f t="shared" ca="1" si="111"/>
        <v>-</v>
      </c>
      <c r="N97" s="451">
        <f t="shared" si="112"/>
        <v>1</v>
      </c>
      <c r="O97" s="450">
        <f t="shared" si="113"/>
        <v>1</v>
      </c>
      <c r="P97" s="162">
        <f t="shared" si="114"/>
        <v>0</v>
      </c>
      <c r="Q97" s="449">
        <f t="shared" si="115"/>
        <v>0</v>
      </c>
      <c r="R97" s="448">
        <f t="shared" si="116"/>
        <v>1</v>
      </c>
      <c r="S97" s="447">
        <f t="shared" si="117"/>
        <v>1</v>
      </c>
      <c r="T97" s="368">
        <f t="shared" si="118"/>
        <v>1</v>
      </c>
      <c r="U97" s="163">
        <f t="shared" si="119"/>
        <v>1</v>
      </c>
      <c r="V97" s="369">
        <f t="shared" si="120"/>
        <v>1</v>
      </c>
      <c r="W97" s="164">
        <f t="shared" si="121"/>
        <v>1</v>
      </c>
      <c r="X97" s="165">
        <f t="array" ref="X97">SUM(1*(BG$5:HH$5=BG97:HH97))-1</f>
        <v>0</v>
      </c>
      <c r="Y97" s="166">
        <f t="shared" si="122"/>
        <v>0</v>
      </c>
      <c r="Z97" s="395">
        <f t="shared" si="123"/>
        <v>2</v>
      </c>
      <c r="AA97" s="395">
        <f t="shared" si="124"/>
        <v>12</v>
      </c>
      <c r="AB97" s="403">
        <f t="shared" si="125"/>
        <v>0.16666666666666666</v>
      </c>
      <c r="AC97" s="3427">
        <f t="shared" si="126"/>
        <v>0</v>
      </c>
      <c r="AD97" s="3428">
        <f t="shared" si="127"/>
        <v>0</v>
      </c>
      <c r="AE97" s="3429">
        <f t="shared" si="128"/>
        <v>1</v>
      </c>
      <c r="AF97" s="3430">
        <f t="shared" si="129"/>
        <v>0</v>
      </c>
      <c r="AG97" s="3431">
        <f t="shared" si="130"/>
        <v>0</v>
      </c>
      <c r="AH97" s="3432">
        <f t="shared" si="131"/>
        <v>0</v>
      </c>
      <c r="AI97" s="3433">
        <f t="shared" si="132"/>
        <v>0</v>
      </c>
      <c r="AJ97" s="3434">
        <f t="shared" si="133"/>
        <v>0</v>
      </c>
      <c r="AK97" s="3435">
        <f t="shared" si="134"/>
        <v>0</v>
      </c>
      <c r="AL97" s="3436">
        <f t="shared" si="135"/>
        <v>0</v>
      </c>
      <c r="AM97" s="3437">
        <f t="shared" si="136"/>
        <v>0</v>
      </c>
      <c r="AN97" s="3438">
        <f t="shared" si="137"/>
        <v>0</v>
      </c>
      <c r="AO97" s="3439">
        <f t="shared" si="138"/>
        <v>0</v>
      </c>
      <c r="AP97" s="3440">
        <f t="shared" si="139"/>
        <v>0</v>
      </c>
      <c r="AQ97" s="3427">
        <f t="shared" si="140"/>
        <v>0</v>
      </c>
      <c r="AR97" s="3428">
        <f t="shared" si="141"/>
        <v>0</v>
      </c>
      <c r="AS97" s="3429">
        <f t="shared" si="142"/>
        <v>0</v>
      </c>
      <c r="AT97" s="3430">
        <f t="shared" si="143"/>
        <v>0</v>
      </c>
      <c r="AU97" s="3431">
        <f t="shared" si="144"/>
        <v>0</v>
      </c>
      <c r="AV97" s="3432">
        <f t="shared" si="145"/>
        <v>0</v>
      </c>
      <c r="AW97" s="3433">
        <f t="shared" si="146"/>
        <v>0</v>
      </c>
      <c r="AX97" s="3434">
        <f t="shared" si="147"/>
        <v>0</v>
      </c>
      <c r="AY97" s="3435">
        <f t="shared" si="148"/>
        <v>0</v>
      </c>
      <c r="AZ97" s="3436">
        <f t="shared" si="149"/>
        <v>0</v>
      </c>
      <c r="BA97" s="3437">
        <f t="shared" si="150"/>
        <v>0</v>
      </c>
      <c r="BB97" s="3438">
        <f t="shared" si="151"/>
        <v>0</v>
      </c>
      <c r="BC97" s="3439">
        <f t="shared" si="152"/>
        <v>0</v>
      </c>
      <c r="BD97" s="3440">
        <f t="shared" si="153"/>
        <v>0</v>
      </c>
      <c r="BE97" s="3427">
        <f t="shared" si="154"/>
        <v>0</v>
      </c>
      <c r="BF97" s="3428">
        <f t="shared" si="155"/>
        <v>0</v>
      </c>
      <c r="BG97" s="100"/>
      <c r="BH97" s="101"/>
      <c r="BI97" s="101"/>
      <c r="BJ97" s="102"/>
      <c r="BK97" s="102"/>
      <c r="BL97" s="102"/>
      <c r="BM97" s="102"/>
      <c r="BN97" s="102"/>
      <c r="BO97" s="102"/>
      <c r="BP97" s="102">
        <v>2</v>
      </c>
      <c r="BQ97" s="102"/>
      <c r="BR97" s="104"/>
      <c r="BS97" s="104"/>
      <c r="BT97" s="104"/>
      <c r="BU97" s="104"/>
      <c r="BV97" s="104"/>
      <c r="BW97" s="104"/>
      <c r="BX97" s="104"/>
      <c r="BY97" s="104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2"/>
      <c r="EE97" s="102"/>
      <c r="EF97" s="102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373"/>
      <c r="ER97" s="373"/>
      <c r="ES97" s="373"/>
      <c r="ET97" s="373"/>
      <c r="EU97" s="373"/>
      <c r="EV97" s="373"/>
      <c r="EW97" s="521"/>
      <c r="EX97" s="521"/>
      <c r="EY97" s="521"/>
      <c r="EZ97" s="521"/>
      <c r="FA97" s="521"/>
      <c r="FB97" s="521"/>
      <c r="FC97" s="521"/>
      <c r="FD97" s="521"/>
      <c r="FE97" s="640"/>
      <c r="FF97" s="640"/>
      <c r="FG97" s="640"/>
      <c r="FH97" s="640"/>
      <c r="FI97" s="640"/>
      <c r="FJ97" s="640"/>
      <c r="FK97" s="640"/>
      <c r="FL97" s="640"/>
      <c r="FM97" s="640"/>
      <c r="FN97" s="640"/>
      <c r="FO97" s="640"/>
      <c r="FP97" s="640"/>
      <c r="FQ97" s="640"/>
      <c r="FR97" s="640"/>
      <c r="FS97" s="759"/>
      <c r="FT97" s="759"/>
      <c r="FU97" s="759"/>
      <c r="FV97" s="759"/>
      <c r="FW97" s="759"/>
      <c r="FX97" s="759"/>
      <c r="FY97" s="759"/>
      <c r="FZ97" s="759"/>
      <c r="GA97" s="759"/>
      <c r="GB97" s="759"/>
      <c r="GC97" s="759"/>
      <c r="GD97" s="759"/>
      <c r="GE97" s="759"/>
      <c r="GF97" s="759"/>
      <c r="GG97" s="1607"/>
      <c r="GH97" s="1607"/>
      <c r="GI97" s="1607"/>
      <c r="GJ97" s="1607"/>
      <c r="GK97" s="1607"/>
      <c r="GL97" s="1607"/>
      <c r="GM97" s="1607"/>
      <c r="GN97" s="1607"/>
      <c r="GO97" s="1607"/>
      <c r="GP97" s="1607"/>
      <c r="GQ97" s="1607"/>
      <c r="GR97" s="1607"/>
      <c r="GS97" s="1607"/>
      <c r="GT97" s="1607"/>
      <c r="GU97" s="1607"/>
      <c r="GV97" s="3606"/>
      <c r="GW97" s="3606"/>
      <c r="GX97" s="3606"/>
      <c r="GY97" s="3606"/>
      <c r="GZ97" s="3606"/>
      <c r="HA97" s="3606"/>
      <c r="HB97" s="3606"/>
      <c r="HC97" s="3672"/>
      <c r="HD97" s="3606"/>
      <c r="HE97" s="3606"/>
      <c r="HF97" s="3606"/>
      <c r="HG97" s="3762"/>
      <c r="HH97" s="3763"/>
    </row>
    <row r="98" spans="1:217" s="484" customFormat="1" ht="11.1" customHeight="1" x14ac:dyDescent="0.2">
      <c r="A98" s="59" t="s">
        <v>103</v>
      </c>
      <c r="B98" s="59" t="s">
        <v>86</v>
      </c>
      <c r="C98" s="454">
        <f t="shared" si="105"/>
        <v>8</v>
      </c>
      <c r="D98" s="453">
        <f t="shared" si="106"/>
        <v>5.0955414012738856E-2</v>
      </c>
      <c r="E98" s="409">
        <f t="array" ref="E98">MIN(IF(BG98:HH98&gt;=1,$BG$3:$HH$3))</f>
        <v>40809</v>
      </c>
      <c r="F98" s="406">
        <f t="array" ref="F98">MAX(IF(BG98:HH98&gt;=1,$BG$3:$HH$3))</f>
        <v>42174</v>
      </c>
      <c r="G98" s="448">
        <f t="shared" si="107"/>
        <v>0</v>
      </c>
      <c r="H98" s="452">
        <f t="shared" si="108"/>
        <v>0</v>
      </c>
      <c r="I98" s="632" t="str">
        <f t="shared" si="109"/>
        <v>-</v>
      </c>
      <c r="J98" s="381" t="str">
        <f t="array" ref="J98">IF((G98&gt;=1),MAX(IF(BG98:HH98=1,$BG$3:$HH$3)),"-")</f>
        <v>-</v>
      </c>
      <c r="K98" s="766" t="str">
        <f t="array" ref="K98">IF((G98&gt;=1),MAX(IF(BG98:HH98=1,$BG$2:$HH$2)),"-")</f>
        <v>-</v>
      </c>
      <c r="L98" s="390">
        <f t="shared" ca="1" si="110"/>
        <v>8</v>
      </c>
      <c r="M98" s="390" t="str">
        <f t="shared" ca="1" si="111"/>
        <v>-</v>
      </c>
      <c r="N98" s="451">
        <f t="shared" si="112"/>
        <v>0</v>
      </c>
      <c r="O98" s="450">
        <f t="shared" si="113"/>
        <v>0</v>
      </c>
      <c r="P98" s="162">
        <f t="shared" si="114"/>
        <v>1</v>
      </c>
      <c r="Q98" s="449">
        <f t="shared" si="115"/>
        <v>0.125</v>
      </c>
      <c r="R98" s="448">
        <f t="shared" si="116"/>
        <v>1</v>
      </c>
      <c r="S98" s="447">
        <f t="shared" si="117"/>
        <v>0.125</v>
      </c>
      <c r="T98" s="368">
        <f t="shared" si="118"/>
        <v>2</v>
      </c>
      <c r="U98" s="163">
        <f t="shared" si="119"/>
        <v>0.25</v>
      </c>
      <c r="V98" s="369">
        <f t="shared" si="120"/>
        <v>4</v>
      </c>
      <c r="W98" s="164">
        <f t="shared" si="121"/>
        <v>0.5</v>
      </c>
      <c r="X98" s="165">
        <f t="array" ref="X98">SUM(1*(BG$5:HH$5=BG98:HH98))-1</f>
        <v>1</v>
      </c>
      <c r="Y98" s="166">
        <f t="shared" si="122"/>
        <v>0.125</v>
      </c>
      <c r="Z98" s="395">
        <f t="shared" si="123"/>
        <v>7.625</v>
      </c>
      <c r="AA98" s="395">
        <f t="shared" si="124"/>
        <v>13.875</v>
      </c>
      <c r="AB98" s="403">
        <f t="shared" si="125"/>
        <v>0.5495495495495496</v>
      </c>
      <c r="AC98" s="3427">
        <f t="shared" si="126"/>
        <v>0</v>
      </c>
      <c r="AD98" s="3428">
        <f t="shared" si="127"/>
        <v>0</v>
      </c>
      <c r="AE98" s="3429">
        <f t="shared" si="128"/>
        <v>0</v>
      </c>
      <c r="AF98" s="3430">
        <f t="shared" si="129"/>
        <v>0</v>
      </c>
      <c r="AG98" s="3431">
        <f t="shared" si="130"/>
        <v>0</v>
      </c>
      <c r="AH98" s="3432">
        <f t="shared" si="131"/>
        <v>0</v>
      </c>
      <c r="AI98" s="3433">
        <f t="shared" si="132"/>
        <v>0</v>
      </c>
      <c r="AJ98" s="3434">
        <f t="shared" si="133"/>
        <v>0</v>
      </c>
      <c r="AK98" s="3435">
        <f t="shared" si="134"/>
        <v>0</v>
      </c>
      <c r="AL98" s="3436">
        <f t="shared" si="135"/>
        <v>0</v>
      </c>
      <c r="AM98" s="3437">
        <f t="shared" si="136"/>
        <v>3</v>
      </c>
      <c r="AN98" s="3438">
        <f t="shared" si="137"/>
        <v>0</v>
      </c>
      <c r="AO98" s="3439">
        <f t="shared" si="138"/>
        <v>1</v>
      </c>
      <c r="AP98" s="3440">
        <f t="shared" si="139"/>
        <v>0</v>
      </c>
      <c r="AQ98" s="3427">
        <f t="shared" si="140"/>
        <v>1</v>
      </c>
      <c r="AR98" s="3428">
        <f t="shared" si="141"/>
        <v>0</v>
      </c>
      <c r="AS98" s="3429">
        <f t="shared" si="142"/>
        <v>3</v>
      </c>
      <c r="AT98" s="3430">
        <f t="shared" si="143"/>
        <v>0</v>
      </c>
      <c r="AU98" s="3431">
        <f t="shared" si="144"/>
        <v>0</v>
      </c>
      <c r="AV98" s="3432">
        <f t="shared" si="145"/>
        <v>0</v>
      </c>
      <c r="AW98" s="3433">
        <f t="shared" si="146"/>
        <v>0</v>
      </c>
      <c r="AX98" s="3434">
        <f t="shared" si="147"/>
        <v>0</v>
      </c>
      <c r="AY98" s="3435">
        <f t="shared" si="148"/>
        <v>0</v>
      </c>
      <c r="AZ98" s="3436">
        <f t="shared" si="149"/>
        <v>0</v>
      </c>
      <c r="BA98" s="3437">
        <f t="shared" si="150"/>
        <v>0</v>
      </c>
      <c r="BB98" s="3438">
        <f t="shared" si="151"/>
        <v>0</v>
      </c>
      <c r="BC98" s="3439">
        <f t="shared" si="152"/>
        <v>0</v>
      </c>
      <c r="BD98" s="3440">
        <f t="shared" si="153"/>
        <v>0</v>
      </c>
      <c r="BE98" s="3427">
        <f t="shared" si="154"/>
        <v>0</v>
      </c>
      <c r="BF98" s="3428">
        <f t="shared" si="155"/>
        <v>0</v>
      </c>
      <c r="BG98" s="100"/>
      <c r="BH98" s="101"/>
      <c r="BI98" s="101"/>
      <c r="BJ98" s="112"/>
      <c r="BK98" s="112"/>
      <c r="BL98" s="112"/>
      <c r="BM98" s="112"/>
      <c r="BN98" s="112"/>
      <c r="BO98" s="112"/>
      <c r="BP98" s="112"/>
      <c r="BQ98" s="112"/>
      <c r="BR98" s="103"/>
      <c r="BS98" s="103"/>
      <c r="BT98" s="103"/>
      <c r="BU98" s="103"/>
      <c r="BV98" s="103"/>
      <c r="BW98" s="103"/>
      <c r="BX98" s="103"/>
      <c r="BY98" s="104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7"/>
      <c r="CV98" s="107">
        <v>4</v>
      </c>
      <c r="CW98" s="107">
        <v>9</v>
      </c>
      <c r="CX98" s="107"/>
      <c r="CY98" s="107"/>
      <c r="CZ98" s="107"/>
      <c r="DA98" s="107"/>
      <c r="DB98" s="107"/>
      <c r="DC98" s="107"/>
      <c r="DD98" s="107">
        <v>7</v>
      </c>
      <c r="DE98" s="108"/>
      <c r="DF98" s="108"/>
      <c r="DG98" s="108"/>
      <c r="DH98" s="108"/>
      <c r="DI98" s="108">
        <v>7</v>
      </c>
      <c r="DJ98" s="108"/>
      <c r="DK98" s="108"/>
      <c r="DL98" s="108"/>
      <c r="DM98" s="108"/>
      <c r="DN98" s="108"/>
      <c r="DO98" s="108"/>
      <c r="DP98" s="108"/>
      <c r="DQ98" s="108"/>
      <c r="DR98" s="109"/>
      <c r="DS98" s="109">
        <v>4</v>
      </c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2"/>
      <c r="EE98" s="102"/>
      <c r="EF98" s="102"/>
      <c r="EG98" s="110"/>
      <c r="EH98" s="110"/>
      <c r="EI98" s="110">
        <v>3</v>
      </c>
      <c r="EJ98" s="110"/>
      <c r="EK98" s="110">
        <v>16</v>
      </c>
      <c r="EL98" s="110"/>
      <c r="EM98" s="110"/>
      <c r="EN98" s="110"/>
      <c r="EO98" s="110"/>
      <c r="EP98" s="110">
        <v>11</v>
      </c>
      <c r="EQ98" s="373"/>
      <c r="ER98" s="373"/>
      <c r="ES98" s="373"/>
      <c r="ET98" s="373"/>
      <c r="EU98" s="373"/>
      <c r="EV98" s="373"/>
      <c r="EW98" s="521"/>
      <c r="EX98" s="521"/>
      <c r="EY98" s="521"/>
      <c r="EZ98" s="521"/>
      <c r="FA98" s="521"/>
      <c r="FB98" s="521"/>
      <c r="FC98" s="521"/>
      <c r="FD98" s="521"/>
      <c r="FE98" s="640"/>
      <c r="FF98" s="640"/>
      <c r="FG98" s="640"/>
      <c r="FH98" s="640"/>
      <c r="FI98" s="640"/>
      <c r="FJ98" s="640"/>
      <c r="FK98" s="640"/>
      <c r="FL98" s="640"/>
      <c r="FM98" s="640"/>
      <c r="FN98" s="640"/>
      <c r="FO98" s="640"/>
      <c r="FP98" s="640"/>
      <c r="FQ98" s="640"/>
      <c r="FR98" s="640"/>
      <c r="FS98" s="759"/>
      <c r="FT98" s="759"/>
      <c r="FU98" s="759"/>
      <c r="FV98" s="759"/>
      <c r="FW98" s="759"/>
      <c r="FX98" s="759"/>
      <c r="FY98" s="759"/>
      <c r="FZ98" s="759"/>
      <c r="GA98" s="759"/>
      <c r="GB98" s="759"/>
      <c r="GC98" s="759"/>
      <c r="GD98" s="759"/>
      <c r="GE98" s="759"/>
      <c r="GF98" s="759"/>
      <c r="GG98" s="1607"/>
      <c r="GH98" s="1607"/>
      <c r="GI98" s="1607"/>
      <c r="GJ98" s="1607"/>
      <c r="GK98" s="1607"/>
      <c r="GL98" s="1607"/>
      <c r="GM98" s="1607"/>
      <c r="GN98" s="1607"/>
      <c r="GO98" s="1607"/>
      <c r="GP98" s="1607"/>
      <c r="GQ98" s="1607"/>
      <c r="GR98" s="1607"/>
      <c r="GS98" s="1607"/>
      <c r="GT98" s="1607"/>
      <c r="GU98" s="1607"/>
      <c r="GV98" s="3606"/>
      <c r="GW98" s="3606"/>
      <c r="GX98" s="3606"/>
      <c r="GY98" s="3606"/>
      <c r="GZ98" s="3606"/>
      <c r="HA98" s="3606"/>
      <c r="HB98" s="3606"/>
      <c r="HC98" s="3672"/>
      <c r="HD98" s="3606"/>
      <c r="HE98" s="3606"/>
      <c r="HF98" s="3606"/>
      <c r="HG98" s="3762"/>
      <c r="HH98" s="3763"/>
    </row>
    <row r="99" spans="1:217" s="517" customFormat="1" ht="11.1" customHeight="1" x14ac:dyDescent="0.2">
      <c r="A99" s="64" t="s">
        <v>173</v>
      </c>
      <c r="B99" s="64" t="s">
        <v>238</v>
      </c>
      <c r="C99" s="454">
        <f t="shared" si="105"/>
        <v>8</v>
      </c>
      <c r="D99" s="453">
        <f t="shared" si="106"/>
        <v>5.0955414012738856E-2</v>
      </c>
      <c r="E99" s="409">
        <f t="array" ref="E99">MIN(IF(BG99:HH99&gt;=1,$BG$3:$HH$3))</f>
        <v>39410</v>
      </c>
      <c r="F99" s="406">
        <f t="array" ref="F99">MAX(IF(BG99:HH99&gt;=1,$BG$3:$HH$3))</f>
        <v>41397</v>
      </c>
      <c r="G99" s="448">
        <f t="shared" si="107"/>
        <v>1</v>
      </c>
      <c r="H99" s="452">
        <f t="shared" si="108"/>
        <v>0.125</v>
      </c>
      <c r="I99" s="632">
        <f t="shared" si="109"/>
        <v>1</v>
      </c>
      <c r="J99" s="381">
        <f t="array" ref="J99">IF((G99&gt;=1),MAX(IF(BG99:HH99=1,$BG$3:$HH$3)),"-")</f>
        <v>39480</v>
      </c>
      <c r="K99" s="766">
        <f t="array" ref="K99">IF((G99&gt;=1),MAX(IF(BG99:HH99=1,$BG$2:$HH$2)),"-")</f>
        <v>8</v>
      </c>
      <c r="L99" s="390">
        <f t="shared" ca="1" si="110"/>
        <v>6</v>
      </c>
      <c r="M99" s="390">
        <f t="shared" ca="1" si="111"/>
        <v>149</v>
      </c>
      <c r="N99" s="451">
        <f t="shared" si="112"/>
        <v>0</v>
      </c>
      <c r="O99" s="450">
        <f t="shared" si="113"/>
        <v>0</v>
      </c>
      <c r="P99" s="162">
        <f t="shared" si="114"/>
        <v>0</v>
      </c>
      <c r="Q99" s="449">
        <f t="shared" si="115"/>
        <v>0</v>
      </c>
      <c r="R99" s="448">
        <f t="shared" si="116"/>
        <v>1</v>
      </c>
      <c r="S99" s="447">
        <f t="shared" si="117"/>
        <v>0.125</v>
      </c>
      <c r="T99" s="368">
        <f t="shared" si="118"/>
        <v>2</v>
      </c>
      <c r="U99" s="163">
        <f t="shared" si="119"/>
        <v>0.25</v>
      </c>
      <c r="V99" s="369">
        <f t="shared" si="120"/>
        <v>4</v>
      </c>
      <c r="W99" s="164">
        <f t="shared" si="121"/>
        <v>0.5</v>
      </c>
      <c r="X99" s="165">
        <f t="array" ref="X99">SUM(1*(BG$5:HH$5=BG99:HH99))-1</f>
        <v>0</v>
      </c>
      <c r="Y99" s="166">
        <f t="shared" si="122"/>
        <v>0</v>
      </c>
      <c r="Z99" s="395">
        <f t="shared" si="123"/>
        <v>7.875</v>
      </c>
      <c r="AA99" s="395">
        <f t="shared" si="124"/>
        <v>13.625</v>
      </c>
      <c r="AB99" s="403">
        <f t="shared" si="125"/>
        <v>0.57798165137614677</v>
      </c>
      <c r="AC99" s="3427">
        <f t="shared" si="126"/>
        <v>0</v>
      </c>
      <c r="AD99" s="3428">
        <f t="shared" si="127"/>
        <v>0</v>
      </c>
      <c r="AE99" s="3429">
        <f t="shared" si="128"/>
        <v>4</v>
      </c>
      <c r="AF99" s="3430">
        <f t="shared" si="129"/>
        <v>1</v>
      </c>
      <c r="AG99" s="3431">
        <f t="shared" si="130"/>
        <v>0</v>
      </c>
      <c r="AH99" s="3432">
        <f t="shared" si="131"/>
        <v>0</v>
      </c>
      <c r="AI99" s="3433">
        <f t="shared" si="132"/>
        <v>1</v>
      </c>
      <c r="AJ99" s="3434">
        <f t="shared" si="133"/>
        <v>0</v>
      </c>
      <c r="AK99" s="3435">
        <f t="shared" si="134"/>
        <v>2</v>
      </c>
      <c r="AL99" s="3436">
        <f t="shared" si="135"/>
        <v>0</v>
      </c>
      <c r="AM99" s="3437">
        <f t="shared" si="136"/>
        <v>0</v>
      </c>
      <c r="AN99" s="3438">
        <f t="shared" si="137"/>
        <v>0</v>
      </c>
      <c r="AO99" s="3439">
        <f t="shared" si="138"/>
        <v>1</v>
      </c>
      <c r="AP99" s="3440">
        <f t="shared" si="139"/>
        <v>0</v>
      </c>
      <c r="AQ99" s="3427">
        <f t="shared" si="140"/>
        <v>0</v>
      </c>
      <c r="AR99" s="3428">
        <f t="shared" si="141"/>
        <v>0</v>
      </c>
      <c r="AS99" s="3429">
        <f t="shared" si="142"/>
        <v>0</v>
      </c>
      <c r="AT99" s="3430">
        <f t="shared" si="143"/>
        <v>0</v>
      </c>
      <c r="AU99" s="3431">
        <f t="shared" si="144"/>
        <v>0</v>
      </c>
      <c r="AV99" s="3432">
        <f t="shared" si="145"/>
        <v>0</v>
      </c>
      <c r="AW99" s="3433">
        <f t="shared" si="146"/>
        <v>0</v>
      </c>
      <c r="AX99" s="3434">
        <f t="shared" si="147"/>
        <v>0</v>
      </c>
      <c r="AY99" s="3435">
        <f t="shared" si="148"/>
        <v>0</v>
      </c>
      <c r="AZ99" s="3436">
        <f t="shared" si="149"/>
        <v>0</v>
      </c>
      <c r="BA99" s="3437">
        <f t="shared" si="150"/>
        <v>0</v>
      </c>
      <c r="BB99" s="3438">
        <f t="shared" si="151"/>
        <v>0</v>
      </c>
      <c r="BC99" s="3439">
        <f t="shared" si="152"/>
        <v>0</v>
      </c>
      <c r="BD99" s="3440">
        <f t="shared" si="153"/>
        <v>0</v>
      </c>
      <c r="BE99" s="3427">
        <f t="shared" si="154"/>
        <v>0</v>
      </c>
      <c r="BF99" s="3428">
        <f t="shared" si="155"/>
        <v>0</v>
      </c>
      <c r="BG99" s="111"/>
      <c r="BH99" s="114"/>
      <c r="BI99" s="109"/>
      <c r="BJ99" s="102"/>
      <c r="BK99" s="102"/>
      <c r="BL99" s="102">
        <v>6</v>
      </c>
      <c r="BM99" s="102"/>
      <c r="BN99" s="102">
        <v>1</v>
      </c>
      <c r="BO99" s="102">
        <v>12</v>
      </c>
      <c r="BP99" s="102">
        <v>8</v>
      </c>
      <c r="BQ99" s="102"/>
      <c r="BR99" s="104"/>
      <c r="BS99" s="104"/>
      <c r="BT99" s="104"/>
      <c r="BU99" s="104"/>
      <c r="BV99" s="104"/>
      <c r="BW99" s="104"/>
      <c r="BX99" s="104"/>
      <c r="BY99" s="104"/>
      <c r="BZ99" s="105"/>
      <c r="CA99" s="105"/>
      <c r="CB99" s="105"/>
      <c r="CC99" s="105"/>
      <c r="CD99" s="105">
        <v>4</v>
      </c>
      <c r="CE99" s="105"/>
      <c r="CF99" s="105"/>
      <c r="CG99" s="105"/>
      <c r="CH99" s="105"/>
      <c r="CI99" s="105"/>
      <c r="CJ99" s="106"/>
      <c r="CK99" s="106"/>
      <c r="CL99" s="106">
        <v>12</v>
      </c>
      <c r="CM99" s="106">
        <v>6</v>
      </c>
      <c r="CN99" s="106"/>
      <c r="CO99" s="106"/>
      <c r="CP99" s="106"/>
      <c r="CQ99" s="106"/>
      <c r="CR99" s="106"/>
      <c r="CS99" s="106"/>
      <c r="CT99" s="106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>
        <v>14</v>
      </c>
      <c r="DQ99" s="108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2"/>
      <c r="EE99" s="102"/>
      <c r="EF99" s="102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373"/>
      <c r="ER99" s="373"/>
      <c r="ES99" s="373"/>
      <c r="ET99" s="373"/>
      <c r="EU99" s="373"/>
      <c r="EV99" s="373"/>
      <c r="EW99" s="521"/>
      <c r="EX99" s="521"/>
      <c r="EY99" s="521"/>
      <c r="EZ99" s="521"/>
      <c r="FA99" s="521"/>
      <c r="FB99" s="521"/>
      <c r="FC99" s="521"/>
      <c r="FD99" s="521"/>
      <c r="FE99" s="640"/>
      <c r="FF99" s="640"/>
      <c r="FG99" s="640"/>
      <c r="FH99" s="640"/>
      <c r="FI99" s="640"/>
      <c r="FJ99" s="640"/>
      <c r="FK99" s="640"/>
      <c r="FL99" s="640"/>
      <c r="FM99" s="640"/>
      <c r="FN99" s="640"/>
      <c r="FO99" s="640"/>
      <c r="FP99" s="640"/>
      <c r="FQ99" s="640"/>
      <c r="FR99" s="640"/>
      <c r="FS99" s="759"/>
      <c r="FT99" s="759"/>
      <c r="FU99" s="759"/>
      <c r="FV99" s="759"/>
      <c r="FW99" s="759"/>
      <c r="FX99" s="759"/>
      <c r="FY99" s="759"/>
      <c r="FZ99" s="759"/>
      <c r="GA99" s="759"/>
      <c r="GB99" s="759"/>
      <c r="GC99" s="759"/>
      <c r="GD99" s="759"/>
      <c r="GE99" s="759"/>
      <c r="GF99" s="759"/>
      <c r="GG99" s="1607"/>
      <c r="GH99" s="1607"/>
      <c r="GI99" s="1607"/>
      <c r="GJ99" s="1607"/>
      <c r="GK99" s="1607"/>
      <c r="GL99" s="1607"/>
      <c r="GM99" s="1607"/>
      <c r="GN99" s="1607"/>
      <c r="GO99" s="1607"/>
      <c r="GP99" s="1607"/>
      <c r="GQ99" s="1607"/>
      <c r="GR99" s="1607"/>
      <c r="GS99" s="1607"/>
      <c r="GT99" s="1607"/>
      <c r="GU99" s="1607"/>
      <c r="GV99" s="3606"/>
      <c r="GW99" s="3606"/>
      <c r="GX99" s="3606"/>
      <c r="GY99" s="3606"/>
      <c r="GZ99" s="3606"/>
      <c r="HA99" s="3606"/>
      <c r="HB99" s="3606"/>
      <c r="HC99" s="3672"/>
      <c r="HD99" s="3606"/>
      <c r="HE99" s="3606"/>
      <c r="HF99" s="3606"/>
      <c r="HG99" s="3762"/>
      <c r="HH99" s="3763"/>
    </row>
    <row r="100" spans="1:217" s="517" customFormat="1" ht="11.1" customHeight="1" x14ac:dyDescent="0.2">
      <c r="A100" s="64" t="s">
        <v>299</v>
      </c>
      <c r="B100" s="64" t="s">
        <v>297</v>
      </c>
      <c r="C100" s="454">
        <f t="shared" si="105"/>
        <v>6</v>
      </c>
      <c r="D100" s="453">
        <f t="shared" si="106"/>
        <v>3.8216560509554139E-2</v>
      </c>
      <c r="E100" s="409">
        <f t="array" ref="E100">MIN(IF(BG100:HH100&gt;=1,$BG$3:$HH$3))</f>
        <v>39227</v>
      </c>
      <c r="F100" s="406">
        <f t="array" ref="F100">MAX(IF(BG100:HH100&gt;=1,$BG$3:$HH$3))</f>
        <v>42720</v>
      </c>
      <c r="G100" s="448">
        <f t="shared" si="107"/>
        <v>1</v>
      </c>
      <c r="H100" s="452">
        <f t="shared" si="108"/>
        <v>0.16666666666666666</v>
      </c>
      <c r="I100" s="632">
        <f t="shared" si="109"/>
        <v>1</v>
      </c>
      <c r="J100" s="381">
        <f t="array" ref="J100">IF((G100&gt;=1),MAX(IF(BG100:HH100=1,$BG$3:$HH$3)),"-")</f>
        <v>40053</v>
      </c>
      <c r="K100" s="766">
        <f t="array" ref="K100">IF((G100&gt;=1),MAX(IF(BG100:HH100=1,$BG$2:$HH$2)),"-")</f>
        <v>20</v>
      </c>
      <c r="L100" s="390">
        <f t="shared" ca="1" si="110"/>
        <v>4</v>
      </c>
      <c r="M100" s="390">
        <f t="shared" ca="1" si="111"/>
        <v>137</v>
      </c>
      <c r="N100" s="451">
        <f t="shared" si="112"/>
        <v>0</v>
      </c>
      <c r="O100" s="450">
        <f t="shared" si="113"/>
        <v>0</v>
      </c>
      <c r="P100" s="162">
        <f t="shared" si="114"/>
        <v>2</v>
      </c>
      <c r="Q100" s="449">
        <f t="shared" si="115"/>
        <v>0.33333333333333331</v>
      </c>
      <c r="R100" s="448">
        <f t="shared" si="116"/>
        <v>3</v>
      </c>
      <c r="S100" s="447">
        <f t="shared" si="117"/>
        <v>0.5</v>
      </c>
      <c r="T100" s="368">
        <f t="shared" si="118"/>
        <v>3</v>
      </c>
      <c r="U100" s="163">
        <f t="shared" si="119"/>
        <v>0.5</v>
      </c>
      <c r="V100" s="369">
        <f t="shared" si="120"/>
        <v>5</v>
      </c>
      <c r="W100" s="164">
        <f t="shared" si="121"/>
        <v>0.83333333333333337</v>
      </c>
      <c r="X100" s="165">
        <f t="array" ref="X100">SUM(1*(BG$5:HH$5=BG100:HH100))-1</f>
        <v>1</v>
      </c>
      <c r="Y100" s="166">
        <f t="shared" si="122"/>
        <v>0.16666666666666666</v>
      </c>
      <c r="Z100" s="395">
        <f t="shared" si="123"/>
        <v>5</v>
      </c>
      <c r="AA100" s="395">
        <f t="shared" si="124"/>
        <v>12.833333333333334</v>
      </c>
      <c r="AB100" s="403">
        <f t="shared" si="125"/>
        <v>0.38961038961038957</v>
      </c>
      <c r="AC100" s="3427">
        <f t="shared" si="126"/>
        <v>1</v>
      </c>
      <c r="AD100" s="3428">
        <f t="shared" si="127"/>
        <v>0</v>
      </c>
      <c r="AE100" s="3429">
        <f t="shared" si="128"/>
        <v>0</v>
      </c>
      <c r="AF100" s="3430">
        <f t="shared" si="129"/>
        <v>0</v>
      </c>
      <c r="AG100" s="3431">
        <f t="shared" si="130"/>
        <v>0</v>
      </c>
      <c r="AH100" s="3432">
        <f t="shared" si="131"/>
        <v>0</v>
      </c>
      <c r="AI100" s="3433">
        <f t="shared" si="132"/>
        <v>1</v>
      </c>
      <c r="AJ100" s="3434">
        <f t="shared" si="133"/>
        <v>1</v>
      </c>
      <c r="AK100" s="3435">
        <f t="shared" si="134"/>
        <v>1</v>
      </c>
      <c r="AL100" s="3436">
        <f t="shared" si="135"/>
        <v>0</v>
      </c>
      <c r="AM100" s="3437">
        <f t="shared" si="136"/>
        <v>0</v>
      </c>
      <c r="AN100" s="3438">
        <f t="shared" si="137"/>
        <v>0</v>
      </c>
      <c r="AO100" s="3439">
        <f t="shared" si="138"/>
        <v>0</v>
      </c>
      <c r="AP100" s="3440">
        <f t="shared" si="139"/>
        <v>0</v>
      </c>
      <c r="AQ100" s="3427">
        <f t="shared" si="140"/>
        <v>0</v>
      </c>
      <c r="AR100" s="3428">
        <f t="shared" si="141"/>
        <v>0</v>
      </c>
      <c r="AS100" s="3429">
        <f t="shared" si="142"/>
        <v>0</v>
      </c>
      <c r="AT100" s="3430">
        <f t="shared" si="143"/>
        <v>0</v>
      </c>
      <c r="AU100" s="3431">
        <f t="shared" si="144"/>
        <v>0</v>
      </c>
      <c r="AV100" s="3432">
        <f t="shared" si="145"/>
        <v>0</v>
      </c>
      <c r="AW100" s="3433">
        <f t="shared" si="146"/>
        <v>3</v>
      </c>
      <c r="AX100" s="3434">
        <f t="shared" si="147"/>
        <v>0</v>
      </c>
      <c r="AY100" s="3435">
        <f t="shared" si="148"/>
        <v>0</v>
      </c>
      <c r="AZ100" s="3436">
        <f t="shared" si="149"/>
        <v>0</v>
      </c>
      <c r="BA100" s="3437">
        <f t="shared" si="150"/>
        <v>0</v>
      </c>
      <c r="BB100" s="3438">
        <f t="shared" si="151"/>
        <v>0</v>
      </c>
      <c r="BC100" s="3439">
        <f t="shared" si="152"/>
        <v>0</v>
      </c>
      <c r="BD100" s="3440">
        <f t="shared" si="153"/>
        <v>0</v>
      </c>
      <c r="BE100" s="3427">
        <f t="shared" si="154"/>
        <v>0</v>
      </c>
      <c r="BF100" s="3428">
        <f t="shared" si="155"/>
        <v>0</v>
      </c>
      <c r="BG100" s="111">
        <v>3</v>
      </c>
      <c r="BH100" s="109"/>
      <c r="BI100" s="109"/>
      <c r="BJ100" s="112"/>
      <c r="BK100" s="112"/>
      <c r="BL100" s="112"/>
      <c r="BM100" s="112"/>
      <c r="BN100" s="112"/>
      <c r="BO100" s="112"/>
      <c r="BP100" s="112"/>
      <c r="BQ100" s="112"/>
      <c r="BR100" s="103"/>
      <c r="BS100" s="103"/>
      <c r="BT100" s="103"/>
      <c r="BU100" s="103"/>
      <c r="BV100" s="103"/>
      <c r="BW100" s="103"/>
      <c r="BX100" s="103"/>
      <c r="BY100" s="104"/>
      <c r="BZ100" s="105">
        <v>1</v>
      </c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6"/>
      <c r="CK100" s="106"/>
      <c r="CL100" s="106"/>
      <c r="CM100" s="106"/>
      <c r="CN100" s="106">
        <v>10</v>
      </c>
      <c r="CO100" s="106"/>
      <c r="CP100" s="106"/>
      <c r="CQ100" s="106"/>
      <c r="CR100" s="106"/>
      <c r="CS100" s="106"/>
      <c r="CT100" s="106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2"/>
      <c r="EE100" s="102"/>
      <c r="EF100" s="102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373"/>
      <c r="ER100" s="373"/>
      <c r="ES100" s="373"/>
      <c r="ET100" s="373"/>
      <c r="EU100" s="373"/>
      <c r="EV100" s="373"/>
      <c r="EW100" s="521"/>
      <c r="EX100" s="521"/>
      <c r="EY100" s="521"/>
      <c r="EZ100" s="521"/>
      <c r="FA100" s="521"/>
      <c r="FB100" s="521"/>
      <c r="FC100" s="521"/>
      <c r="FD100" s="521"/>
      <c r="FE100" s="640">
        <v>7</v>
      </c>
      <c r="FF100" s="640">
        <v>6</v>
      </c>
      <c r="FG100" s="640"/>
      <c r="FH100" s="640"/>
      <c r="FI100" s="640"/>
      <c r="FJ100" s="640">
        <v>3</v>
      </c>
      <c r="FK100" s="640"/>
      <c r="FL100" s="640"/>
      <c r="FM100" s="640"/>
      <c r="FN100" s="640"/>
      <c r="FO100" s="640"/>
      <c r="FP100" s="640"/>
      <c r="FQ100" s="640"/>
      <c r="FR100" s="640"/>
      <c r="FS100" s="759"/>
      <c r="FT100" s="759"/>
      <c r="FU100" s="759"/>
      <c r="FV100" s="759"/>
      <c r="FW100" s="759"/>
      <c r="FX100" s="759"/>
      <c r="FY100" s="759"/>
      <c r="FZ100" s="759"/>
      <c r="GA100" s="759"/>
      <c r="GB100" s="759"/>
      <c r="GC100" s="759"/>
      <c r="GD100" s="759"/>
      <c r="GE100" s="759"/>
      <c r="GF100" s="759"/>
      <c r="GG100" s="1607"/>
      <c r="GH100" s="1607"/>
      <c r="GI100" s="1607"/>
      <c r="GJ100" s="1607"/>
      <c r="GK100" s="1607"/>
      <c r="GL100" s="1607"/>
      <c r="GM100" s="1607"/>
      <c r="GN100" s="1607"/>
      <c r="GO100" s="1607"/>
      <c r="GP100" s="1607"/>
      <c r="GQ100" s="1607"/>
      <c r="GR100" s="1607"/>
      <c r="GS100" s="1607"/>
      <c r="GT100" s="1607"/>
      <c r="GU100" s="1607"/>
      <c r="GV100" s="3606"/>
      <c r="GW100" s="3606"/>
      <c r="GX100" s="3606"/>
      <c r="GY100" s="3606"/>
      <c r="GZ100" s="3606"/>
      <c r="HA100" s="3606"/>
      <c r="HB100" s="3606"/>
      <c r="HC100" s="3672"/>
      <c r="HD100" s="3606"/>
      <c r="HE100" s="3606"/>
      <c r="HF100" s="3606"/>
      <c r="HG100" s="3762"/>
      <c r="HH100" s="3763"/>
    </row>
    <row r="101" spans="1:217" s="518" customFormat="1" ht="11.1" customHeight="1" x14ac:dyDescent="0.2">
      <c r="A101" s="59" t="s">
        <v>158</v>
      </c>
      <c r="B101" s="59" t="s">
        <v>157</v>
      </c>
      <c r="C101" s="454">
        <f t="shared" si="105"/>
        <v>2</v>
      </c>
      <c r="D101" s="453">
        <f t="shared" si="106"/>
        <v>1.2738853503184714E-2</v>
      </c>
      <c r="E101" s="409">
        <f t="array" ref="E101">MIN(IF(BG101:HH101&gt;=1,$BG$3:$HH$3))</f>
        <v>41348</v>
      </c>
      <c r="F101" s="406">
        <f t="array" ref="F101">MAX(IF(BG101:HH101&gt;=1,$BG$3:$HH$3))</f>
        <v>43105</v>
      </c>
      <c r="G101" s="448">
        <f t="shared" si="107"/>
        <v>0</v>
      </c>
      <c r="H101" s="452">
        <f t="shared" si="108"/>
        <v>0</v>
      </c>
      <c r="I101" s="632" t="str">
        <f t="shared" si="109"/>
        <v>-</v>
      </c>
      <c r="J101" s="381" t="str">
        <f t="array" ref="J101">IF((G101&gt;=1),MAX(IF(BG101:HH101=1,$BG$3:$HH$3)),"-")</f>
        <v>-</v>
      </c>
      <c r="K101" s="766" t="str">
        <f t="array" ref="K101">IF((G101&gt;=1),MAX(IF(BG101:HH101=1,$BG$2:$HH$2)),"-")</f>
        <v>-</v>
      </c>
      <c r="L101" s="390">
        <f t="shared" ca="1" si="110"/>
        <v>2</v>
      </c>
      <c r="M101" s="390" t="str">
        <f t="shared" ca="1" si="111"/>
        <v>-</v>
      </c>
      <c r="N101" s="451">
        <f t="shared" si="112"/>
        <v>0</v>
      </c>
      <c r="O101" s="450">
        <f t="shared" si="113"/>
        <v>0</v>
      </c>
      <c r="P101" s="162">
        <f t="shared" si="114"/>
        <v>0</v>
      </c>
      <c r="Q101" s="449">
        <f t="shared" si="115"/>
        <v>0</v>
      </c>
      <c r="R101" s="448">
        <f t="shared" si="116"/>
        <v>0</v>
      </c>
      <c r="S101" s="447">
        <f t="shared" si="117"/>
        <v>0</v>
      </c>
      <c r="T101" s="368">
        <f t="shared" si="118"/>
        <v>0</v>
      </c>
      <c r="U101" s="163">
        <f t="shared" si="119"/>
        <v>0</v>
      </c>
      <c r="V101" s="369">
        <f t="shared" si="120"/>
        <v>0</v>
      </c>
      <c r="W101" s="164">
        <f t="shared" si="121"/>
        <v>0</v>
      </c>
      <c r="X101" s="165">
        <f t="array" ref="X101">SUM(1*(BG$5:HH$5=BG101:HH101))-1</f>
        <v>1</v>
      </c>
      <c r="Y101" s="166">
        <f t="shared" si="122"/>
        <v>0.5</v>
      </c>
      <c r="Z101" s="395">
        <f t="shared" si="123"/>
        <v>10.5</v>
      </c>
      <c r="AA101" s="395">
        <f t="shared" si="124"/>
        <v>14.5</v>
      </c>
      <c r="AB101" s="403">
        <f t="shared" si="125"/>
        <v>0.72413793103448276</v>
      </c>
      <c r="AC101" s="3427">
        <f t="shared" si="126"/>
        <v>0</v>
      </c>
      <c r="AD101" s="3428">
        <f t="shared" si="127"/>
        <v>0</v>
      </c>
      <c r="AE101" s="3429">
        <f t="shared" si="128"/>
        <v>0</v>
      </c>
      <c r="AF101" s="3430">
        <f t="shared" si="129"/>
        <v>0</v>
      </c>
      <c r="AG101" s="3431">
        <f t="shared" si="130"/>
        <v>0</v>
      </c>
      <c r="AH101" s="3432">
        <f t="shared" si="131"/>
        <v>0</v>
      </c>
      <c r="AI101" s="3433">
        <f t="shared" si="132"/>
        <v>0</v>
      </c>
      <c r="AJ101" s="3434">
        <f t="shared" si="133"/>
        <v>0</v>
      </c>
      <c r="AK101" s="3435">
        <f t="shared" si="134"/>
        <v>0</v>
      </c>
      <c r="AL101" s="3436">
        <f t="shared" si="135"/>
        <v>0</v>
      </c>
      <c r="AM101" s="3437">
        <f t="shared" si="136"/>
        <v>0</v>
      </c>
      <c r="AN101" s="3438">
        <f t="shared" si="137"/>
        <v>0</v>
      </c>
      <c r="AO101" s="3439">
        <f t="shared" si="138"/>
        <v>1</v>
      </c>
      <c r="AP101" s="3440">
        <f t="shared" si="139"/>
        <v>0</v>
      </c>
      <c r="AQ101" s="3427">
        <f t="shared" si="140"/>
        <v>0</v>
      </c>
      <c r="AR101" s="3428">
        <f t="shared" si="141"/>
        <v>0</v>
      </c>
      <c r="AS101" s="3429">
        <f t="shared" si="142"/>
        <v>0</v>
      </c>
      <c r="AT101" s="3430">
        <f t="shared" si="143"/>
        <v>0</v>
      </c>
      <c r="AU101" s="3431">
        <f t="shared" si="144"/>
        <v>0</v>
      </c>
      <c r="AV101" s="3432">
        <f t="shared" si="145"/>
        <v>0</v>
      </c>
      <c r="AW101" s="3433">
        <f t="shared" si="146"/>
        <v>0</v>
      </c>
      <c r="AX101" s="3434">
        <f t="shared" si="147"/>
        <v>0</v>
      </c>
      <c r="AY101" s="3435">
        <f t="shared" si="148"/>
        <v>1</v>
      </c>
      <c r="AZ101" s="3436">
        <f t="shared" si="149"/>
        <v>0</v>
      </c>
      <c r="BA101" s="3437">
        <f t="shared" si="150"/>
        <v>0</v>
      </c>
      <c r="BB101" s="3438">
        <f t="shared" si="151"/>
        <v>0</v>
      </c>
      <c r="BC101" s="3439">
        <f t="shared" si="152"/>
        <v>0</v>
      </c>
      <c r="BD101" s="3440">
        <f t="shared" si="153"/>
        <v>0</v>
      </c>
      <c r="BE101" s="3427">
        <f t="shared" si="154"/>
        <v>0</v>
      </c>
      <c r="BF101" s="3428">
        <f t="shared" si="155"/>
        <v>0</v>
      </c>
      <c r="BG101" s="100"/>
      <c r="BH101" s="101"/>
      <c r="BI101" s="101"/>
      <c r="BJ101" s="115"/>
      <c r="BK101" s="115"/>
      <c r="BL101" s="115"/>
      <c r="BM101" s="115"/>
      <c r="BN101" s="115"/>
      <c r="BO101" s="115"/>
      <c r="BP101" s="115"/>
      <c r="BQ101" s="115"/>
      <c r="BR101" s="116"/>
      <c r="BS101" s="116"/>
      <c r="BT101" s="116"/>
      <c r="BU101" s="116"/>
      <c r="BV101" s="116"/>
      <c r="BW101" s="116"/>
      <c r="BX101" s="116"/>
      <c r="BY101" s="104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>
        <v>11</v>
      </c>
      <c r="DO101" s="108"/>
      <c r="DP101" s="108"/>
      <c r="DQ101" s="108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2"/>
      <c r="EE101" s="102"/>
      <c r="EF101" s="102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373"/>
      <c r="ER101" s="373"/>
      <c r="ES101" s="373"/>
      <c r="ET101" s="373"/>
      <c r="EU101" s="373"/>
      <c r="EV101" s="373"/>
      <c r="EW101" s="521"/>
      <c r="EX101" s="521"/>
      <c r="EY101" s="521"/>
      <c r="EZ101" s="521"/>
      <c r="FA101" s="521"/>
      <c r="FB101" s="521"/>
      <c r="FC101" s="521"/>
      <c r="FD101" s="521"/>
      <c r="FE101" s="640"/>
      <c r="FF101" s="640"/>
      <c r="FG101" s="640"/>
      <c r="FH101" s="640"/>
      <c r="FI101" s="640"/>
      <c r="FJ101" s="640"/>
      <c r="FK101" s="640"/>
      <c r="FL101" s="640"/>
      <c r="FM101" s="640"/>
      <c r="FN101" s="640"/>
      <c r="FO101" s="640"/>
      <c r="FP101" s="640"/>
      <c r="FQ101" s="640"/>
      <c r="FR101" s="640"/>
      <c r="FS101" s="759"/>
      <c r="FT101" s="759"/>
      <c r="FU101" s="759"/>
      <c r="FV101" s="759"/>
      <c r="FW101" s="759"/>
      <c r="FX101" s="759">
        <v>10</v>
      </c>
      <c r="FY101" s="759"/>
      <c r="FZ101" s="759"/>
      <c r="GA101" s="759"/>
      <c r="GB101" s="759"/>
      <c r="GC101" s="759"/>
      <c r="GD101" s="759"/>
      <c r="GE101" s="759"/>
      <c r="GF101" s="759"/>
      <c r="GG101" s="1607"/>
      <c r="GH101" s="1607"/>
      <c r="GI101" s="1607"/>
      <c r="GJ101" s="1607"/>
      <c r="GK101" s="1607"/>
      <c r="GL101" s="1607"/>
      <c r="GM101" s="1607"/>
      <c r="GN101" s="1607"/>
      <c r="GO101" s="1607"/>
      <c r="GP101" s="1607"/>
      <c r="GQ101" s="1607"/>
      <c r="GR101" s="1607"/>
      <c r="GS101" s="1607"/>
      <c r="GT101" s="1607"/>
      <c r="GU101" s="1607"/>
      <c r="GV101" s="3606"/>
      <c r="GW101" s="3606"/>
      <c r="GX101" s="3606"/>
      <c r="GY101" s="3606"/>
      <c r="GZ101" s="3606"/>
      <c r="HA101" s="3606"/>
      <c r="HB101" s="3606"/>
      <c r="HC101" s="3672"/>
      <c r="HD101" s="3606"/>
      <c r="HE101" s="3606"/>
      <c r="HF101" s="3606"/>
      <c r="HG101" s="3762"/>
      <c r="HH101" s="3763"/>
    </row>
    <row r="102" spans="1:217" s="518" customFormat="1" ht="11.1" customHeight="1" x14ac:dyDescent="0.2">
      <c r="A102" s="59" t="s">
        <v>53</v>
      </c>
      <c r="B102" s="59" t="s">
        <v>53</v>
      </c>
      <c r="C102" s="454">
        <f t="shared" si="105"/>
        <v>1</v>
      </c>
      <c r="D102" s="453">
        <f t="shared" si="106"/>
        <v>6.369426751592357E-3</v>
      </c>
      <c r="E102" s="409">
        <f t="array" ref="E102">MIN(IF(BG102:HH102&gt;=1,$BG$3:$HH$3))</f>
        <v>39263</v>
      </c>
      <c r="F102" s="406">
        <f t="array" ref="F102">MAX(IF(BG102:HH102&gt;=1,$BG$3:$HH$3))</f>
        <v>39263</v>
      </c>
      <c r="G102" s="448">
        <f t="shared" si="107"/>
        <v>0</v>
      </c>
      <c r="H102" s="452">
        <f t="shared" si="108"/>
        <v>0</v>
      </c>
      <c r="I102" s="632" t="str">
        <f t="shared" si="109"/>
        <v>-</v>
      </c>
      <c r="J102" s="381" t="str">
        <f t="array" ref="J102">IF((G102&gt;=1),MAX(IF(BG102:HH102=1,$BG$3:$HH$3)),"-")</f>
        <v>-</v>
      </c>
      <c r="K102" s="766" t="str">
        <f t="array" ref="K102">IF((G102&gt;=1),MAX(IF(BG102:HH102=1,$BG$2:$HH$2)),"-")</f>
        <v>-</v>
      </c>
      <c r="L102" s="390">
        <f t="shared" ca="1" si="110"/>
        <v>1</v>
      </c>
      <c r="M102" s="390" t="str">
        <f t="shared" ca="1" si="111"/>
        <v>-</v>
      </c>
      <c r="N102" s="451">
        <f t="shared" si="112"/>
        <v>0</v>
      </c>
      <c r="O102" s="450">
        <f t="shared" si="113"/>
        <v>0</v>
      </c>
      <c r="P102" s="162">
        <f t="shared" si="114"/>
        <v>0</v>
      </c>
      <c r="Q102" s="449">
        <f t="shared" si="115"/>
        <v>0</v>
      </c>
      <c r="R102" s="448">
        <f t="shared" si="116"/>
        <v>0</v>
      </c>
      <c r="S102" s="447">
        <f t="shared" si="117"/>
        <v>0</v>
      </c>
      <c r="T102" s="368">
        <f t="shared" si="118"/>
        <v>0</v>
      </c>
      <c r="U102" s="163">
        <f t="shared" si="119"/>
        <v>0</v>
      </c>
      <c r="V102" s="369">
        <f t="shared" si="120"/>
        <v>0</v>
      </c>
      <c r="W102" s="164">
        <f t="shared" si="121"/>
        <v>0</v>
      </c>
      <c r="X102" s="165">
        <f t="array" ref="X102">SUM(1*(BG$5:HH$5=BG102:HH102))-1</f>
        <v>0</v>
      </c>
      <c r="Y102" s="166">
        <f t="shared" si="122"/>
        <v>0</v>
      </c>
      <c r="Z102" s="395">
        <f t="shared" si="123"/>
        <v>7</v>
      </c>
      <c r="AA102" s="395">
        <f t="shared" si="124"/>
        <v>13</v>
      </c>
      <c r="AB102" s="403">
        <f t="shared" si="125"/>
        <v>0.53846153846153844</v>
      </c>
      <c r="AC102" s="3427">
        <f t="shared" si="126"/>
        <v>1</v>
      </c>
      <c r="AD102" s="3428">
        <f t="shared" si="127"/>
        <v>0</v>
      </c>
      <c r="AE102" s="3429">
        <f t="shared" si="128"/>
        <v>0</v>
      </c>
      <c r="AF102" s="3430">
        <f t="shared" si="129"/>
        <v>0</v>
      </c>
      <c r="AG102" s="3431">
        <f t="shared" si="130"/>
        <v>0</v>
      </c>
      <c r="AH102" s="3432">
        <f t="shared" si="131"/>
        <v>0</v>
      </c>
      <c r="AI102" s="3433">
        <f t="shared" si="132"/>
        <v>0</v>
      </c>
      <c r="AJ102" s="3434">
        <f t="shared" si="133"/>
        <v>0</v>
      </c>
      <c r="AK102" s="3435">
        <f t="shared" si="134"/>
        <v>0</v>
      </c>
      <c r="AL102" s="3436">
        <f t="shared" si="135"/>
        <v>0</v>
      </c>
      <c r="AM102" s="3437">
        <f t="shared" si="136"/>
        <v>0</v>
      </c>
      <c r="AN102" s="3438">
        <f t="shared" si="137"/>
        <v>0</v>
      </c>
      <c r="AO102" s="3439">
        <f t="shared" si="138"/>
        <v>0</v>
      </c>
      <c r="AP102" s="3440">
        <f t="shared" si="139"/>
        <v>0</v>
      </c>
      <c r="AQ102" s="3427">
        <f t="shared" si="140"/>
        <v>0</v>
      </c>
      <c r="AR102" s="3428">
        <f t="shared" si="141"/>
        <v>0</v>
      </c>
      <c r="AS102" s="3429">
        <f t="shared" si="142"/>
        <v>0</v>
      </c>
      <c r="AT102" s="3430">
        <f t="shared" si="143"/>
        <v>0</v>
      </c>
      <c r="AU102" s="3431">
        <f t="shared" si="144"/>
        <v>0</v>
      </c>
      <c r="AV102" s="3432">
        <f t="shared" si="145"/>
        <v>0</v>
      </c>
      <c r="AW102" s="3433">
        <f t="shared" si="146"/>
        <v>0</v>
      </c>
      <c r="AX102" s="3434">
        <f t="shared" si="147"/>
        <v>0</v>
      </c>
      <c r="AY102" s="3435">
        <f t="shared" si="148"/>
        <v>0</v>
      </c>
      <c r="AZ102" s="3436">
        <f t="shared" si="149"/>
        <v>0</v>
      </c>
      <c r="BA102" s="3437">
        <f t="shared" si="150"/>
        <v>0</v>
      </c>
      <c r="BB102" s="3438">
        <f t="shared" si="151"/>
        <v>0</v>
      </c>
      <c r="BC102" s="3439">
        <f t="shared" si="152"/>
        <v>0</v>
      </c>
      <c r="BD102" s="3440">
        <f t="shared" si="153"/>
        <v>0</v>
      </c>
      <c r="BE102" s="3427">
        <f t="shared" si="154"/>
        <v>0</v>
      </c>
      <c r="BF102" s="3428">
        <f t="shared" si="155"/>
        <v>0</v>
      </c>
      <c r="BG102" s="100"/>
      <c r="BH102" s="109">
        <v>7</v>
      </c>
      <c r="BI102" s="101"/>
      <c r="BJ102" s="117"/>
      <c r="BK102" s="117"/>
      <c r="BL102" s="115"/>
      <c r="BM102" s="115"/>
      <c r="BN102" s="115"/>
      <c r="BO102" s="115"/>
      <c r="BP102" s="115"/>
      <c r="BQ102" s="115"/>
      <c r="BR102" s="116"/>
      <c r="BS102" s="116"/>
      <c r="BT102" s="116"/>
      <c r="BU102" s="116"/>
      <c r="BV102" s="116"/>
      <c r="BW102" s="116"/>
      <c r="BX102" s="116"/>
      <c r="BY102" s="104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2"/>
      <c r="EE102" s="102"/>
      <c r="EF102" s="102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373"/>
      <c r="ER102" s="373"/>
      <c r="ES102" s="373"/>
      <c r="ET102" s="373"/>
      <c r="EU102" s="373"/>
      <c r="EV102" s="373"/>
      <c r="EW102" s="521"/>
      <c r="EX102" s="521"/>
      <c r="EY102" s="521"/>
      <c r="EZ102" s="521"/>
      <c r="FA102" s="521"/>
      <c r="FB102" s="521"/>
      <c r="FC102" s="521"/>
      <c r="FD102" s="521"/>
      <c r="FE102" s="640"/>
      <c r="FF102" s="640"/>
      <c r="FG102" s="640"/>
      <c r="FH102" s="640"/>
      <c r="FI102" s="640"/>
      <c r="FJ102" s="640"/>
      <c r="FK102" s="640"/>
      <c r="FL102" s="640"/>
      <c r="FM102" s="640"/>
      <c r="FN102" s="640"/>
      <c r="FO102" s="640"/>
      <c r="FP102" s="640"/>
      <c r="FQ102" s="640"/>
      <c r="FR102" s="640"/>
      <c r="FS102" s="759"/>
      <c r="FT102" s="759"/>
      <c r="FU102" s="759"/>
      <c r="FV102" s="759"/>
      <c r="FW102" s="759"/>
      <c r="FX102" s="759"/>
      <c r="FY102" s="759"/>
      <c r="FZ102" s="759"/>
      <c r="GA102" s="759"/>
      <c r="GB102" s="759"/>
      <c r="GC102" s="759"/>
      <c r="GD102" s="759"/>
      <c r="GE102" s="759"/>
      <c r="GF102" s="759"/>
      <c r="GG102" s="1607"/>
      <c r="GH102" s="1607"/>
      <c r="GI102" s="1607"/>
      <c r="GJ102" s="1607"/>
      <c r="GK102" s="1607"/>
      <c r="GL102" s="1607"/>
      <c r="GM102" s="1607"/>
      <c r="GN102" s="1607"/>
      <c r="GO102" s="1607"/>
      <c r="GP102" s="1607"/>
      <c r="GQ102" s="1607"/>
      <c r="GR102" s="1607"/>
      <c r="GS102" s="1607"/>
      <c r="GT102" s="1607"/>
      <c r="GU102" s="1607"/>
      <c r="GV102" s="3606"/>
      <c r="GW102" s="3606"/>
      <c r="GX102" s="3606"/>
      <c r="GY102" s="3606"/>
      <c r="GZ102" s="3606"/>
      <c r="HA102" s="3606"/>
      <c r="HB102" s="3606"/>
      <c r="HC102" s="3672"/>
      <c r="HD102" s="3606"/>
      <c r="HE102" s="3606"/>
      <c r="HF102" s="3606"/>
      <c r="HG102" s="3762"/>
      <c r="HH102" s="3763"/>
    </row>
    <row r="103" spans="1:217" s="517" customFormat="1" ht="11.1" customHeight="1" x14ac:dyDescent="0.2">
      <c r="A103" s="61" t="s">
        <v>104</v>
      </c>
      <c r="B103" s="61" t="s">
        <v>142</v>
      </c>
      <c r="C103" s="454">
        <f t="shared" ref="C103:C110" si="156">COUNTIF(BG103:HH103,"&gt;=0")</f>
        <v>41</v>
      </c>
      <c r="D103" s="453">
        <f t="shared" ref="D103:D110" si="157">C103/$C$5</f>
        <v>0.26114649681528662</v>
      </c>
      <c r="E103" s="409">
        <f t="array" ref="E103">MIN(IF(BG103:HH103&gt;=1,$BG$3:$HH$3))</f>
        <v>39263</v>
      </c>
      <c r="F103" s="406">
        <f t="array" ref="F103">MAX(IF(BG103:HH103&gt;=1,$BG$3:$HH$3))</f>
        <v>43602</v>
      </c>
      <c r="G103" s="448">
        <f t="shared" ref="G103:G110" si="158">COUNTIF(BG103:HH103,"=1")</f>
        <v>4</v>
      </c>
      <c r="H103" s="452">
        <f t="shared" ref="H103:H110" si="159">G103/C103</f>
        <v>9.7560975609756101E-2</v>
      </c>
      <c r="I103" s="632">
        <f t="shared" ref="I103:I110" si="160">IF(G103&gt;=1,G103/(G103+N103),"-")</f>
        <v>0.66666666666666663</v>
      </c>
      <c r="J103" s="381">
        <f t="array" ref="J103">IF((G103&gt;=1),MAX(IF(BG103:HH103=1,$BG$3:$HH$3)),"-")</f>
        <v>41348</v>
      </c>
      <c r="K103" s="766">
        <f t="array" ref="K103">IF((G103&gt;=1),MAX(IF(BG103:HH103=1,$BG$2:$HH$2)),"-")</f>
        <v>60</v>
      </c>
      <c r="L103" s="390">
        <f t="shared" ref="L103:L110" ca="1" si="161">IF(G103&gt;=1,COUNTIF(OFFSET(BG103,,K103,1,($HH$2-K103)),"&gt;1"),C103)</f>
        <v>14</v>
      </c>
      <c r="M103" s="390">
        <f t="shared" ref="M103:M110" ca="1" si="162">IF(G103&gt;=1,COUNTBLANK(OFFSET(BG103,,K103,1,($HH$2-K103)))+L103-1,"-")</f>
        <v>97</v>
      </c>
      <c r="N103" s="451">
        <f t="shared" ref="N103:N110" si="163">COUNTIF(BG103:HH103,"=2")</f>
        <v>2</v>
      </c>
      <c r="O103" s="450">
        <f t="shared" ref="O103:O110" si="164">N103/C103</f>
        <v>4.878048780487805E-2</v>
      </c>
      <c r="P103" s="162">
        <f t="shared" ref="P103:P110" si="165">COUNTIF(BG103:HH103,"=3")</f>
        <v>4</v>
      </c>
      <c r="Q103" s="449">
        <f t="shared" ref="Q103:Q110" si="166">P103/C103</f>
        <v>9.7560975609756101E-2</v>
      </c>
      <c r="R103" s="448">
        <f t="shared" ref="R103:R110" si="167">COUNTIF(BG103:HH103,"&lt;=3")</f>
        <v>10</v>
      </c>
      <c r="S103" s="447">
        <f t="shared" ref="S103:S110" si="168">R103/C103</f>
        <v>0.24390243902439024</v>
      </c>
      <c r="T103" s="368">
        <f t="shared" ref="T103:T110" si="169">SUMPRODUCT((((BG$5:HH$5)/3)&gt;=(BG103:HH103))*1)-$C$5+C103-1</f>
        <v>12</v>
      </c>
      <c r="U103" s="163">
        <f t="shared" ref="U103:U110" si="170">T103/C103</f>
        <v>0.29268292682926828</v>
      </c>
      <c r="V103" s="369">
        <f t="shared" ref="V103:V110" si="171">SUMPRODUCT((((BG$5:HH$5)/2)&gt;=(BG103:HH103))*1)-$C$5+C103-1</f>
        <v>21</v>
      </c>
      <c r="W103" s="164">
        <f t="shared" ref="W103:W110" si="172">V103/C103</f>
        <v>0.51219512195121952</v>
      </c>
      <c r="X103" s="165">
        <f t="array" ref="X103">SUM(1*(BG$5:HH$5=BG103:HH103))-1</f>
        <v>3</v>
      </c>
      <c r="Y103" s="166">
        <f t="shared" ref="Y103:Y110" si="173">X103/C103</f>
        <v>7.3170731707317069E-2</v>
      </c>
      <c r="Z103" s="395">
        <f t="shared" ref="Z103:Z110" si="174">AVERAGE(BG103:HH103)</f>
        <v>6.8048780487804876</v>
      </c>
      <c r="AA103" s="395">
        <f t="shared" ref="AA103:AA110" si="175">AVERAGEIFS($BG$5:$HH$5,BG103:HH103,"&gt;0")</f>
        <v>12.560975609756097</v>
      </c>
      <c r="AB103" s="403">
        <f t="shared" ref="AB103:AB110" si="176">Z103/AA103</f>
        <v>0.54174757281553398</v>
      </c>
      <c r="AC103" s="3427">
        <f t="shared" ref="AC103:AC110" si="177">COUNTIF(BG103:BI103,"&gt;=0")</f>
        <v>2</v>
      </c>
      <c r="AD103" s="3428">
        <f t="shared" ref="AD103:AD110" si="178">COUNTIF(BG103:BI103,"=1")</f>
        <v>1</v>
      </c>
      <c r="AE103" s="3429">
        <f t="shared" ref="AE103:AE110" si="179">COUNTIF(BJ103:BQ103,"&gt;=0")</f>
        <v>5</v>
      </c>
      <c r="AF103" s="3430">
        <f t="shared" ref="AF103:AF110" si="180">COUNTIF(BJ103:BQ103,"=1")</f>
        <v>0</v>
      </c>
      <c r="AG103" s="3431">
        <f t="shared" ref="AG103:AG110" si="181">COUNTIF(BR103:BY103,"&gt;=0")</f>
        <v>4</v>
      </c>
      <c r="AH103" s="3432">
        <f t="shared" ref="AH103:AH110" si="182">COUNTIF(BR103:BY103,"=1")</f>
        <v>1</v>
      </c>
      <c r="AI103" s="3433">
        <f t="shared" ref="AI103:AI110" si="183">COUNTIF(BZ103:CI103,"&gt;=0")</f>
        <v>4</v>
      </c>
      <c r="AJ103" s="3434">
        <f t="shared" ref="AJ103:AJ110" si="184">COUNTIF(BZ103:CI103,"=1")</f>
        <v>0</v>
      </c>
      <c r="AK103" s="3435">
        <f t="shared" ref="AK103:AK110" si="185">COUNTIF(CJ103:CT103,"&gt;=0")</f>
        <v>6</v>
      </c>
      <c r="AL103" s="3436">
        <f t="shared" ref="AL103:AL110" si="186">COUNTIF(CJ103:CT103,"=1")</f>
        <v>1</v>
      </c>
      <c r="AM103" s="3437">
        <f t="shared" ref="AM103:AM110" si="187">COUNTIF(CU103:DD103,"&gt;=0")</f>
        <v>3</v>
      </c>
      <c r="AN103" s="3438">
        <f t="shared" ref="AN103:AN110" si="188">COUNTIF(CU103:DD103,"=1")</f>
        <v>0</v>
      </c>
      <c r="AO103" s="3439">
        <f t="shared" ref="AO103:AO110" si="189">COUNTIF(DE103:DQ103,"&gt;=0")</f>
        <v>4</v>
      </c>
      <c r="AP103" s="3440">
        <f t="shared" ref="AP103:AP110" si="190">COUNTIF(DE103:DQ103,"=1")</f>
        <v>1</v>
      </c>
      <c r="AQ103" s="3427">
        <f t="shared" ref="AQ103:AQ110" si="191">COUNTIF(DR103:EC103,"&gt;=0")</f>
        <v>1</v>
      </c>
      <c r="AR103" s="3428">
        <f t="shared" ref="AR103:AR110" si="192">COUNTIF(DR103:EC103,"=1")</f>
        <v>0</v>
      </c>
      <c r="AS103" s="3429">
        <f t="shared" ref="AS103:AS110" si="193">COUNTIF(ED103:EP103,"&gt;=0")</f>
        <v>3</v>
      </c>
      <c r="AT103" s="3430">
        <f t="shared" ref="AT103:AT110" si="194">COUNTIF(ED103:EP103,"=1")</f>
        <v>0</v>
      </c>
      <c r="AU103" s="3431">
        <f t="shared" ref="AU103:AU110" si="195">COUNTIF(EQ103:FD103,"&gt;=0")</f>
        <v>0</v>
      </c>
      <c r="AV103" s="3432">
        <f t="shared" ref="AV103:AV110" si="196">COUNTIF(EQ103:FD103,"=1")</f>
        <v>0</v>
      </c>
      <c r="AW103" s="3433">
        <f t="shared" ref="AW103:AW110" si="197">COUNTIF(FE103:FR103,"&gt;=0")</f>
        <v>4</v>
      </c>
      <c r="AX103" s="3434">
        <f t="shared" ref="AX103:AX110" si="198">COUNTIF(FE103:FR103,"=1")</f>
        <v>0</v>
      </c>
      <c r="AY103" s="3435">
        <f t="shared" ref="AY103:AY110" si="199">COUNTIF(FS103:GF103,"&gt;=0")</f>
        <v>2</v>
      </c>
      <c r="AZ103" s="3436">
        <f t="shared" ref="AZ103:AZ110" si="200">COUNTIF(FS103:GF103,"=1")</f>
        <v>0</v>
      </c>
      <c r="BA103" s="3437">
        <f t="shared" ref="BA103:BA110" si="201">COUNTIF(GG103:GU103,"&gt;=0")</f>
        <v>3</v>
      </c>
      <c r="BB103" s="3438">
        <f t="shared" ref="BB103:BB110" si="202">COUNTIF(GG103:GU103,"=1")</f>
        <v>0</v>
      </c>
      <c r="BC103" s="3439">
        <f t="shared" si="152"/>
        <v>0</v>
      </c>
      <c r="BD103" s="3440">
        <f t="shared" si="153"/>
        <v>0</v>
      </c>
      <c r="BE103" s="3427">
        <f t="shared" si="154"/>
        <v>0</v>
      </c>
      <c r="BF103" s="3428">
        <f t="shared" si="155"/>
        <v>0</v>
      </c>
      <c r="BG103" s="111"/>
      <c r="BH103" s="109">
        <v>1</v>
      </c>
      <c r="BI103" s="109">
        <v>5</v>
      </c>
      <c r="BJ103" s="102">
        <v>6</v>
      </c>
      <c r="BK103" s="102">
        <v>5</v>
      </c>
      <c r="BL103" s="102"/>
      <c r="BM103" s="102"/>
      <c r="BN103" s="102"/>
      <c r="BO103" s="102">
        <v>4</v>
      </c>
      <c r="BP103" s="102">
        <v>9</v>
      </c>
      <c r="BQ103" s="102">
        <v>3</v>
      </c>
      <c r="BR103" s="104">
        <v>8</v>
      </c>
      <c r="BS103" s="104"/>
      <c r="BT103" s="104"/>
      <c r="BU103" s="104"/>
      <c r="BV103" s="104"/>
      <c r="BW103" s="104">
        <v>1</v>
      </c>
      <c r="BX103" s="104">
        <v>14</v>
      </c>
      <c r="BY103" s="104">
        <v>10</v>
      </c>
      <c r="BZ103" s="105">
        <v>2</v>
      </c>
      <c r="CA103" s="105"/>
      <c r="CB103" s="105">
        <v>10</v>
      </c>
      <c r="CC103" s="105">
        <v>3</v>
      </c>
      <c r="CD103" s="105"/>
      <c r="CE103" s="105">
        <v>4</v>
      </c>
      <c r="CF103" s="105"/>
      <c r="CG103" s="105"/>
      <c r="CH103" s="105"/>
      <c r="CI103" s="105"/>
      <c r="CJ103" s="106">
        <v>3</v>
      </c>
      <c r="CK103" s="106"/>
      <c r="CL103" s="106"/>
      <c r="CM103" s="106">
        <v>9</v>
      </c>
      <c r="CN103" s="106">
        <v>7</v>
      </c>
      <c r="CO103" s="106">
        <v>8</v>
      </c>
      <c r="CP103" s="106"/>
      <c r="CQ103" s="106">
        <v>5</v>
      </c>
      <c r="CR103" s="106">
        <v>1</v>
      </c>
      <c r="CS103" s="106"/>
      <c r="CT103" s="106"/>
      <c r="CU103" s="107">
        <v>8</v>
      </c>
      <c r="CV103" s="107">
        <v>5</v>
      </c>
      <c r="CW103" s="107"/>
      <c r="CX103" s="107"/>
      <c r="CY103" s="107">
        <v>7</v>
      </c>
      <c r="CZ103" s="107"/>
      <c r="DA103" s="107"/>
      <c r="DB103" s="107"/>
      <c r="DC103" s="107"/>
      <c r="DD103" s="107"/>
      <c r="DE103" s="108">
        <v>9</v>
      </c>
      <c r="DF103" s="108"/>
      <c r="DG103" s="108"/>
      <c r="DH103" s="108"/>
      <c r="DI103" s="108"/>
      <c r="DJ103" s="108"/>
      <c r="DK103" s="108">
        <v>5</v>
      </c>
      <c r="DL103" s="108"/>
      <c r="DM103" s="108"/>
      <c r="DN103" s="108">
        <v>1</v>
      </c>
      <c r="DO103" s="108"/>
      <c r="DP103" s="108"/>
      <c r="DQ103" s="108">
        <v>12</v>
      </c>
      <c r="DR103" s="109"/>
      <c r="DS103" s="109"/>
      <c r="DT103" s="109"/>
      <c r="DU103" s="109"/>
      <c r="DV103" s="109"/>
      <c r="DW103" s="109"/>
      <c r="DX103" s="109">
        <v>11</v>
      </c>
      <c r="DY103" s="109"/>
      <c r="DZ103" s="109"/>
      <c r="EA103" s="109"/>
      <c r="EB103" s="109"/>
      <c r="EC103" s="109"/>
      <c r="ED103" s="102">
        <v>3</v>
      </c>
      <c r="EE103" s="102"/>
      <c r="EF103" s="102">
        <v>13</v>
      </c>
      <c r="EG103" s="110"/>
      <c r="EH103" s="110"/>
      <c r="EI103" s="110">
        <v>8</v>
      </c>
      <c r="EJ103" s="110"/>
      <c r="EK103" s="110"/>
      <c r="EL103" s="110"/>
      <c r="EM103" s="110"/>
      <c r="EN103" s="110"/>
      <c r="EO103" s="110"/>
      <c r="EP103" s="110"/>
      <c r="EQ103" s="373"/>
      <c r="ER103" s="373"/>
      <c r="ES103" s="373"/>
      <c r="ET103" s="373"/>
      <c r="EU103" s="373"/>
      <c r="EV103" s="373"/>
      <c r="EW103" s="521"/>
      <c r="EX103" s="521"/>
      <c r="EY103" s="521"/>
      <c r="EZ103" s="521"/>
      <c r="FA103" s="521"/>
      <c r="FB103" s="521"/>
      <c r="FC103" s="521"/>
      <c r="FD103" s="521"/>
      <c r="FE103" s="640"/>
      <c r="FF103" s="640"/>
      <c r="FG103" s="640">
        <v>11</v>
      </c>
      <c r="FH103" s="640"/>
      <c r="FI103" s="640"/>
      <c r="FJ103" s="640">
        <v>5</v>
      </c>
      <c r="FK103" s="640"/>
      <c r="FL103" s="640">
        <v>2</v>
      </c>
      <c r="FM103" s="640"/>
      <c r="FN103" s="640"/>
      <c r="FO103" s="640">
        <v>6</v>
      </c>
      <c r="FP103" s="640"/>
      <c r="FQ103" s="640"/>
      <c r="FR103" s="640"/>
      <c r="FS103" s="759"/>
      <c r="FT103" s="759"/>
      <c r="FU103" s="759"/>
      <c r="FV103" s="759"/>
      <c r="FW103" s="759">
        <v>13</v>
      </c>
      <c r="FX103" s="759">
        <v>16</v>
      </c>
      <c r="FY103" s="759"/>
      <c r="FZ103" s="759"/>
      <c r="GA103" s="759"/>
      <c r="GB103" s="759"/>
      <c r="GC103" s="759"/>
      <c r="GD103" s="759"/>
      <c r="GE103" s="759"/>
      <c r="GF103" s="759"/>
      <c r="GG103" s="1607">
        <v>10</v>
      </c>
      <c r="GH103" s="1607"/>
      <c r="GI103" s="1607">
        <v>12</v>
      </c>
      <c r="GJ103" s="1607"/>
      <c r="GK103" s="1607"/>
      <c r="GL103" s="1607"/>
      <c r="GM103" s="1607"/>
      <c r="GN103" s="1607"/>
      <c r="GO103" s="1607"/>
      <c r="GP103" s="1607"/>
      <c r="GQ103" s="1607"/>
      <c r="GR103" s="1607"/>
      <c r="GS103" s="1607">
        <v>4</v>
      </c>
      <c r="GT103" s="1607"/>
      <c r="GU103" s="1607"/>
      <c r="GV103" s="3606"/>
      <c r="GW103" s="3606"/>
      <c r="GX103" s="3606"/>
      <c r="GY103" s="3606"/>
      <c r="GZ103" s="3606"/>
      <c r="HA103" s="3606"/>
      <c r="HB103" s="3606"/>
      <c r="HC103" s="3672"/>
      <c r="HD103" s="3606"/>
      <c r="HE103" s="3606"/>
      <c r="HF103" s="3606"/>
      <c r="HG103" s="3762"/>
      <c r="HH103" s="3763"/>
    </row>
    <row r="104" spans="1:217" s="517" customFormat="1" ht="11.1" customHeight="1" x14ac:dyDescent="0.2">
      <c r="A104" s="59" t="s">
        <v>54</v>
      </c>
      <c r="B104" s="59" t="s">
        <v>54</v>
      </c>
      <c r="C104" s="454">
        <f t="shared" si="156"/>
        <v>1</v>
      </c>
      <c r="D104" s="453">
        <f t="shared" si="157"/>
        <v>6.369426751592357E-3</v>
      </c>
      <c r="E104" s="409">
        <f t="array" ref="E104">MIN(IF(BG104:HH104&gt;=1,$BG$3:$HH$3))</f>
        <v>39308</v>
      </c>
      <c r="F104" s="406">
        <f t="array" ref="F104">MAX(IF(BG104:HH104&gt;=1,$BG$3:$HH$3))</f>
        <v>39308</v>
      </c>
      <c r="G104" s="448">
        <f t="shared" si="158"/>
        <v>0</v>
      </c>
      <c r="H104" s="452">
        <f t="shared" si="159"/>
        <v>0</v>
      </c>
      <c r="I104" s="632" t="str">
        <f t="shared" si="160"/>
        <v>-</v>
      </c>
      <c r="J104" s="381" t="str">
        <f t="array" ref="J104">IF((G104&gt;=1),MAX(IF(BG104:HH104=1,$BG$3:$HH$3)),"-")</f>
        <v>-</v>
      </c>
      <c r="K104" s="766" t="str">
        <f t="array" ref="K104">IF((G104&gt;=1),MAX(IF(BG104:HH104=1,$BG$2:$HH$2)),"-")</f>
        <v>-</v>
      </c>
      <c r="L104" s="390">
        <f t="shared" ca="1" si="161"/>
        <v>1</v>
      </c>
      <c r="M104" s="390" t="str">
        <f t="shared" ca="1" si="162"/>
        <v>-</v>
      </c>
      <c r="N104" s="451">
        <f t="shared" si="163"/>
        <v>0</v>
      </c>
      <c r="O104" s="450">
        <f t="shared" si="164"/>
        <v>0</v>
      </c>
      <c r="P104" s="162">
        <f t="shared" si="165"/>
        <v>0</v>
      </c>
      <c r="Q104" s="449">
        <f t="shared" si="166"/>
        <v>0</v>
      </c>
      <c r="R104" s="448">
        <f t="shared" si="167"/>
        <v>0</v>
      </c>
      <c r="S104" s="447">
        <f t="shared" si="168"/>
        <v>0</v>
      </c>
      <c r="T104" s="368">
        <f t="shared" si="169"/>
        <v>0</v>
      </c>
      <c r="U104" s="163">
        <f t="shared" si="170"/>
        <v>0</v>
      </c>
      <c r="V104" s="369">
        <f t="shared" si="171"/>
        <v>0</v>
      </c>
      <c r="W104" s="164">
        <f t="shared" si="172"/>
        <v>0</v>
      </c>
      <c r="X104" s="165">
        <f t="array" ref="X104">SUM(1*(BG$5:HH$5=BG104:HH104))-1</f>
        <v>0</v>
      </c>
      <c r="Y104" s="166">
        <f t="shared" si="173"/>
        <v>0</v>
      </c>
      <c r="Z104" s="395">
        <f t="shared" si="174"/>
        <v>7</v>
      </c>
      <c r="AA104" s="395">
        <f t="shared" si="175"/>
        <v>10</v>
      </c>
      <c r="AB104" s="403">
        <f t="shared" si="176"/>
        <v>0.7</v>
      </c>
      <c r="AC104" s="3427">
        <f t="shared" si="177"/>
        <v>1</v>
      </c>
      <c r="AD104" s="3428">
        <f t="shared" si="178"/>
        <v>0</v>
      </c>
      <c r="AE104" s="3429">
        <f t="shared" si="179"/>
        <v>0</v>
      </c>
      <c r="AF104" s="3430">
        <f t="shared" si="180"/>
        <v>0</v>
      </c>
      <c r="AG104" s="3431">
        <f t="shared" si="181"/>
        <v>0</v>
      </c>
      <c r="AH104" s="3432">
        <f t="shared" si="182"/>
        <v>0</v>
      </c>
      <c r="AI104" s="3433">
        <f t="shared" si="183"/>
        <v>0</v>
      </c>
      <c r="AJ104" s="3434">
        <f t="shared" si="184"/>
        <v>0</v>
      </c>
      <c r="AK104" s="3435">
        <f t="shared" si="185"/>
        <v>0</v>
      </c>
      <c r="AL104" s="3436">
        <f t="shared" si="186"/>
        <v>0</v>
      </c>
      <c r="AM104" s="3437">
        <f t="shared" si="187"/>
        <v>0</v>
      </c>
      <c r="AN104" s="3438">
        <f t="shared" si="188"/>
        <v>0</v>
      </c>
      <c r="AO104" s="3439">
        <f t="shared" si="189"/>
        <v>0</v>
      </c>
      <c r="AP104" s="3440">
        <f t="shared" si="190"/>
        <v>0</v>
      </c>
      <c r="AQ104" s="3427">
        <f t="shared" si="191"/>
        <v>0</v>
      </c>
      <c r="AR104" s="3428">
        <f t="shared" si="192"/>
        <v>0</v>
      </c>
      <c r="AS104" s="3429">
        <f t="shared" si="193"/>
        <v>0</v>
      </c>
      <c r="AT104" s="3430">
        <f t="shared" si="194"/>
        <v>0</v>
      </c>
      <c r="AU104" s="3431">
        <f t="shared" si="195"/>
        <v>0</v>
      </c>
      <c r="AV104" s="3432">
        <f t="shared" si="196"/>
        <v>0</v>
      </c>
      <c r="AW104" s="3433">
        <f t="shared" si="197"/>
        <v>0</v>
      </c>
      <c r="AX104" s="3434">
        <f t="shared" si="198"/>
        <v>0</v>
      </c>
      <c r="AY104" s="3435">
        <f t="shared" si="199"/>
        <v>0</v>
      </c>
      <c r="AZ104" s="3436">
        <f t="shared" si="200"/>
        <v>0</v>
      </c>
      <c r="BA104" s="3437">
        <f t="shared" si="201"/>
        <v>0</v>
      </c>
      <c r="BB104" s="3438">
        <f t="shared" si="202"/>
        <v>0</v>
      </c>
      <c r="BC104" s="3439">
        <f t="shared" si="152"/>
        <v>0</v>
      </c>
      <c r="BD104" s="3440">
        <f t="shared" si="153"/>
        <v>0</v>
      </c>
      <c r="BE104" s="3427">
        <f t="shared" si="154"/>
        <v>0</v>
      </c>
      <c r="BF104" s="3428">
        <f t="shared" si="155"/>
        <v>0</v>
      </c>
      <c r="BG104" s="111"/>
      <c r="BH104" s="109"/>
      <c r="BI104" s="109">
        <v>7</v>
      </c>
      <c r="BJ104" s="112"/>
      <c r="BK104" s="112"/>
      <c r="BL104" s="112"/>
      <c r="BM104" s="112"/>
      <c r="BN104" s="112"/>
      <c r="BO104" s="112"/>
      <c r="BP104" s="112"/>
      <c r="BQ104" s="112"/>
      <c r="BR104" s="103"/>
      <c r="BS104" s="103"/>
      <c r="BT104" s="103"/>
      <c r="BU104" s="103"/>
      <c r="BV104" s="103"/>
      <c r="BW104" s="103"/>
      <c r="BX104" s="103"/>
      <c r="BY104" s="104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2"/>
      <c r="EE104" s="102"/>
      <c r="EF104" s="102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373"/>
      <c r="ER104" s="373"/>
      <c r="ES104" s="373"/>
      <c r="ET104" s="373"/>
      <c r="EU104" s="373"/>
      <c r="EV104" s="373"/>
      <c r="EW104" s="521"/>
      <c r="EX104" s="521"/>
      <c r="EY104" s="521"/>
      <c r="EZ104" s="521"/>
      <c r="FA104" s="521"/>
      <c r="FB104" s="521"/>
      <c r="FC104" s="521"/>
      <c r="FD104" s="521"/>
      <c r="FE104" s="640"/>
      <c r="FF104" s="640"/>
      <c r="FG104" s="640"/>
      <c r="FH104" s="640"/>
      <c r="FI104" s="640"/>
      <c r="FJ104" s="640"/>
      <c r="FK104" s="640"/>
      <c r="FL104" s="640"/>
      <c r="FM104" s="640"/>
      <c r="FN104" s="640"/>
      <c r="FO104" s="640"/>
      <c r="FP104" s="640"/>
      <c r="FQ104" s="640"/>
      <c r="FR104" s="640"/>
      <c r="FS104" s="759"/>
      <c r="FT104" s="759"/>
      <c r="FU104" s="759"/>
      <c r="FV104" s="759"/>
      <c r="FW104" s="759"/>
      <c r="FX104" s="759"/>
      <c r="FY104" s="759"/>
      <c r="FZ104" s="759"/>
      <c r="GA104" s="759"/>
      <c r="GB104" s="759"/>
      <c r="GC104" s="759"/>
      <c r="GD104" s="759"/>
      <c r="GE104" s="759"/>
      <c r="GF104" s="759"/>
      <c r="GG104" s="1607"/>
      <c r="GH104" s="1607"/>
      <c r="GI104" s="1607"/>
      <c r="GJ104" s="1607"/>
      <c r="GK104" s="1607"/>
      <c r="GL104" s="1607"/>
      <c r="GM104" s="1607"/>
      <c r="GN104" s="1607"/>
      <c r="GO104" s="1607"/>
      <c r="GP104" s="1607"/>
      <c r="GQ104" s="1607"/>
      <c r="GR104" s="1607"/>
      <c r="GS104" s="1607"/>
      <c r="GT104" s="1607"/>
      <c r="GU104" s="1607"/>
      <c r="GV104" s="3606"/>
      <c r="GW104" s="3606"/>
      <c r="GX104" s="3606"/>
      <c r="GY104" s="3606"/>
      <c r="GZ104" s="3606"/>
      <c r="HA104" s="3606"/>
      <c r="HB104" s="3606"/>
      <c r="HC104" s="3672"/>
      <c r="HD104" s="3606"/>
      <c r="HE104" s="3606"/>
      <c r="HF104" s="3606"/>
      <c r="HG104" s="3762"/>
      <c r="HH104" s="3763"/>
    </row>
    <row r="105" spans="1:217" s="517" customFormat="1" ht="11.1" customHeight="1" x14ac:dyDescent="0.2">
      <c r="A105" s="62" t="s">
        <v>215</v>
      </c>
      <c r="B105" s="62" t="s">
        <v>222</v>
      </c>
      <c r="C105" s="454">
        <f t="shared" si="156"/>
        <v>1</v>
      </c>
      <c r="D105" s="453">
        <f t="shared" si="157"/>
        <v>6.369426751592357E-3</v>
      </c>
      <c r="E105" s="409">
        <f t="array" ref="E105">MIN(IF(BG105:HH105&gt;=1,$BG$3:$HH$3))</f>
        <v>41782</v>
      </c>
      <c r="F105" s="406">
        <f t="array" ref="F105">MAX(IF(BG105:HH105&gt;=1,$BG$3:$HH$3))</f>
        <v>41782</v>
      </c>
      <c r="G105" s="448">
        <f t="shared" si="158"/>
        <v>1</v>
      </c>
      <c r="H105" s="452">
        <f t="shared" si="159"/>
        <v>1</v>
      </c>
      <c r="I105" s="632">
        <f t="shared" si="160"/>
        <v>1</v>
      </c>
      <c r="J105" s="381">
        <f t="array" ref="J105">IF((G105&gt;=1),MAX(IF(BG105:HH105=1,$BG$3:$HH$3)),"-")</f>
        <v>41782</v>
      </c>
      <c r="K105" s="766">
        <f t="array" ref="K105">IF((G105&gt;=1),MAX(IF(BG105:HH105=1,$BG$2:$HH$2)),"-")</f>
        <v>74</v>
      </c>
      <c r="L105" s="390">
        <f t="shared" ca="1" si="161"/>
        <v>0</v>
      </c>
      <c r="M105" s="390">
        <f t="shared" ca="1" si="162"/>
        <v>83</v>
      </c>
      <c r="N105" s="451">
        <f t="shared" si="163"/>
        <v>0</v>
      </c>
      <c r="O105" s="450">
        <f t="shared" si="164"/>
        <v>0</v>
      </c>
      <c r="P105" s="162">
        <f t="shared" si="165"/>
        <v>0</v>
      </c>
      <c r="Q105" s="449">
        <f t="shared" si="166"/>
        <v>0</v>
      </c>
      <c r="R105" s="448">
        <f t="shared" si="167"/>
        <v>1</v>
      </c>
      <c r="S105" s="447">
        <f t="shared" si="168"/>
        <v>1</v>
      </c>
      <c r="T105" s="368">
        <f t="shared" si="169"/>
        <v>1</v>
      </c>
      <c r="U105" s="163">
        <f t="shared" si="170"/>
        <v>1</v>
      </c>
      <c r="V105" s="369">
        <f t="shared" si="171"/>
        <v>1</v>
      </c>
      <c r="W105" s="164">
        <f t="shared" si="172"/>
        <v>1</v>
      </c>
      <c r="X105" s="165">
        <f t="array" ref="X105">SUM(1*(BG$5:HH$5=BG105:HH105))-1</f>
        <v>0</v>
      </c>
      <c r="Y105" s="166">
        <f t="shared" si="173"/>
        <v>0</v>
      </c>
      <c r="Z105" s="395">
        <f t="shared" si="174"/>
        <v>1</v>
      </c>
      <c r="AA105" s="395">
        <f t="shared" si="175"/>
        <v>9</v>
      </c>
      <c r="AB105" s="403">
        <f t="shared" si="176"/>
        <v>0.1111111111111111</v>
      </c>
      <c r="AC105" s="3427">
        <f t="shared" si="177"/>
        <v>0</v>
      </c>
      <c r="AD105" s="3428">
        <f t="shared" si="178"/>
        <v>0</v>
      </c>
      <c r="AE105" s="3429">
        <f t="shared" si="179"/>
        <v>0</v>
      </c>
      <c r="AF105" s="3430">
        <f t="shared" si="180"/>
        <v>0</v>
      </c>
      <c r="AG105" s="3431">
        <f t="shared" si="181"/>
        <v>0</v>
      </c>
      <c r="AH105" s="3432">
        <f t="shared" si="182"/>
        <v>0</v>
      </c>
      <c r="AI105" s="3433">
        <f t="shared" si="183"/>
        <v>0</v>
      </c>
      <c r="AJ105" s="3434">
        <f t="shared" si="184"/>
        <v>0</v>
      </c>
      <c r="AK105" s="3435">
        <f t="shared" si="185"/>
        <v>0</v>
      </c>
      <c r="AL105" s="3436">
        <f t="shared" si="186"/>
        <v>0</v>
      </c>
      <c r="AM105" s="3437">
        <f t="shared" si="187"/>
        <v>0</v>
      </c>
      <c r="AN105" s="3438">
        <f t="shared" si="188"/>
        <v>0</v>
      </c>
      <c r="AO105" s="3439">
        <f t="shared" si="189"/>
        <v>0</v>
      </c>
      <c r="AP105" s="3440">
        <f t="shared" si="190"/>
        <v>0</v>
      </c>
      <c r="AQ105" s="3427">
        <f t="shared" si="191"/>
        <v>1</v>
      </c>
      <c r="AR105" s="3428">
        <f t="shared" si="192"/>
        <v>1</v>
      </c>
      <c r="AS105" s="3429">
        <f t="shared" si="193"/>
        <v>0</v>
      </c>
      <c r="AT105" s="3430">
        <f t="shared" si="194"/>
        <v>0</v>
      </c>
      <c r="AU105" s="3431">
        <f t="shared" si="195"/>
        <v>0</v>
      </c>
      <c r="AV105" s="3432">
        <f t="shared" si="196"/>
        <v>0</v>
      </c>
      <c r="AW105" s="3433">
        <f t="shared" si="197"/>
        <v>0</v>
      </c>
      <c r="AX105" s="3434">
        <f t="shared" si="198"/>
        <v>0</v>
      </c>
      <c r="AY105" s="3435">
        <f t="shared" si="199"/>
        <v>0</v>
      </c>
      <c r="AZ105" s="3436">
        <f t="shared" si="200"/>
        <v>0</v>
      </c>
      <c r="BA105" s="3437">
        <f t="shared" si="201"/>
        <v>0</v>
      </c>
      <c r="BB105" s="3438">
        <f t="shared" si="202"/>
        <v>0</v>
      </c>
      <c r="BC105" s="3439">
        <f t="shared" si="152"/>
        <v>0</v>
      </c>
      <c r="BD105" s="3440">
        <f t="shared" si="153"/>
        <v>0</v>
      </c>
      <c r="BE105" s="3427">
        <f t="shared" si="154"/>
        <v>0</v>
      </c>
      <c r="BF105" s="3428">
        <f t="shared" si="155"/>
        <v>0</v>
      </c>
      <c r="BG105" s="100"/>
      <c r="BH105" s="101"/>
      <c r="BI105" s="101"/>
      <c r="BJ105" s="112"/>
      <c r="BK105" s="112"/>
      <c r="BL105" s="112"/>
      <c r="BM105" s="112"/>
      <c r="BN105" s="112"/>
      <c r="BO105" s="112"/>
      <c r="BP105" s="112"/>
      <c r="BQ105" s="112"/>
      <c r="BR105" s="104"/>
      <c r="BS105" s="104"/>
      <c r="BT105" s="104"/>
      <c r="BU105" s="104"/>
      <c r="BV105" s="104"/>
      <c r="BW105" s="104"/>
      <c r="BX105" s="104"/>
      <c r="BY105" s="104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>
        <v>1</v>
      </c>
      <c r="EC105" s="109"/>
      <c r="ED105" s="102"/>
      <c r="EE105" s="102"/>
      <c r="EF105" s="102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373"/>
      <c r="ER105" s="373"/>
      <c r="ES105" s="373"/>
      <c r="ET105" s="373"/>
      <c r="EU105" s="373"/>
      <c r="EV105" s="373"/>
      <c r="EW105" s="521"/>
      <c r="EX105" s="521"/>
      <c r="EY105" s="521"/>
      <c r="EZ105" s="521"/>
      <c r="FA105" s="521"/>
      <c r="FB105" s="521"/>
      <c r="FC105" s="521"/>
      <c r="FD105" s="521"/>
      <c r="FE105" s="640"/>
      <c r="FF105" s="640"/>
      <c r="FG105" s="640"/>
      <c r="FH105" s="640"/>
      <c r="FI105" s="640"/>
      <c r="FJ105" s="640"/>
      <c r="FK105" s="640"/>
      <c r="FL105" s="640"/>
      <c r="FM105" s="640"/>
      <c r="FN105" s="640"/>
      <c r="FO105" s="640"/>
      <c r="FP105" s="640"/>
      <c r="FQ105" s="640"/>
      <c r="FR105" s="640"/>
      <c r="FS105" s="759"/>
      <c r="FT105" s="759"/>
      <c r="FU105" s="759"/>
      <c r="FV105" s="759"/>
      <c r="FW105" s="759"/>
      <c r="FX105" s="759"/>
      <c r="FY105" s="759"/>
      <c r="FZ105" s="759"/>
      <c r="GA105" s="759"/>
      <c r="GB105" s="759"/>
      <c r="GC105" s="759"/>
      <c r="GD105" s="759"/>
      <c r="GE105" s="759"/>
      <c r="GF105" s="759"/>
      <c r="GG105" s="1607"/>
      <c r="GH105" s="1607"/>
      <c r="GI105" s="1607"/>
      <c r="GJ105" s="1607"/>
      <c r="GK105" s="1607"/>
      <c r="GL105" s="1607"/>
      <c r="GM105" s="1607"/>
      <c r="GN105" s="1607"/>
      <c r="GO105" s="1607"/>
      <c r="GP105" s="1607"/>
      <c r="GQ105" s="1607"/>
      <c r="GR105" s="1607"/>
      <c r="GS105" s="1607"/>
      <c r="GT105" s="1607"/>
      <c r="GU105" s="1607"/>
      <c r="GV105" s="3606"/>
      <c r="GW105" s="3606"/>
      <c r="GX105" s="3606"/>
      <c r="GY105" s="3606"/>
      <c r="GZ105" s="3606"/>
      <c r="HA105" s="3606"/>
      <c r="HB105" s="3606"/>
      <c r="HC105" s="3672"/>
      <c r="HD105" s="3606"/>
      <c r="HE105" s="3606"/>
      <c r="HF105" s="3606"/>
      <c r="HG105" s="3762"/>
      <c r="HH105" s="3763"/>
    </row>
    <row r="106" spans="1:217" s="517" customFormat="1" ht="11.1" customHeight="1" x14ac:dyDescent="0.2">
      <c r="A106" s="59" t="s">
        <v>174</v>
      </c>
      <c r="B106" s="59" t="s">
        <v>65</v>
      </c>
      <c r="C106" s="454">
        <f t="shared" si="156"/>
        <v>2</v>
      </c>
      <c r="D106" s="453">
        <f t="shared" si="157"/>
        <v>1.2738853503184714E-2</v>
      </c>
      <c r="E106" s="409">
        <f t="array" ref="E106">MIN(IF(BG106:HH106&gt;=1,$BG$3:$HH$3))</f>
        <v>40424</v>
      </c>
      <c r="F106" s="406">
        <f t="array" ref="F106">MAX(IF(BG106:HH106&gt;=1,$BG$3:$HH$3))</f>
        <v>41432</v>
      </c>
      <c r="G106" s="448">
        <f t="shared" si="158"/>
        <v>0</v>
      </c>
      <c r="H106" s="452">
        <f t="shared" si="159"/>
        <v>0</v>
      </c>
      <c r="I106" s="632" t="str">
        <f t="shared" si="160"/>
        <v>-</v>
      </c>
      <c r="J106" s="381" t="str">
        <f t="array" ref="J106">IF((G106&gt;=1),MAX(IF(BG106:HH106=1,$BG$3:$HH$3)),"-")</f>
        <v>-</v>
      </c>
      <c r="K106" s="766" t="str">
        <f t="array" ref="K106">IF((G106&gt;=1),MAX(IF(BG106:HH106=1,$BG$2:$HH$2)),"-")</f>
        <v>-</v>
      </c>
      <c r="L106" s="390">
        <f t="shared" ca="1" si="161"/>
        <v>2</v>
      </c>
      <c r="M106" s="390" t="str">
        <f t="shared" ca="1" si="162"/>
        <v>-</v>
      </c>
      <c r="N106" s="451">
        <f t="shared" si="163"/>
        <v>0</v>
      </c>
      <c r="O106" s="450">
        <f t="shared" si="164"/>
        <v>0</v>
      </c>
      <c r="P106" s="162">
        <f t="shared" si="165"/>
        <v>0</v>
      </c>
      <c r="Q106" s="449">
        <f t="shared" si="166"/>
        <v>0</v>
      </c>
      <c r="R106" s="448">
        <f t="shared" si="167"/>
        <v>0</v>
      </c>
      <c r="S106" s="447">
        <f t="shared" si="168"/>
        <v>0</v>
      </c>
      <c r="T106" s="368">
        <f t="shared" si="169"/>
        <v>0</v>
      </c>
      <c r="U106" s="163">
        <f t="shared" si="170"/>
        <v>0</v>
      </c>
      <c r="V106" s="369">
        <f t="shared" si="171"/>
        <v>0</v>
      </c>
      <c r="W106" s="164">
        <f t="shared" si="172"/>
        <v>0</v>
      </c>
      <c r="X106" s="165">
        <f t="array" ref="X106">SUM(1*(BG$5:HH$5=BG106:HH106))-1</f>
        <v>1</v>
      </c>
      <c r="Y106" s="166">
        <f t="shared" si="173"/>
        <v>0.5</v>
      </c>
      <c r="Z106" s="395">
        <f t="shared" si="174"/>
        <v>10.5</v>
      </c>
      <c r="AA106" s="395">
        <f t="shared" si="175"/>
        <v>11</v>
      </c>
      <c r="AB106" s="403">
        <f t="shared" si="176"/>
        <v>0.95454545454545459</v>
      </c>
      <c r="AC106" s="3427">
        <f t="shared" si="177"/>
        <v>0</v>
      </c>
      <c r="AD106" s="3428">
        <f t="shared" si="178"/>
        <v>0</v>
      </c>
      <c r="AE106" s="3429">
        <f t="shared" si="179"/>
        <v>0</v>
      </c>
      <c r="AF106" s="3430">
        <f t="shared" si="180"/>
        <v>0</v>
      </c>
      <c r="AG106" s="3431">
        <f t="shared" si="181"/>
        <v>0</v>
      </c>
      <c r="AH106" s="3432">
        <f t="shared" si="182"/>
        <v>0</v>
      </c>
      <c r="AI106" s="3433">
        <f t="shared" si="183"/>
        <v>0</v>
      </c>
      <c r="AJ106" s="3434">
        <f t="shared" si="184"/>
        <v>0</v>
      </c>
      <c r="AK106" s="3435">
        <f t="shared" si="185"/>
        <v>1</v>
      </c>
      <c r="AL106" s="3436">
        <f t="shared" si="186"/>
        <v>0</v>
      </c>
      <c r="AM106" s="3437">
        <f t="shared" si="187"/>
        <v>0</v>
      </c>
      <c r="AN106" s="3438">
        <f t="shared" si="188"/>
        <v>0</v>
      </c>
      <c r="AO106" s="3439">
        <f t="shared" si="189"/>
        <v>1</v>
      </c>
      <c r="AP106" s="3440">
        <f t="shared" si="190"/>
        <v>0</v>
      </c>
      <c r="AQ106" s="3427">
        <f t="shared" si="191"/>
        <v>0</v>
      </c>
      <c r="AR106" s="3428">
        <f t="shared" si="192"/>
        <v>0</v>
      </c>
      <c r="AS106" s="3429">
        <f t="shared" si="193"/>
        <v>0</v>
      </c>
      <c r="AT106" s="3430">
        <f t="shared" si="194"/>
        <v>0</v>
      </c>
      <c r="AU106" s="3431">
        <f t="shared" si="195"/>
        <v>0</v>
      </c>
      <c r="AV106" s="3432">
        <f t="shared" si="196"/>
        <v>0</v>
      </c>
      <c r="AW106" s="3433">
        <f t="shared" si="197"/>
        <v>0</v>
      </c>
      <c r="AX106" s="3434">
        <f t="shared" si="198"/>
        <v>0</v>
      </c>
      <c r="AY106" s="3435">
        <f t="shared" si="199"/>
        <v>0</v>
      </c>
      <c r="AZ106" s="3436">
        <f t="shared" si="200"/>
        <v>0</v>
      </c>
      <c r="BA106" s="3437">
        <f t="shared" si="201"/>
        <v>0</v>
      </c>
      <c r="BB106" s="3438">
        <f t="shared" si="202"/>
        <v>0</v>
      </c>
      <c r="BC106" s="3439">
        <f t="shared" si="152"/>
        <v>0</v>
      </c>
      <c r="BD106" s="3440">
        <f t="shared" si="153"/>
        <v>0</v>
      </c>
      <c r="BE106" s="3427">
        <f t="shared" si="154"/>
        <v>0</v>
      </c>
      <c r="BF106" s="3428">
        <f t="shared" si="155"/>
        <v>0</v>
      </c>
      <c r="BG106" s="100"/>
      <c r="BH106" s="101"/>
      <c r="BI106" s="101"/>
      <c r="BJ106" s="117"/>
      <c r="BK106" s="117"/>
      <c r="BL106" s="112"/>
      <c r="BM106" s="112"/>
      <c r="BN106" s="112"/>
      <c r="BO106" s="112"/>
      <c r="BP106" s="112"/>
      <c r="BQ106" s="112"/>
      <c r="BR106" s="104"/>
      <c r="BS106" s="104"/>
      <c r="BT106" s="104"/>
      <c r="BU106" s="104"/>
      <c r="BV106" s="104"/>
      <c r="BW106" s="104"/>
      <c r="BX106" s="104"/>
      <c r="BY106" s="104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6">
        <v>7</v>
      </c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>
        <v>14</v>
      </c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2"/>
      <c r="EE106" s="102"/>
      <c r="EF106" s="102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373"/>
      <c r="ER106" s="373"/>
      <c r="ES106" s="373"/>
      <c r="ET106" s="373"/>
      <c r="EU106" s="373"/>
      <c r="EV106" s="373"/>
      <c r="EW106" s="521"/>
      <c r="EX106" s="521"/>
      <c r="EY106" s="521"/>
      <c r="EZ106" s="521"/>
      <c r="FA106" s="521"/>
      <c r="FB106" s="521"/>
      <c r="FC106" s="521"/>
      <c r="FD106" s="521"/>
      <c r="FE106" s="640"/>
      <c r="FF106" s="640"/>
      <c r="FG106" s="640"/>
      <c r="FH106" s="640"/>
      <c r="FI106" s="640"/>
      <c r="FJ106" s="640"/>
      <c r="FK106" s="640"/>
      <c r="FL106" s="640"/>
      <c r="FM106" s="640"/>
      <c r="FN106" s="640"/>
      <c r="FO106" s="640"/>
      <c r="FP106" s="640"/>
      <c r="FQ106" s="640"/>
      <c r="FR106" s="640"/>
      <c r="FS106" s="759"/>
      <c r="FT106" s="759"/>
      <c r="FU106" s="759"/>
      <c r="FV106" s="759"/>
      <c r="FW106" s="759"/>
      <c r="FX106" s="759"/>
      <c r="FY106" s="759"/>
      <c r="FZ106" s="759"/>
      <c r="GA106" s="759"/>
      <c r="GB106" s="759"/>
      <c r="GC106" s="759"/>
      <c r="GD106" s="759"/>
      <c r="GE106" s="759"/>
      <c r="GF106" s="759"/>
      <c r="GG106" s="1607"/>
      <c r="GH106" s="1607"/>
      <c r="GI106" s="1607"/>
      <c r="GJ106" s="1607"/>
      <c r="GK106" s="1607"/>
      <c r="GL106" s="1607"/>
      <c r="GM106" s="1607"/>
      <c r="GN106" s="1607"/>
      <c r="GO106" s="1607"/>
      <c r="GP106" s="1607"/>
      <c r="GQ106" s="1607"/>
      <c r="GR106" s="1607"/>
      <c r="GS106" s="1607"/>
      <c r="GT106" s="1607"/>
      <c r="GU106" s="1607"/>
      <c r="GV106" s="3606"/>
      <c r="GW106" s="3606"/>
      <c r="GX106" s="3606"/>
      <c r="GY106" s="3606"/>
      <c r="GZ106" s="3606"/>
      <c r="HA106" s="3606"/>
      <c r="HB106" s="3606"/>
      <c r="HC106" s="3672"/>
      <c r="HD106" s="3606"/>
      <c r="HE106" s="3606"/>
      <c r="HF106" s="3606"/>
      <c r="HG106" s="3762"/>
      <c r="HH106" s="3763"/>
    </row>
    <row r="107" spans="1:217" s="517" customFormat="1" ht="11.1" customHeight="1" x14ac:dyDescent="0.2">
      <c r="A107" s="59" t="s">
        <v>857</v>
      </c>
      <c r="B107" s="59" t="s">
        <v>855</v>
      </c>
      <c r="C107" s="454">
        <f t="shared" si="156"/>
        <v>10</v>
      </c>
      <c r="D107" s="453">
        <f t="shared" si="157"/>
        <v>6.3694267515923567E-2</v>
      </c>
      <c r="E107" s="409">
        <f t="array" ref="E107">MIN(IF(BG107:HH107&gt;=1,$BG$3:$HH$3))</f>
        <v>43574</v>
      </c>
      <c r="F107" s="406">
        <f t="array" ref="F107">MAX(IF(BG107:HH107&gt;=1,$BG$3:$HH$3))</f>
        <v>44400</v>
      </c>
      <c r="G107" s="448">
        <f t="shared" si="158"/>
        <v>0</v>
      </c>
      <c r="H107" s="452">
        <f t="shared" si="159"/>
        <v>0</v>
      </c>
      <c r="I107" s="632" t="str">
        <f t="shared" si="160"/>
        <v>-</v>
      </c>
      <c r="J107" s="381" t="str">
        <f t="array" ref="J107">IF((G107&gt;=1),MAX(IF(BG107:HH107=1,$BG$3:$HH$3)),"-")</f>
        <v>-</v>
      </c>
      <c r="K107" s="766" t="str">
        <f t="array" ref="K107">IF((G107&gt;=1),MAX(IF(BG107:HH107=1,$BG$2:$HH$2)),"-")</f>
        <v>-</v>
      </c>
      <c r="L107" s="390">
        <f t="shared" ca="1" si="161"/>
        <v>10</v>
      </c>
      <c r="M107" s="390" t="str">
        <f t="shared" ca="1" si="162"/>
        <v>-</v>
      </c>
      <c r="N107" s="451">
        <f t="shared" si="163"/>
        <v>0</v>
      </c>
      <c r="O107" s="450">
        <f t="shared" si="164"/>
        <v>0</v>
      </c>
      <c r="P107" s="162">
        <f t="shared" si="165"/>
        <v>0</v>
      </c>
      <c r="Q107" s="449">
        <f t="shared" si="166"/>
        <v>0</v>
      </c>
      <c r="R107" s="448">
        <f t="shared" si="167"/>
        <v>0</v>
      </c>
      <c r="S107" s="447">
        <f t="shared" si="168"/>
        <v>0</v>
      </c>
      <c r="T107" s="368">
        <f t="shared" si="169"/>
        <v>1</v>
      </c>
      <c r="U107" s="163">
        <f t="shared" si="170"/>
        <v>0.1</v>
      </c>
      <c r="V107" s="369">
        <f t="shared" si="171"/>
        <v>1</v>
      </c>
      <c r="W107" s="164">
        <f t="shared" si="172"/>
        <v>0.1</v>
      </c>
      <c r="X107" s="165">
        <f t="array" ref="X107">SUM(1*(BG$5:HH$5=BG107:HH107))-1</f>
        <v>0</v>
      </c>
      <c r="Y107" s="166">
        <f t="shared" si="173"/>
        <v>0</v>
      </c>
      <c r="Z107" s="395">
        <f t="shared" si="174"/>
        <v>11.2</v>
      </c>
      <c r="AA107" s="395">
        <f t="shared" si="175"/>
        <v>14.8</v>
      </c>
      <c r="AB107" s="403">
        <f t="shared" si="176"/>
        <v>0.75675675675675669</v>
      </c>
      <c r="AC107" s="3427">
        <f t="shared" si="177"/>
        <v>0</v>
      </c>
      <c r="AD107" s="3428">
        <f t="shared" si="178"/>
        <v>0</v>
      </c>
      <c r="AE107" s="3429">
        <f t="shared" si="179"/>
        <v>0</v>
      </c>
      <c r="AF107" s="3430">
        <f t="shared" si="180"/>
        <v>0</v>
      </c>
      <c r="AG107" s="3431">
        <f t="shared" si="181"/>
        <v>0</v>
      </c>
      <c r="AH107" s="3432">
        <f t="shared" si="182"/>
        <v>0</v>
      </c>
      <c r="AI107" s="3433">
        <f t="shared" si="183"/>
        <v>0</v>
      </c>
      <c r="AJ107" s="3434">
        <f t="shared" si="184"/>
        <v>0</v>
      </c>
      <c r="AK107" s="3435">
        <f t="shared" si="185"/>
        <v>0</v>
      </c>
      <c r="AL107" s="3436">
        <f t="shared" si="186"/>
        <v>0</v>
      </c>
      <c r="AM107" s="3437">
        <f t="shared" si="187"/>
        <v>0</v>
      </c>
      <c r="AN107" s="3438">
        <f t="shared" si="188"/>
        <v>0</v>
      </c>
      <c r="AO107" s="3439">
        <f t="shared" si="189"/>
        <v>0</v>
      </c>
      <c r="AP107" s="3440">
        <f t="shared" si="190"/>
        <v>0</v>
      </c>
      <c r="AQ107" s="3427">
        <f t="shared" si="191"/>
        <v>0</v>
      </c>
      <c r="AR107" s="3428">
        <f t="shared" si="192"/>
        <v>0</v>
      </c>
      <c r="AS107" s="3429">
        <f t="shared" si="193"/>
        <v>0</v>
      </c>
      <c r="AT107" s="3430">
        <f t="shared" si="194"/>
        <v>0</v>
      </c>
      <c r="AU107" s="3431">
        <f t="shared" si="195"/>
        <v>0</v>
      </c>
      <c r="AV107" s="3432">
        <f t="shared" si="196"/>
        <v>0</v>
      </c>
      <c r="AW107" s="3433">
        <f t="shared" si="197"/>
        <v>0</v>
      </c>
      <c r="AX107" s="3434">
        <f t="shared" si="198"/>
        <v>0</v>
      </c>
      <c r="AY107" s="3435">
        <f t="shared" si="199"/>
        <v>0</v>
      </c>
      <c r="AZ107" s="3436">
        <f t="shared" si="200"/>
        <v>0</v>
      </c>
      <c r="BA107" s="3437">
        <f t="shared" si="201"/>
        <v>4</v>
      </c>
      <c r="BB107" s="3438">
        <f t="shared" si="202"/>
        <v>0</v>
      </c>
      <c r="BC107" s="3439">
        <f t="shared" si="152"/>
        <v>5</v>
      </c>
      <c r="BD107" s="3440">
        <f t="shared" si="153"/>
        <v>0</v>
      </c>
      <c r="BE107" s="3427">
        <f t="shared" si="154"/>
        <v>1</v>
      </c>
      <c r="BF107" s="3428">
        <f t="shared" si="155"/>
        <v>0</v>
      </c>
      <c r="BG107" s="100"/>
      <c r="BH107" s="101"/>
      <c r="BI107" s="101"/>
      <c r="BJ107" s="117"/>
      <c r="BK107" s="117"/>
      <c r="BL107" s="112"/>
      <c r="BM107" s="112"/>
      <c r="BN107" s="112"/>
      <c r="BO107" s="112"/>
      <c r="BP107" s="112"/>
      <c r="BQ107" s="112"/>
      <c r="BR107" s="104"/>
      <c r="BS107" s="104"/>
      <c r="BT107" s="104"/>
      <c r="BU107" s="104"/>
      <c r="BV107" s="104"/>
      <c r="BW107" s="104"/>
      <c r="BX107" s="104"/>
      <c r="BY107" s="104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2"/>
      <c r="EE107" s="102"/>
      <c r="EF107" s="102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373"/>
      <c r="ER107" s="373"/>
      <c r="ES107" s="373"/>
      <c r="ET107" s="373"/>
      <c r="EU107" s="373"/>
      <c r="EV107" s="373"/>
      <c r="EW107" s="521"/>
      <c r="EX107" s="521"/>
      <c r="EY107" s="521"/>
      <c r="EZ107" s="521"/>
      <c r="FA107" s="521"/>
      <c r="FB107" s="521"/>
      <c r="FC107" s="521"/>
      <c r="FD107" s="521"/>
      <c r="FE107" s="640"/>
      <c r="FF107" s="640"/>
      <c r="FG107" s="640"/>
      <c r="FH107" s="640"/>
      <c r="FI107" s="640"/>
      <c r="FJ107" s="640"/>
      <c r="FK107" s="640"/>
      <c r="FL107" s="640"/>
      <c r="FM107" s="640"/>
      <c r="FN107" s="640"/>
      <c r="FO107" s="640"/>
      <c r="FP107" s="640"/>
      <c r="FQ107" s="640"/>
      <c r="FR107" s="640"/>
      <c r="FS107" s="759"/>
      <c r="FT107" s="759"/>
      <c r="FU107" s="759"/>
      <c r="FV107" s="759"/>
      <c r="FW107" s="759"/>
      <c r="FX107" s="759"/>
      <c r="FY107" s="759"/>
      <c r="FZ107" s="759"/>
      <c r="GA107" s="759"/>
      <c r="GB107" s="759"/>
      <c r="GC107" s="759"/>
      <c r="GD107" s="759"/>
      <c r="GE107" s="759"/>
      <c r="GF107" s="759"/>
      <c r="GG107" s="1607"/>
      <c r="GH107" s="1607"/>
      <c r="GI107" s="1607"/>
      <c r="GJ107" s="1607"/>
      <c r="GK107" s="1607"/>
      <c r="GL107" s="1607"/>
      <c r="GM107" s="1607"/>
      <c r="GN107" s="1607"/>
      <c r="GO107" s="1607"/>
      <c r="GP107" s="1607"/>
      <c r="GQ107" s="1607"/>
      <c r="GR107" s="1607">
        <v>10</v>
      </c>
      <c r="GS107" s="1607">
        <v>10</v>
      </c>
      <c r="GT107" s="1607">
        <v>8</v>
      </c>
      <c r="GU107" s="1607">
        <v>14</v>
      </c>
      <c r="GV107" s="3606">
        <v>16</v>
      </c>
      <c r="GW107" s="3606">
        <v>4</v>
      </c>
      <c r="GX107" s="3606">
        <v>16</v>
      </c>
      <c r="GY107" s="3606">
        <v>11</v>
      </c>
      <c r="GZ107" s="3606"/>
      <c r="HA107" s="3606"/>
      <c r="HB107" s="3606"/>
      <c r="HC107" s="3672"/>
      <c r="HD107" s="3606"/>
      <c r="HE107" s="3606">
        <v>14</v>
      </c>
      <c r="HF107" s="3606"/>
      <c r="HG107" s="3762">
        <v>9</v>
      </c>
      <c r="HH107" s="3763"/>
    </row>
    <row r="108" spans="1:217" s="517" customFormat="1" ht="11.1" customHeight="1" x14ac:dyDescent="0.2">
      <c r="A108" s="59" t="s">
        <v>199</v>
      </c>
      <c r="B108" s="59" t="s">
        <v>199</v>
      </c>
      <c r="C108" s="454">
        <f t="shared" si="156"/>
        <v>1</v>
      </c>
      <c r="D108" s="453">
        <f t="shared" si="157"/>
        <v>6.369426751592357E-3</v>
      </c>
      <c r="E108" s="409">
        <f t="array" ref="E108">MIN(IF(BG108:HH108&gt;=1,$BG$3:$HH$3))</f>
        <v>39308</v>
      </c>
      <c r="F108" s="406">
        <f t="array" ref="F108">MAX(IF(BG108:HH108&gt;=1,$BG$3:$HH$3))</f>
        <v>39308</v>
      </c>
      <c r="G108" s="448">
        <f t="shared" si="158"/>
        <v>0</v>
      </c>
      <c r="H108" s="452">
        <f t="shared" si="159"/>
        <v>0</v>
      </c>
      <c r="I108" s="632" t="str">
        <f t="shared" si="160"/>
        <v>-</v>
      </c>
      <c r="J108" s="381" t="str">
        <f t="array" ref="J108">IF((G108&gt;=1),MAX(IF(BG108:HH108=1,$BG$3:$HH$3)),"-")</f>
        <v>-</v>
      </c>
      <c r="K108" s="766" t="str">
        <f t="array" ref="K108">IF((G108&gt;=1),MAX(IF(BG108:HH108=1,$BG$2:$HH$2)),"-")</f>
        <v>-</v>
      </c>
      <c r="L108" s="390">
        <f t="shared" ca="1" si="161"/>
        <v>1</v>
      </c>
      <c r="M108" s="390" t="str">
        <f t="shared" ca="1" si="162"/>
        <v>-</v>
      </c>
      <c r="N108" s="451">
        <f t="shared" si="163"/>
        <v>0</v>
      </c>
      <c r="O108" s="450">
        <f t="shared" si="164"/>
        <v>0</v>
      </c>
      <c r="P108" s="162">
        <f t="shared" si="165"/>
        <v>0</v>
      </c>
      <c r="Q108" s="449">
        <f t="shared" si="166"/>
        <v>0</v>
      </c>
      <c r="R108" s="448">
        <f t="shared" si="167"/>
        <v>0</v>
      </c>
      <c r="S108" s="447">
        <f t="shared" si="168"/>
        <v>0</v>
      </c>
      <c r="T108" s="368">
        <f t="shared" si="169"/>
        <v>0</v>
      </c>
      <c r="U108" s="163">
        <f t="shared" si="170"/>
        <v>0</v>
      </c>
      <c r="V108" s="369">
        <f t="shared" si="171"/>
        <v>0</v>
      </c>
      <c r="W108" s="164">
        <f t="shared" si="172"/>
        <v>0</v>
      </c>
      <c r="X108" s="165">
        <f t="array" ref="X108">SUM(1*(BG$5:HH$5=BG108:HH108))-1</f>
        <v>1</v>
      </c>
      <c r="Y108" s="166">
        <f t="shared" si="173"/>
        <v>1</v>
      </c>
      <c r="Z108" s="395">
        <f t="shared" si="174"/>
        <v>10</v>
      </c>
      <c r="AA108" s="395">
        <f t="shared" si="175"/>
        <v>10</v>
      </c>
      <c r="AB108" s="403">
        <f t="shared" si="176"/>
        <v>1</v>
      </c>
      <c r="AC108" s="3427">
        <f t="shared" si="177"/>
        <v>1</v>
      </c>
      <c r="AD108" s="3428">
        <f t="shared" si="178"/>
        <v>0</v>
      </c>
      <c r="AE108" s="3429">
        <f t="shared" si="179"/>
        <v>0</v>
      </c>
      <c r="AF108" s="3430">
        <f t="shared" si="180"/>
        <v>0</v>
      </c>
      <c r="AG108" s="3431">
        <f t="shared" si="181"/>
        <v>0</v>
      </c>
      <c r="AH108" s="3432">
        <f t="shared" si="182"/>
        <v>0</v>
      </c>
      <c r="AI108" s="3433">
        <f t="shared" si="183"/>
        <v>0</v>
      </c>
      <c r="AJ108" s="3434">
        <f t="shared" si="184"/>
        <v>0</v>
      </c>
      <c r="AK108" s="3435">
        <f t="shared" si="185"/>
        <v>0</v>
      </c>
      <c r="AL108" s="3436">
        <f t="shared" si="186"/>
        <v>0</v>
      </c>
      <c r="AM108" s="3437">
        <f t="shared" si="187"/>
        <v>0</v>
      </c>
      <c r="AN108" s="3438">
        <f t="shared" si="188"/>
        <v>0</v>
      </c>
      <c r="AO108" s="3439">
        <f t="shared" si="189"/>
        <v>0</v>
      </c>
      <c r="AP108" s="3440">
        <f t="shared" si="190"/>
        <v>0</v>
      </c>
      <c r="AQ108" s="3427">
        <f t="shared" si="191"/>
        <v>0</v>
      </c>
      <c r="AR108" s="3428">
        <f t="shared" si="192"/>
        <v>0</v>
      </c>
      <c r="AS108" s="3429">
        <f t="shared" si="193"/>
        <v>0</v>
      </c>
      <c r="AT108" s="3430">
        <f t="shared" si="194"/>
        <v>0</v>
      </c>
      <c r="AU108" s="3431">
        <f t="shared" si="195"/>
        <v>0</v>
      </c>
      <c r="AV108" s="3432">
        <f t="shared" si="196"/>
        <v>0</v>
      </c>
      <c r="AW108" s="3433">
        <f t="shared" si="197"/>
        <v>0</v>
      </c>
      <c r="AX108" s="3434">
        <f t="shared" si="198"/>
        <v>0</v>
      </c>
      <c r="AY108" s="3435">
        <f t="shared" si="199"/>
        <v>0</v>
      </c>
      <c r="AZ108" s="3436">
        <f t="shared" si="200"/>
        <v>0</v>
      </c>
      <c r="BA108" s="3437">
        <f t="shared" si="201"/>
        <v>0</v>
      </c>
      <c r="BB108" s="3438">
        <f t="shared" si="202"/>
        <v>0</v>
      </c>
      <c r="BC108" s="3439">
        <f t="shared" si="152"/>
        <v>0</v>
      </c>
      <c r="BD108" s="3440">
        <f t="shared" si="153"/>
        <v>0</v>
      </c>
      <c r="BE108" s="3427">
        <f t="shared" si="154"/>
        <v>0</v>
      </c>
      <c r="BF108" s="3428">
        <f t="shared" si="155"/>
        <v>0</v>
      </c>
      <c r="BG108" s="111"/>
      <c r="BH108" s="109"/>
      <c r="BI108" s="109">
        <v>10</v>
      </c>
      <c r="BJ108" s="117"/>
      <c r="BK108" s="117"/>
      <c r="BL108" s="112"/>
      <c r="BM108" s="112"/>
      <c r="BN108" s="112"/>
      <c r="BO108" s="112"/>
      <c r="BP108" s="112"/>
      <c r="BQ108" s="112"/>
      <c r="BR108" s="104"/>
      <c r="BS108" s="104"/>
      <c r="BT108" s="104"/>
      <c r="BU108" s="104"/>
      <c r="BV108" s="104"/>
      <c r="BW108" s="104"/>
      <c r="BX108" s="104"/>
      <c r="BY108" s="104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2"/>
      <c r="EE108" s="102"/>
      <c r="EF108" s="102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373"/>
      <c r="ER108" s="373"/>
      <c r="ES108" s="373"/>
      <c r="ET108" s="373"/>
      <c r="EU108" s="373"/>
      <c r="EV108" s="373"/>
      <c r="EW108" s="521"/>
      <c r="EX108" s="521"/>
      <c r="EY108" s="521"/>
      <c r="EZ108" s="521"/>
      <c r="FA108" s="521"/>
      <c r="FB108" s="521"/>
      <c r="FC108" s="521"/>
      <c r="FD108" s="521"/>
      <c r="FE108" s="640"/>
      <c r="FF108" s="640"/>
      <c r="FG108" s="640"/>
      <c r="FH108" s="640"/>
      <c r="FI108" s="640"/>
      <c r="FJ108" s="640"/>
      <c r="FK108" s="640"/>
      <c r="FL108" s="640"/>
      <c r="FM108" s="640"/>
      <c r="FN108" s="640"/>
      <c r="FO108" s="640"/>
      <c r="FP108" s="640"/>
      <c r="FQ108" s="640"/>
      <c r="FR108" s="640"/>
      <c r="FS108" s="759"/>
      <c r="FT108" s="759"/>
      <c r="FU108" s="759"/>
      <c r="FV108" s="759"/>
      <c r="FW108" s="759"/>
      <c r="FX108" s="759"/>
      <c r="FY108" s="759"/>
      <c r="FZ108" s="759"/>
      <c r="GA108" s="759"/>
      <c r="GB108" s="759"/>
      <c r="GC108" s="759"/>
      <c r="GD108" s="759"/>
      <c r="GE108" s="759"/>
      <c r="GF108" s="759"/>
      <c r="GG108" s="1607"/>
      <c r="GH108" s="1607"/>
      <c r="GI108" s="1607"/>
      <c r="GJ108" s="1607"/>
      <c r="GK108" s="1607"/>
      <c r="GL108" s="1607"/>
      <c r="GM108" s="1607"/>
      <c r="GN108" s="1607"/>
      <c r="GO108" s="1607"/>
      <c r="GP108" s="1607"/>
      <c r="GQ108" s="1607"/>
      <c r="GR108" s="1607"/>
      <c r="GS108" s="1607"/>
      <c r="GT108" s="1607"/>
      <c r="GU108" s="1607"/>
      <c r="GV108" s="3606"/>
      <c r="GW108" s="3606"/>
      <c r="GX108" s="3606"/>
      <c r="GY108" s="3606"/>
      <c r="GZ108" s="3606"/>
      <c r="HA108" s="3606"/>
      <c r="HB108" s="3606"/>
      <c r="HC108" s="3672"/>
      <c r="HD108" s="3606"/>
      <c r="HE108" s="3606"/>
      <c r="HF108" s="3606"/>
      <c r="HG108" s="3762"/>
      <c r="HH108" s="3763"/>
    </row>
    <row r="109" spans="1:217" s="517" customFormat="1" ht="11.1" customHeight="1" x14ac:dyDescent="0.2">
      <c r="A109" s="58" t="s">
        <v>235</v>
      </c>
      <c r="B109" s="58" t="s">
        <v>196</v>
      </c>
      <c r="C109" s="454">
        <f t="shared" si="156"/>
        <v>13</v>
      </c>
      <c r="D109" s="453">
        <f t="shared" si="157"/>
        <v>8.2802547770700632E-2</v>
      </c>
      <c r="E109" s="409">
        <f t="array" ref="E109">MIN(IF(BG109:HH109&gt;=1,$BG$3:$HH$3))</f>
        <v>39227</v>
      </c>
      <c r="F109" s="406">
        <f t="array" ref="F109">MAX(IF(BG109:HH109&gt;=1,$BG$3:$HH$3))</f>
        <v>41996</v>
      </c>
      <c r="G109" s="448">
        <f t="shared" si="158"/>
        <v>3</v>
      </c>
      <c r="H109" s="452">
        <f t="shared" si="159"/>
        <v>0.23076923076923078</v>
      </c>
      <c r="I109" s="632">
        <f t="shared" si="160"/>
        <v>0.6</v>
      </c>
      <c r="J109" s="381">
        <f t="array" ref="J109">IF((G109&gt;=1),MAX(IF(BG109:HH109=1,$BG$3:$HH$3)),"-")</f>
        <v>39536</v>
      </c>
      <c r="K109" s="766">
        <f t="array" ref="K109">IF((G109&gt;=1),MAX(IF(BG109:HH109=1,$BG$2:$HH$2)),"-")</f>
        <v>9</v>
      </c>
      <c r="L109" s="390">
        <f t="shared" ca="1" si="161"/>
        <v>7</v>
      </c>
      <c r="M109" s="390">
        <f t="shared" ca="1" si="162"/>
        <v>148</v>
      </c>
      <c r="N109" s="451">
        <f t="shared" si="163"/>
        <v>2</v>
      </c>
      <c r="O109" s="450">
        <f t="shared" si="164"/>
        <v>0.15384615384615385</v>
      </c>
      <c r="P109" s="162">
        <f t="shared" si="165"/>
        <v>3</v>
      </c>
      <c r="Q109" s="449">
        <f t="shared" si="166"/>
        <v>0.23076923076923078</v>
      </c>
      <c r="R109" s="448">
        <f t="shared" si="167"/>
        <v>8</v>
      </c>
      <c r="S109" s="447">
        <f t="shared" si="168"/>
        <v>0.61538461538461542</v>
      </c>
      <c r="T109" s="368">
        <f t="shared" si="169"/>
        <v>9</v>
      </c>
      <c r="U109" s="163">
        <f t="shared" si="170"/>
        <v>0.69230769230769229</v>
      </c>
      <c r="V109" s="369">
        <f t="shared" si="171"/>
        <v>10</v>
      </c>
      <c r="W109" s="164">
        <f t="shared" si="172"/>
        <v>0.76923076923076927</v>
      </c>
      <c r="X109" s="165">
        <f t="array" ref="X109">SUM(1*(BG$5:HH$5=BG109:HH109))-1</f>
        <v>1</v>
      </c>
      <c r="Y109" s="166">
        <f t="shared" si="173"/>
        <v>7.6923076923076927E-2</v>
      </c>
      <c r="Z109" s="395">
        <f t="shared" si="174"/>
        <v>4.3076923076923075</v>
      </c>
      <c r="AA109" s="395">
        <f t="shared" si="175"/>
        <v>12.692307692307692</v>
      </c>
      <c r="AB109" s="403">
        <f t="shared" si="176"/>
        <v>0.33939393939393941</v>
      </c>
      <c r="AC109" s="3427">
        <f t="shared" si="177"/>
        <v>2</v>
      </c>
      <c r="AD109" s="3428">
        <f t="shared" si="178"/>
        <v>1</v>
      </c>
      <c r="AE109" s="3429">
        <f t="shared" si="179"/>
        <v>5</v>
      </c>
      <c r="AF109" s="3430">
        <f t="shared" si="180"/>
        <v>2</v>
      </c>
      <c r="AG109" s="3431">
        <f t="shared" si="181"/>
        <v>2</v>
      </c>
      <c r="AH109" s="3432">
        <f t="shared" si="182"/>
        <v>0</v>
      </c>
      <c r="AI109" s="3433">
        <f t="shared" si="183"/>
        <v>2</v>
      </c>
      <c r="AJ109" s="3434">
        <f t="shared" si="184"/>
        <v>0</v>
      </c>
      <c r="AK109" s="3435">
        <f t="shared" si="185"/>
        <v>1</v>
      </c>
      <c r="AL109" s="3436">
        <f t="shared" si="186"/>
        <v>0</v>
      </c>
      <c r="AM109" s="3437">
        <f t="shared" si="187"/>
        <v>0</v>
      </c>
      <c r="AN109" s="3438">
        <f t="shared" si="188"/>
        <v>0</v>
      </c>
      <c r="AO109" s="3439">
        <f t="shared" si="189"/>
        <v>0</v>
      </c>
      <c r="AP109" s="3440">
        <f t="shared" si="190"/>
        <v>0</v>
      </c>
      <c r="AQ109" s="3427">
        <f t="shared" si="191"/>
        <v>0</v>
      </c>
      <c r="AR109" s="3428">
        <f t="shared" si="192"/>
        <v>0</v>
      </c>
      <c r="AS109" s="3429">
        <f t="shared" si="193"/>
        <v>1</v>
      </c>
      <c r="AT109" s="3430">
        <f t="shared" si="194"/>
        <v>0</v>
      </c>
      <c r="AU109" s="3431">
        <f t="shared" si="195"/>
        <v>0</v>
      </c>
      <c r="AV109" s="3432">
        <f t="shared" si="196"/>
        <v>0</v>
      </c>
      <c r="AW109" s="3433">
        <f t="shared" si="197"/>
        <v>0</v>
      </c>
      <c r="AX109" s="3434">
        <f t="shared" si="198"/>
        <v>0</v>
      </c>
      <c r="AY109" s="3435">
        <f t="shared" si="199"/>
        <v>0</v>
      </c>
      <c r="AZ109" s="3436">
        <f t="shared" si="200"/>
        <v>0</v>
      </c>
      <c r="BA109" s="3437">
        <f t="shared" si="201"/>
        <v>0</v>
      </c>
      <c r="BB109" s="3438">
        <f t="shared" si="202"/>
        <v>0</v>
      </c>
      <c r="BC109" s="3439">
        <f t="shared" si="152"/>
        <v>0</v>
      </c>
      <c r="BD109" s="3440">
        <f t="shared" si="153"/>
        <v>0</v>
      </c>
      <c r="BE109" s="3427">
        <f t="shared" si="154"/>
        <v>0</v>
      </c>
      <c r="BF109" s="3428">
        <f t="shared" si="155"/>
        <v>0</v>
      </c>
      <c r="BG109" s="111">
        <v>1</v>
      </c>
      <c r="BH109" s="109">
        <v>3</v>
      </c>
      <c r="BI109" s="109"/>
      <c r="BJ109" s="102">
        <v>4</v>
      </c>
      <c r="BK109" s="102"/>
      <c r="BL109" s="102">
        <v>2</v>
      </c>
      <c r="BM109" s="102">
        <v>1</v>
      </c>
      <c r="BN109" s="102"/>
      <c r="BO109" s="102">
        <v>1</v>
      </c>
      <c r="BP109" s="102"/>
      <c r="BQ109" s="102">
        <v>8</v>
      </c>
      <c r="BR109" s="104"/>
      <c r="BS109" s="104"/>
      <c r="BT109" s="104">
        <v>4</v>
      </c>
      <c r="BU109" s="104">
        <v>3</v>
      </c>
      <c r="BV109" s="104"/>
      <c r="BW109" s="104"/>
      <c r="BX109" s="104"/>
      <c r="BY109" s="104"/>
      <c r="BZ109" s="105">
        <v>3</v>
      </c>
      <c r="CA109" s="105"/>
      <c r="CB109" s="105"/>
      <c r="CC109" s="105"/>
      <c r="CD109" s="105">
        <v>11</v>
      </c>
      <c r="CE109" s="105"/>
      <c r="CF109" s="105"/>
      <c r="CG109" s="105"/>
      <c r="CH109" s="105"/>
      <c r="CI109" s="105"/>
      <c r="CJ109" s="106"/>
      <c r="CK109" s="106"/>
      <c r="CL109" s="106">
        <v>13</v>
      </c>
      <c r="CM109" s="106"/>
      <c r="CN109" s="106"/>
      <c r="CO109" s="106"/>
      <c r="CP109" s="106"/>
      <c r="CQ109" s="106"/>
      <c r="CR109" s="106"/>
      <c r="CS109" s="106"/>
      <c r="CT109" s="106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2"/>
      <c r="EE109" s="102"/>
      <c r="EF109" s="102"/>
      <c r="EG109" s="110"/>
      <c r="EH109" s="110"/>
      <c r="EI109" s="110">
        <v>2</v>
      </c>
      <c r="EJ109" s="110"/>
      <c r="EK109" s="110"/>
      <c r="EL109" s="110"/>
      <c r="EM109" s="110"/>
      <c r="EN109" s="110"/>
      <c r="EO109" s="110"/>
      <c r="EP109" s="110"/>
      <c r="EQ109" s="373"/>
      <c r="ER109" s="373"/>
      <c r="ES109" s="373"/>
      <c r="ET109" s="373"/>
      <c r="EU109" s="373"/>
      <c r="EV109" s="373"/>
      <c r="EW109" s="521"/>
      <c r="EX109" s="521"/>
      <c r="EY109" s="521"/>
      <c r="EZ109" s="521"/>
      <c r="FA109" s="521"/>
      <c r="FB109" s="521"/>
      <c r="FC109" s="521"/>
      <c r="FD109" s="521"/>
      <c r="FE109" s="640"/>
      <c r="FF109" s="640"/>
      <c r="FG109" s="640"/>
      <c r="FH109" s="640"/>
      <c r="FI109" s="640"/>
      <c r="FJ109" s="640"/>
      <c r="FK109" s="640"/>
      <c r="FL109" s="640"/>
      <c r="FM109" s="640"/>
      <c r="FN109" s="640"/>
      <c r="FO109" s="640"/>
      <c r="FP109" s="640"/>
      <c r="FQ109" s="640"/>
      <c r="FR109" s="640"/>
      <c r="FS109" s="759"/>
      <c r="FT109" s="759"/>
      <c r="FU109" s="759"/>
      <c r="FV109" s="759"/>
      <c r="FW109" s="759"/>
      <c r="FX109" s="759"/>
      <c r="FY109" s="759"/>
      <c r="FZ109" s="759"/>
      <c r="GA109" s="759"/>
      <c r="GB109" s="759"/>
      <c r="GC109" s="759"/>
      <c r="GD109" s="759"/>
      <c r="GE109" s="759"/>
      <c r="GF109" s="759"/>
      <c r="GG109" s="1607"/>
      <c r="GH109" s="1607"/>
      <c r="GI109" s="1607"/>
      <c r="GJ109" s="1607"/>
      <c r="GK109" s="1607"/>
      <c r="GL109" s="1607"/>
      <c r="GM109" s="1607"/>
      <c r="GN109" s="1607"/>
      <c r="GO109" s="1607"/>
      <c r="GP109" s="1607"/>
      <c r="GQ109" s="1607"/>
      <c r="GR109" s="1607"/>
      <c r="GS109" s="1607"/>
      <c r="GT109" s="1607"/>
      <c r="GU109" s="1607"/>
      <c r="GV109" s="3606"/>
      <c r="GW109" s="3606"/>
      <c r="GX109" s="3606"/>
      <c r="GY109" s="3606"/>
      <c r="GZ109" s="3606"/>
      <c r="HA109" s="3606"/>
      <c r="HB109" s="3606"/>
      <c r="HC109" s="3672"/>
      <c r="HD109" s="3606"/>
      <c r="HE109" s="3606"/>
      <c r="HF109" s="3606"/>
      <c r="HG109" s="3762"/>
      <c r="HH109" s="3763"/>
    </row>
    <row r="110" spans="1:217" s="517" customFormat="1" ht="11.1" customHeight="1" x14ac:dyDescent="0.2">
      <c r="A110" s="59" t="s">
        <v>15</v>
      </c>
      <c r="B110" s="59" t="s">
        <v>15</v>
      </c>
      <c r="C110" s="454">
        <f t="shared" si="156"/>
        <v>1</v>
      </c>
      <c r="D110" s="453">
        <f t="shared" si="157"/>
        <v>6.369426751592357E-3</v>
      </c>
      <c r="E110" s="409">
        <f t="array" ref="E110">MIN(IF(BG110:HH110&gt;=1,$BG$3:$HH$3))</f>
        <v>39410</v>
      </c>
      <c r="F110" s="406">
        <f t="array" ref="F110">MAX(IF(BG110:HH110&gt;=1,$BG$3:$HH$3))</f>
        <v>39410</v>
      </c>
      <c r="G110" s="448">
        <f t="shared" si="158"/>
        <v>0</v>
      </c>
      <c r="H110" s="452">
        <f t="shared" si="159"/>
        <v>0</v>
      </c>
      <c r="I110" s="632" t="str">
        <f t="shared" si="160"/>
        <v>-</v>
      </c>
      <c r="J110" s="381" t="str">
        <f t="array" ref="J110">IF((G110&gt;=1),MAX(IF(BG110:HH110=1,$BG$3:$HH$3)),"-")</f>
        <v>-</v>
      </c>
      <c r="K110" s="766" t="str">
        <f t="array" ref="K110">IF((G110&gt;=1),MAX(IF(BG110:HH110=1,$BG$2:$HH$2)),"-")</f>
        <v>-</v>
      </c>
      <c r="L110" s="390">
        <f t="shared" ca="1" si="161"/>
        <v>1</v>
      </c>
      <c r="M110" s="390" t="str">
        <f t="shared" ca="1" si="162"/>
        <v>-</v>
      </c>
      <c r="N110" s="451">
        <f t="shared" si="163"/>
        <v>0</v>
      </c>
      <c r="O110" s="450">
        <f t="shared" si="164"/>
        <v>0</v>
      </c>
      <c r="P110" s="162">
        <f t="shared" si="165"/>
        <v>0</v>
      </c>
      <c r="Q110" s="449">
        <f t="shared" si="166"/>
        <v>0</v>
      </c>
      <c r="R110" s="448">
        <f t="shared" si="167"/>
        <v>0</v>
      </c>
      <c r="S110" s="447">
        <f t="shared" si="168"/>
        <v>0</v>
      </c>
      <c r="T110" s="368">
        <f t="shared" si="169"/>
        <v>0</v>
      </c>
      <c r="U110" s="163">
        <f t="shared" si="170"/>
        <v>0</v>
      </c>
      <c r="V110" s="369">
        <f t="shared" si="171"/>
        <v>0</v>
      </c>
      <c r="W110" s="164">
        <f t="shared" si="172"/>
        <v>0</v>
      </c>
      <c r="X110" s="165">
        <f t="array" ref="X110">SUM(1*(BG$5:HH$5=BG110:HH110))-1</f>
        <v>0</v>
      </c>
      <c r="Y110" s="166">
        <f t="shared" si="173"/>
        <v>0</v>
      </c>
      <c r="Z110" s="395">
        <f t="shared" si="174"/>
        <v>9</v>
      </c>
      <c r="AA110" s="395">
        <f t="shared" si="175"/>
        <v>13</v>
      </c>
      <c r="AB110" s="403">
        <f t="shared" si="176"/>
        <v>0.69230769230769229</v>
      </c>
      <c r="AC110" s="3427">
        <f t="shared" si="177"/>
        <v>0</v>
      </c>
      <c r="AD110" s="3428">
        <f t="shared" si="178"/>
        <v>0</v>
      </c>
      <c r="AE110" s="3429">
        <f t="shared" si="179"/>
        <v>1</v>
      </c>
      <c r="AF110" s="3430">
        <f t="shared" si="180"/>
        <v>0</v>
      </c>
      <c r="AG110" s="3431">
        <f t="shared" si="181"/>
        <v>0</v>
      </c>
      <c r="AH110" s="3432">
        <f t="shared" si="182"/>
        <v>0</v>
      </c>
      <c r="AI110" s="3433">
        <f t="shared" si="183"/>
        <v>0</v>
      </c>
      <c r="AJ110" s="3434">
        <f t="shared" si="184"/>
        <v>0</v>
      </c>
      <c r="AK110" s="3435">
        <f t="shared" si="185"/>
        <v>0</v>
      </c>
      <c r="AL110" s="3436">
        <f t="shared" si="186"/>
        <v>0</v>
      </c>
      <c r="AM110" s="3437">
        <f t="shared" si="187"/>
        <v>0</v>
      </c>
      <c r="AN110" s="3438">
        <f t="shared" si="188"/>
        <v>0</v>
      </c>
      <c r="AO110" s="3439">
        <f t="shared" si="189"/>
        <v>0</v>
      </c>
      <c r="AP110" s="3440">
        <f t="shared" si="190"/>
        <v>0</v>
      </c>
      <c r="AQ110" s="3427">
        <f t="shared" si="191"/>
        <v>0</v>
      </c>
      <c r="AR110" s="3428">
        <f t="shared" si="192"/>
        <v>0</v>
      </c>
      <c r="AS110" s="3429">
        <f t="shared" si="193"/>
        <v>0</v>
      </c>
      <c r="AT110" s="3430">
        <f t="shared" si="194"/>
        <v>0</v>
      </c>
      <c r="AU110" s="3431">
        <f t="shared" si="195"/>
        <v>0</v>
      </c>
      <c r="AV110" s="3432">
        <f t="shared" si="196"/>
        <v>0</v>
      </c>
      <c r="AW110" s="3433">
        <f t="shared" si="197"/>
        <v>0</v>
      </c>
      <c r="AX110" s="3434">
        <f t="shared" si="198"/>
        <v>0</v>
      </c>
      <c r="AY110" s="3435">
        <f t="shared" si="199"/>
        <v>0</v>
      </c>
      <c r="AZ110" s="3436">
        <f t="shared" si="200"/>
        <v>0</v>
      </c>
      <c r="BA110" s="3437">
        <f t="shared" si="201"/>
        <v>0</v>
      </c>
      <c r="BB110" s="3438">
        <f t="shared" si="202"/>
        <v>0</v>
      </c>
      <c r="BC110" s="3439">
        <f t="shared" si="152"/>
        <v>0</v>
      </c>
      <c r="BD110" s="3440">
        <f t="shared" si="153"/>
        <v>0</v>
      </c>
      <c r="BE110" s="3427">
        <f t="shared" si="154"/>
        <v>0</v>
      </c>
      <c r="BF110" s="3428">
        <f t="shared" si="155"/>
        <v>0</v>
      </c>
      <c r="BG110" s="100"/>
      <c r="BH110" s="101"/>
      <c r="BI110" s="101"/>
      <c r="BJ110" s="102"/>
      <c r="BK110" s="102"/>
      <c r="BL110" s="102">
        <v>9</v>
      </c>
      <c r="BM110" s="102"/>
      <c r="BN110" s="102"/>
      <c r="BO110" s="102"/>
      <c r="BP110" s="102"/>
      <c r="BQ110" s="102"/>
      <c r="BR110" s="104"/>
      <c r="BS110" s="104"/>
      <c r="BT110" s="104"/>
      <c r="BU110" s="104"/>
      <c r="BV110" s="104"/>
      <c r="BW110" s="104"/>
      <c r="BX110" s="104"/>
      <c r="BY110" s="104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2"/>
      <c r="EE110" s="102"/>
      <c r="EF110" s="102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373"/>
      <c r="ER110" s="373"/>
      <c r="ES110" s="373"/>
      <c r="ET110" s="373"/>
      <c r="EU110" s="373"/>
      <c r="EV110" s="373"/>
      <c r="EW110" s="521"/>
      <c r="EX110" s="521"/>
      <c r="EY110" s="521"/>
      <c r="EZ110" s="521"/>
      <c r="FA110" s="521"/>
      <c r="FB110" s="521"/>
      <c r="FC110" s="521"/>
      <c r="FD110" s="521"/>
      <c r="FE110" s="640"/>
      <c r="FF110" s="640"/>
      <c r="FG110" s="640"/>
      <c r="FH110" s="640"/>
      <c r="FI110" s="640"/>
      <c r="FJ110" s="640"/>
      <c r="FK110" s="640"/>
      <c r="FL110" s="640"/>
      <c r="FM110" s="640"/>
      <c r="FN110" s="640"/>
      <c r="FO110" s="640"/>
      <c r="FP110" s="640"/>
      <c r="FQ110" s="640"/>
      <c r="FR110" s="640"/>
      <c r="FS110" s="759"/>
      <c r="FT110" s="759"/>
      <c r="FU110" s="759"/>
      <c r="FV110" s="759"/>
      <c r="FW110" s="759"/>
      <c r="FX110" s="759"/>
      <c r="FY110" s="759"/>
      <c r="FZ110" s="759"/>
      <c r="GA110" s="759"/>
      <c r="GB110" s="759"/>
      <c r="GC110" s="759"/>
      <c r="GD110" s="759"/>
      <c r="GE110" s="759"/>
      <c r="GF110" s="759"/>
      <c r="GG110" s="1607"/>
      <c r="GH110" s="1607"/>
      <c r="GI110" s="1607"/>
      <c r="GJ110" s="1607"/>
      <c r="GK110" s="1607"/>
      <c r="GL110" s="1607"/>
      <c r="GM110" s="1607"/>
      <c r="GN110" s="1607"/>
      <c r="GO110" s="1607"/>
      <c r="GP110" s="1607"/>
      <c r="GQ110" s="1607"/>
      <c r="GR110" s="1607"/>
      <c r="GS110" s="1607"/>
      <c r="GT110" s="1607"/>
      <c r="GU110" s="1607"/>
      <c r="GV110" s="3606"/>
      <c r="GW110" s="3606"/>
      <c r="GX110" s="3606"/>
      <c r="GY110" s="3606"/>
      <c r="GZ110" s="3606"/>
      <c r="HA110" s="3606"/>
      <c r="HB110" s="3606"/>
      <c r="HC110" s="3672"/>
      <c r="HD110" s="3606"/>
      <c r="HE110" s="3606"/>
      <c r="HF110" s="3606"/>
      <c r="HG110" s="3762"/>
      <c r="HH110" s="3763"/>
      <c r="HI110" s="535"/>
    </row>
    <row r="111" spans="1:217" s="161" customFormat="1" ht="11.25" customHeight="1" x14ac:dyDescent="0.25">
      <c r="A111" s="3509"/>
      <c r="B111" s="455"/>
      <c r="C111" s="455"/>
      <c r="D111" s="455"/>
      <c r="E111" s="455"/>
      <c r="F111" s="455"/>
      <c r="G111" s="456"/>
      <c r="H111" s="457"/>
      <c r="I111" s="457"/>
      <c r="J111" s="458"/>
      <c r="L111" s="459"/>
      <c r="M111" s="459"/>
      <c r="N111" s="456"/>
      <c r="O111" s="457"/>
      <c r="P111" s="456"/>
      <c r="Q111" s="457"/>
      <c r="R111" s="456"/>
      <c r="S111" s="457"/>
      <c r="T111" s="456"/>
      <c r="U111" s="457"/>
      <c r="V111" s="456"/>
      <c r="BH111" s="457"/>
      <c r="BI111" s="457"/>
      <c r="BJ111" s="457"/>
      <c r="BK111" s="457"/>
      <c r="BL111" s="457"/>
      <c r="BM111" s="457"/>
      <c r="BN111" s="457"/>
      <c r="BO111" s="457"/>
      <c r="BP111" s="457"/>
      <c r="BQ111" s="457"/>
      <c r="BR111" s="457"/>
      <c r="BS111" s="457"/>
      <c r="BT111" s="457"/>
      <c r="BU111" s="457"/>
      <c r="BV111" s="457"/>
      <c r="BW111" s="457"/>
      <c r="BX111" s="457"/>
      <c r="BY111" s="457"/>
      <c r="BZ111" s="457"/>
      <c r="CA111" s="457"/>
      <c r="CB111" s="457"/>
      <c r="CC111" s="457"/>
      <c r="CD111" s="457"/>
      <c r="CE111" s="457"/>
      <c r="CF111" s="457"/>
      <c r="CG111" s="457"/>
      <c r="CH111" s="457"/>
      <c r="CI111" s="457"/>
      <c r="CJ111" s="457"/>
      <c r="CK111" s="457"/>
      <c r="CL111" s="457"/>
      <c r="CM111" s="457"/>
      <c r="CN111" s="457"/>
      <c r="CO111" s="457"/>
      <c r="CP111" s="457"/>
      <c r="CQ111" s="457"/>
      <c r="CR111" s="457"/>
      <c r="CS111" s="457"/>
      <c r="CT111" s="457"/>
      <c r="CU111" s="457"/>
      <c r="CV111" s="457"/>
      <c r="CW111" s="457"/>
      <c r="CX111" s="457"/>
      <c r="CY111" s="457"/>
      <c r="CZ111" s="457"/>
      <c r="DA111" s="457"/>
      <c r="DB111" s="457"/>
      <c r="DC111" s="457"/>
      <c r="DD111" s="457"/>
      <c r="DE111" s="457"/>
      <c r="DF111" s="457"/>
      <c r="DG111" s="457"/>
      <c r="DH111" s="457"/>
      <c r="DI111" s="457"/>
      <c r="DJ111" s="457"/>
      <c r="DK111" s="457"/>
      <c r="DL111" s="457"/>
      <c r="DM111" s="457"/>
      <c r="DN111" s="457"/>
      <c r="DO111" s="457"/>
      <c r="DP111" s="457"/>
      <c r="DQ111" s="457"/>
      <c r="DR111" s="457"/>
      <c r="DS111" s="457"/>
      <c r="DT111" s="457"/>
      <c r="DU111" s="457"/>
      <c r="DV111" s="457"/>
      <c r="DW111" s="457"/>
      <c r="DX111" s="457"/>
      <c r="DY111" s="457"/>
      <c r="DZ111" s="457"/>
      <c r="EA111" s="457"/>
      <c r="EB111" s="457"/>
      <c r="EC111" s="457"/>
      <c r="ED111" s="457"/>
      <c r="EE111" s="457"/>
      <c r="EF111" s="457"/>
      <c r="EG111" s="457"/>
      <c r="EH111" s="457"/>
      <c r="EI111" s="457"/>
      <c r="EJ111" s="457"/>
      <c r="EK111" s="457"/>
      <c r="EL111" s="457"/>
      <c r="EM111" s="457"/>
      <c r="EN111" s="457"/>
      <c r="EO111" s="457"/>
      <c r="EP111" s="457"/>
      <c r="EQ111" s="457"/>
      <c r="ER111" s="457"/>
      <c r="ES111" s="457"/>
      <c r="ET111" s="457"/>
      <c r="EU111" s="457"/>
      <c r="EV111" s="457"/>
      <c r="EW111" s="457"/>
      <c r="EX111" s="457"/>
      <c r="EY111" s="457"/>
      <c r="EZ111" s="457"/>
      <c r="FA111" s="457"/>
      <c r="FB111" s="457"/>
      <c r="FC111" s="457"/>
      <c r="FD111" s="457"/>
      <c r="FE111" s="457"/>
      <c r="FF111" s="457"/>
      <c r="FG111" s="457"/>
      <c r="FH111" s="457"/>
      <c r="FI111" s="457"/>
      <c r="FJ111" s="457"/>
      <c r="FK111" s="457"/>
      <c r="FL111" s="457"/>
      <c r="FM111" s="457"/>
      <c r="FN111" s="457"/>
      <c r="FO111" s="457"/>
      <c r="FP111" s="457"/>
      <c r="FQ111" s="457"/>
      <c r="FR111" s="457"/>
      <c r="FS111" s="457"/>
      <c r="FT111" s="457"/>
      <c r="FU111" s="457"/>
      <c r="FV111" s="457"/>
      <c r="FW111" s="457"/>
      <c r="FX111" s="457"/>
      <c r="FY111" s="457"/>
      <c r="FZ111" s="457"/>
      <c r="GA111" s="457"/>
      <c r="GB111" s="457"/>
      <c r="GC111" s="457"/>
      <c r="GD111" s="457"/>
      <c r="GE111" s="457"/>
      <c r="GF111" s="457"/>
      <c r="GG111" s="457"/>
      <c r="GH111" s="457"/>
      <c r="GI111" s="457"/>
      <c r="GJ111" s="457"/>
      <c r="GK111" s="457"/>
      <c r="GL111" s="457"/>
      <c r="GM111" s="457"/>
      <c r="GN111" s="457"/>
      <c r="GO111" s="457"/>
      <c r="GP111" s="457"/>
      <c r="GQ111" s="457"/>
      <c r="GR111" s="457"/>
      <c r="GS111" s="457"/>
      <c r="GT111" s="457"/>
      <c r="GU111" s="457"/>
      <c r="GV111" s="457"/>
      <c r="GW111" s="457"/>
      <c r="GX111" s="457"/>
      <c r="GY111" s="457"/>
      <c r="GZ111" s="457"/>
      <c r="HA111" s="457"/>
      <c r="HB111" s="457"/>
      <c r="HC111" s="457"/>
      <c r="HD111" s="457"/>
      <c r="HE111" s="457"/>
      <c r="HF111" s="457"/>
      <c r="HG111" s="457"/>
      <c r="HH111" s="457"/>
      <c r="HI111" s="457"/>
    </row>
    <row r="112" spans="1:217" s="161" customFormat="1" ht="11.25" customHeight="1" x14ac:dyDescent="0.25">
      <c r="B112" s="455"/>
      <c r="C112" s="455"/>
      <c r="D112" s="455"/>
      <c r="E112" s="455"/>
      <c r="F112" s="455"/>
      <c r="G112" s="456"/>
      <c r="H112" s="457"/>
      <c r="I112" s="457"/>
      <c r="J112" s="458"/>
      <c r="L112" s="459"/>
      <c r="M112" s="459"/>
      <c r="N112" s="456"/>
      <c r="O112" s="457"/>
      <c r="P112" s="456"/>
      <c r="Q112" s="457"/>
      <c r="R112" s="456"/>
      <c r="S112" s="457"/>
      <c r="T112" s="456"/>
      <c r="U112" s="457"/>
      <c r="V112" s="456"/>
    </row>
    <row r="113" spans="1:216" s="536" customFormat="1" ht="15" customHeight="1" x14ac:dyDescent="0.25">
      <c r="A113" s="405"/>
      <c r="B113" s="4022" t="s">
        <v>252</v>
      </c>
      <c r="C113" s="4022"/>
      <c r="D113" s="4022"/>
      <c r="E113" s="4022"/>
      <c r="F113" s="4022"/>
      <c r="G113" s="4025">
        <f>C5</f>
        <v>157</v>
      </c>
      <c r="H113" s="4025"/>
      <c r="I113" s="4025"/>
      <c r="J113" s="4025"/>
      <c r="K113" s="763"/>
      <c r="L113" s="547"/>
      <c r="M113" s="547"/>
      <c r="N113" s="549"/>
      <c r="O113" s="4023"/>
      <c r="P113" s="3984" t="s">
        <v>281</v>
      </c>
      <c r="Q113" s="3985"/>
      <c r="R113" s="3985" t="s">
        <v>252</v>
      </c>
      <c r="S113" s="3985"/>
      <c r="T113" s="4015" t="s">
        <v>282</v>
      </c>
      <c r="U113" s="4016"/>
      <c r="V113" s="476"/>
      <c r="W113" s="477"/>
      <c r="X113" s="478"/>
      <c r="Y113" s="478"/>
      <c r="Z113" s="479"/>
      <c r="AA113" s="480"/>
      <c r="AB113" s="481"/>
      <c r="AC113" s="3441"/>
      <c r="AD113" s="3441"/>
      <c r="AE113" s="3442"/>
      <c r="AF113" s="3442"/>
      <c r="AG113" s="3443"/>
      <c r="AH113" s="3443"/>
      <c r="AI113" s="3444"/>
      <c r="AJ113" s="3444"/>
      <c r="AK113" s="3445"/>
      <c r="AL113" s="3445"/>
      <c r="AM113" s="3446"/>
      <c r="AN113" s="3446"/>
      <c r="AO113" s="3447"/>
      <c r="AP113" s="3447"/>
      <c r="AQ113" s="3441"/>
      <c r="AR113" s="3441"/>
      <c r="AS113" s="3442"/>
      <c r="AT113" s="3442"/>
      <c r="AU113" s="3443"/>
      <c r="AV113" s="3443"/>
      <c r="AW113" s="3444"/>
      <c r="AX113" s="3444"/>
      <c r="AY113" s="3448"/>
      <c r="AZ113" s="3448"/>
      <c r="BA113" s="3476"/>
      <c r="BB113" s="3476"/>
      <c r="BC113" s="3613"/>
      <c r="BD113" s="3613"/>
      <c r="BE113" s="3753"/>
      <c r="BF113" s="3753"/>
      <c r="BG113" s="435"/>
      <c r="BH113" s="435"/>
      <c r="BI113" s="435"/>
      <c r="BJ113" s="434"/>
      <c r="BK113" s="434"/>
      <c r="BL113" s="434"/>
      <c r="BM113" s="434"/>
      <c r="BN113" s="434"/>
      <c r="BO113" s="436"/>
      <c r="BP113" s="437"/>
      <c r="BQ113" s="437"/>
      <c r="BR113" s="438"/>
      <c r="BS113" s="438"/>
      <c r="BT113" s="438"/>
      <c r="BU113" s="438"/>
      <c r="BV113" s="438"/>
      <c r="BW113" s="438"/>
      <c r="BX113" s="438"/>
      <c r="BY113" s="438"/>
      <c r="BZ113" s="439"/>
      <c r="CA113" s="439"/>
      <c r="CB113" s="440"/>
      <c r="CC113" s="440"/>
      <c r="CD113" s="440"/>
      <c r="CE113" s="440"/>
      <c r="CF113" s="440"/>
      <c r="CG113" s="440"/>
      <c r="CH113" s="440"/>
      <c r="CI113" s="440"/>
      <c r="CJ113" s="441"/>
      <c r="CK113" s="441"/>
      <c r="CL113" s="441"/>
      <c r="CM113" s="441"/>
      <c r="CN113" s="441"/>
      <c r="CO113" s="441"/>
      <c r="CP113" s="441"/>
      <c r="CQ113" s="441"/>
      <c r="CR113" s="441"/>
      <c r="CS113" s="441"/>
      <c r="CT113" s="441"/>
      <c r="CU113" s="442"/>
      <c r="CV113" s="442"/>
      <c r="CW113" s="442"/>
      <c r="CX113" s="442"/>
      <c r="CY113" s="442"/>
      <c r="CZ113" s="442"/>
      <c r="DA113" s="442"/>
      <c r="DB113" s="442"/>
      <c r="DC113" s="442"/>
      <c r="DD113" s="442"/>
      <c r="DE113" s="443"/>
      <c r="DF113" s="443"/>
      <c r="DG113" s="443"/>
      <c r="DH113" s="443"/>
      <c r="DI113" s="443"/>
      <c r="DJ113" s="443"/>
      <c r="DK113" s="443"/>
      <c r="DL113" s="443"/>
      <c r="DM113" s="443"/>
      <c r="DN113" s="443"/>
      <c r="DO113" s="443"/>
      <c r="DP113" s="443"/>
      <c r="DQ113" s="443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5"/>
      <c r="EE113" s="445"/>
      <c r="EF113" s="445"/>
      <c r="EG113" s="445"/>
      <c r="EH113" s="445"/>
      <c r="EI113" s="445"/>
      <c r="EJ113" s="445"/>
      <c r="EK113" s="445"/>
      <c r="EL113" s="445"/>
      <c r="EM113" s="445"/>
      <c r="EN113" s="445"/>
      <c r="EO113" s="445"/>
      <c r="EP113" s="445"/>
      <c r="EQ113" s="446"/>
      <c r="ER113" s="446"/>
      <c r="ES113" s="446"/>
      <c r="ET113" s="446"/>
      <c r="EU113" s="446"/>
      <c r="EV113" s="446"/>
      <c r="EW113" s="446"/>
      <c r="EX113" s="446"/>
      <c r="EY113" s="446"/>
      <c r="EZ113" s="446"/>
      <c r="FA113" s="446"/>
      <c r="FB113" s="446"/>
      <c r="FC113" s="446"/>
      <c r="FD113" s="446"/>
      <c r="FE113" s="440"/>
      <c r="FF113" s="440"/>
      <c r="FG113" s="440"/>
      <c r="FH113" s="440"/>
      <c r="FI113" s="440"/>
      <c r="FJ113" s="440"/>
      <c r="FK113" s="440"/>
      <c r="FL113" s="440"/>
      <c r="FM113" s="440"/>
      <c r="FN113" s="440"/>
      <c r="FO113" s="440"/>
      <c r="FP113" s="440"/>
      <c r="FQ113" s="440"/>
      <c r="FR113" s="440"/>
      <c r="FS113" s="441"/>
      <c r="FT113" s="441"/>
      <c r="FU113" s="441"/>
      <c r="FV113" s="441"/>
      <c r="FW113" s="441"/>
      <c r="FX113" s="441"/>
      <c r="FY113" s="441"/>
      <c r="FZ113" s="441"/>
      <c r="GA113" s="441"/>
      <c r="GB113" s="441"/>
      <c r="GC113" s="441"/>
      <c r="GD113" s="441"/>
      <c r="GE113" s="441"/>
      <c r="GF113" s="441"/>
      <c r="GG113" s="442"/>
      <c r="GH113" s="442"/>
      <c r="GI113" s="442"/>
      <c r="GJ113" s="442"/>
      <c r="GK113" s="442"/>
      <c r="GL113" s="442"/>
      <c r="GM113" s="442"/>
      <c r="GN113" s="442"/>
      <c r="GO113" s="442"/>
      <c r="GP113" s="442"/>
      <c r="GQ113" s="442"/>
      <c r="GR113" s="442"/>
      <c r="GS113" s="442"/>
      <c r="GT113" s="442"/>
      <c r="GU113" s="442"/>
      <c r="GV113" s="443"/>
      <c r="GW113" s="443"/>
      <c r="GX113" s="443"/>
      <c r="GY113" s="443"/>
      <c r="GZ113" s="443"/>
      <c r="HA113" s="443"/>
      <c r="HB113" s="443"/>
      <c r="HC113" s="3674"/>
      <c r="HD113" s="443"/>
      <c r="HE113" s="443"/>
      <c r="HF113" s="443"/>
      <c r="HG113" s="444"/>
      <c r="HH113" s="444"/>
    </row>
    <row r="114" spans="1:216" s="536" customFormat="1" ht="15" customHeight="1" x14ac:dyDescent="0.25">
      <c r="A114" s="405"/>
      <c r="B114" s="4022" t="s">
        <v>250</v>
      </c>
      <c r="C114" s="4022"/>
      <c r="D114" s="4022"/>
      <c r="E114" s="4022"/>
      <c r="F114" s="4022"/>
      <c r="G114" s="4025">
        <f>COUNTIF(C7:C110,"&gt;=0")</f>
        <v>104</v>
      </c>
      <c r="H114" s="4025"/>
      <c r="I114" s="4025"/>
      <c r="J114" s="4025"/>
      <c r="K114" s="763"/>
      <c r="L114" s="547"/>
      <c r="M114" s="547"/>
      <c r="N114" s="549"/>
      <c r="O114" s="4023"/>
      <c r="P114" s="3984"/>
      <c r="Q114" s="3985"/>
      <c r="R114" s="3985"/>
      <c r="S114" s="3985"/>
      <c r="T114" s="4015"/>
      <c r="U114" s="4016"/>
      <c r="V114" s="476"/>
      <c r="W114" s="477"/>
      <c r="X114" s="478"/>
      <c r="Y114" s="478"/>
      <c r="Z114" s="479"/>
      <c r="AA114" s="480"/>
      <c r="AB114" s="481"/>
      <c r="AC114" s="3449"/>
      <c r="AD114" s="3449"/>
      <c r="AE114" s="3450"/>
      <c r="AF114" s="3450"/>
      <c r="AG114" s="3451"/>
      <c r="AH114" s="3451"/>
      <c r="AI114" s="3452"/>
      <c r="AJ114" s="3452"/>
      <c r="AK114" s="3453"/>
      <c r="AL114" s="3453"/>
      <c r="AM114" s="3454"/>
      <c r="AN114" s="3454"/>
      <c r="AO114" s="3455"/>
      <c r="AP114" s="3455"/>
      <c r="AQ114" s="3449"/>
      <c r="AR114" s="3449"/>
      <c r="AS114" s="3450"/>
      <c r="AT114" s="3450"/>
      <c r="AU114" s="3451"/>
      <c r="AV114" s="3451"/>
      <c r="AW114" s="3452"/>
      <c r="AX114" s="3452"/>
      <c r="AY114" s="3456"/>
      <c r="AZ114" s="3456"/>
      <c r="BA114" s="3477"/>
      <c r="BB114" s="3477"/>
      <c r="BC114" s="3614"/>
      <c r="BD114" s="3614"/>
      <c r="BE114" s="3754"/>
      <c r="BF114" s="3754"/>
      <c r="BG114" s="435"/>
      <c r="BH114" s="435"/>
      <c r="BI114" s="435"/>
      <c r="BJ114" s="434"/>
      <c r="BK114" s="434"/>
      <c r="BL114" s="434"/>
      <c r="BM114" s="434"/>
      <c r="BN114" s="434"/>
      <c r="BO114" s="436"/>
      <c r="BP114" s="437"/>
      <c r="BQ114" s="437"/>
      <c r="BR114" s="438"/>
      <c r="BS114" s="438"/>
      <c r="BT114" s="438"/>
      <c r="BU114" s="438"/>
      <c r="BV114" s="438"/>
      <c r="BW114" s="438"/>
      <c r="BX114" s="438"/>
      <c r="BY114" s="438"/>
      <c r="BZ114" s="439"/>
      <c r="CA114" s="439"/>
      <c r="CB114" s="440"/>
      <c r="CC114" s="440"/>
      <c r="CD114" s="440"/>
      <c r="CE114" s="440"/>
      <c r="CF114" s="440"/>
      <c r="CG114" s="440"/>
      <c r="CH114" s="440"/>
      <c r="CI114" s="440"/>
      <c r="CJ114" s="441"/>
      <c r="CK114" s="441"/>
      <c r="CL114" s="441"/>
      <c r="CM114" s="441"/>
      <c r="CN114" s="441"/>
      <c r="CO114" s="441"/>
      <c r="CP114" s="441"/>
      <c r="CQ114" s="441"/>
      <c r="CR114" s="441"/>
      <c r="CS114" s="441"/>
      <c r="CT114" s="441"/>
      <c r="CU114" s="442"/>
      <c r="CV114" s="442"/>
      <c r="CW114" s="442"/>
      <c r="CX114" s="442"/>
      <c r="CY114" s="442"/>
      <c r="CZ114" s="442"/>
      <c r="DA114" s="442"/>
      <c r="DB114" s="442"/>
      <c r="DC114" s="442"/>
      <c r="DD114" s="442"/>
      <c r="DE114" s="443"/>
      <c r="DF114" s="443"/>
      <c r="DG114" s="443"/>
      <c r="DH114" s="443"/>
      <c r="DI114" s="443"/>
      <c r="DJ114" s="443"/>
      <c r="DK114" s="443"/>
      <c r="DL114" s="443"/>
      <c r="DM114" s="443"/>
      <c r="DN114" s="443"/>
      <c r="DO114" s="443"/>
      <c r="DP114" s="443"/>
      <c r="DQ114" s="443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5"/>
      <c r="EE114" s="445"/>
      <c r="EF114" s="445"/>
      <c r="EG114" s="445"/>
      <c r="EH114" s="445"/>
      <c r="EI114" s="445"/>
      <c r="EJ114" s="445"/>
      <c r="EK114" s="445"/>
      <c r="EL114" s="445"/>
      <c r="EM114" s="445"/>
      <c r="EN114" s="445"/>
      <c r="EO114" s="445"/>
      <c r="EP114" s="445"/>
      <c r="EQ114" s="446"/>
      <c r="ER114" s="446"/>
      <c r="ES114" s="446"/>
      <c r="ET114" s="446"/>
      <c r="EU114" s="446"/>
      <c r="EV114" s="446"/>
      <c r="EW114" s="446"/>
      <c r="EX114" s="446"/>
      <c r="EY114" s="446"/>
      <c r="EZ114" s="446"/>
      <c r="FA114" s="446"/>
      <c r="FB114" s="446"/>
      <c r="FC114" s="446"/>
      <c r="FD114" s="446"/>
      <c r="FE114" s="440"/>
      <c r="FF114" s="440"/>
      <c r="FG114" s="440"/>
      <c r="FH114" s="440"/>
      <c r="FI114" s="440"/>
      <c r="FJ114" s="440"/>
      <c r="FK114" s="440"/>
      <c r="FL114" s="440"/>
      <c r="FM114" s="440"/>
      <c r="FN114" s="440"/>
      <c r="FO114" s="440"/>
      <c r="FP114" s="440"/>
      <c r="FQ114" s="440"/>
      <c r="FR114" s="440"/>
      <c r="FS114" s="441"/>
      <c r="FT114" s="441"/>
      <c r="FU114" s="441"/>
      <c r="FV114" s="441"/>
      <c r="FW114" s="441"/>
      <c r="FX114" s="441"/>
      <c r="FY114" s="441"/>
      <c r="FZ114" s="441"/>
      <c r="GA114" s="441"/>
      <c r="GB114" s="441"/>
      <c r="GC114" s="441"/>
      <c r="GD114" s="441"/>
      <c r="GE114" s="441"/>
      <c r="GF114" s="441"/>
      <c r="GG114" s="442"/>
      <c r="GH114" s="442"/>
      <c r="GI114" s="442"/>
      <c r="GJ114" s="442"/>
      <c r="GK114" s="442"/>
      <c r="GL114" s="442"/>
      <c r="GM114" s="442"/>
      <c r="GN114" s="442"/>
      <c r="GO114" s="442"/>
      <c r="GP114" s="442"/>
      <c r="GQ114" s="442"/>
      <c r="GR114" s="442"/>
      <c r="GS114" s="442"/>
      <c r="GT114" s="442"/>
      <c r="GU114" s="442"/>
      <c r="GV114" s="443"/>
      <c r="GW114" s="443"/>
      <c r="GX114" s="443"/>
      <c r="GY114" s="443"/>
      <c r="GZ114" s="443"/>
      <c r="HA114" s="443"/>
      <c r="HB114" s="443"/>
      <c r="HC114" s="3674"/>
      <c r="HD114" s="443"/>
      <c r="HE114" s="443"/>
      <c r="HF114" s="443"/>
      <c r="HG114" s="444"/>
      <c r="HH114" s="444"/>
    </row>
    <row r="115" spans="1:216" s="536" customFormat="1" ht="15" customHeight="1" x14ac:dyDescent="0.25">
      <c r="A115" s="405"/>
      <c r="B115" s="4022" t="s">
        <v>251</v>
      </c>
      <c r="C115" s="4022"/>
      <c r="D115" s="4022"/>
      <c r="E115" s="4022"/>
      <c r="F115" s="4022"/>
      <c r="G115" s="4026">
        <f>SUM(C7:C110)</f>
        <v>2068</v>
      </c>
      <c r="H115" s="4026"/>
      <c r="I115" s="4026"/>
      <c r="J115" s="4026"/>
      <c r="K115" s="763"/>
      <c r="L115" s="547"/>
      <c r="M115" s="547"/>
      <c r="N115" s="549"/>
      <c r="O115" s="4023"/>
      <c r="P115" s="3982">
        <v>8</v>
      </c>
      <c r="Q115" s="3983"/>
      <c r="R115" s="4019">
        <f>COUNTIF($BG$5:$HH$5,"=8")</f>
        <v>9</v>
      </c>
      <c r="S115" s="4019"/>
      <c r="T115" s="3987">
        <f t="shared" ref="T115:T125" si="203">R115/COUNTIF($BG$5:$HH$5,"&gt;=0")</f>
        <v>5.7324840764331211E-2</v>
      </c>
      <c r="U115" s="3988"/>
      <c r="V115" s="470"/>
      <c r="W115" s="471"/>
      <c r="X115" s="472"/>
      <c r="Y115" s="472"/>
      <c r="Z115" s="473"/>
      <c r="AA115" s="474"/>
      <c r="AB115" s="475"/>
      <c r="AC115" s="3449"/>
      <c r="AD115" s="3449"/>
      <c r="AE115" s="3450"/>
      <c r="AF115" s="3450"/>
      <c r="AG115" s="3451"/>
      <c r="AH115" s="3451"/>
      <c r="AI115" s="3452"/>
      <c r="AJ115" s="3452"/>
      <c r="AK115" s="3453"/>
      <c r="AL115" s="3453"/>
      <c r="AM115" s="3454"/>
      <c r="AN115" s="3454"/>
      <c r="AO115" s="3455"/>
      <c r="AP115" s="3455"/>
      <c r="AQ115" s="3449"/>
      <c r="AR115" s="3449"/>
      <c r="AS115" s="3450"/>
      <c r="AT115" s="3450"/>
      <c r="AU115" s="3451"/>
      <c r="AV115" s="3451"/>
      <c r="AW115" s="3452"/>
      <c r="AX115" s="3452"/>
      <c r="AY115" s="3456"/>
      <c r="AZ115" s="3456"/>
      <c r="BA115" s="3477"/>
      <c r="BB115" s="3477"/>
      <c r="BC115" s="3614"/>
      <c r="BD115" s="3614"/>
      <c r="BE115" s="3754"/>
      <c r="BF115" s="3754"/>
      <c r="BG115" s="435"/>
      <c r="BH115" s="435"/>
      <c r="BI115" s="435"/>
      <c r="BJ115" s="434"/>
      <c r="BK115" s="434"/>
      <c r="BL115" s="434"/>
      <c r="BM115" s="434"/>
      <c r="BN115" s="434"/>
      <c r="BO115" s="436"/>
      <c r="BP115" s="437"/>
      <c r="BQ115" s="437"/>
      <c r="BR115" s="438"/>
      <c r="BS115" s="438"/>
      <c r="BT115" s="438"/>
      <c r="BU115" s="438"/>
      <c r="BV115" s="438"/>
      <c r="BW115" s="438"/>
      <c r="BX115" s="438"/>
      <c r="BY115" s="438"/>
      <c r="BZ115" s="439"/>
      <c r="CA115" s="439"/>
      <c r="CB115" s="440"/>
      <c r="CC115" s="440"/>
      <c r="CD115" s="440"/>
      <c r="CE115" s="440"/>
      <c r="CF115" s="440"/>
      <c r="CG115" s="440"/>
      <c r="CH115" s="440"/>
      <c r="CI115" s="440"/>
      <c r="CJ115" s="441"/>
      <c r="CK115" s="441"/>
      <c r="CL115" s="441"/>
      <c r="CM115" s="441"/>
      <c r="CN115" s="441"/>
      <c r="CO115" s="441"/>
      <c r="CP115" s="441"/>
      <c r="CQ115" s="441"/>
      <c r="CR115" s="441"/>
      <c r="CS115" s="441"/>
      <c r="CT115" s="441"/>
      <c r="CU115" s="442"/>
      <c r="CV115" s="442"/>
      <c r="CW115" s="442"/>
      <c r="CX115" s="442"/>
      <c r="CY115" s="442"/>
      <c r="CZ115" s="442"/>
      <c r="DA115" s="442"/>
      <c r="DB115" s="442"/>
      <c r="DC115" s="442"/>
      <c r="DD115" s="442"/>
      <c r="DE115" s="443"/>
      <c r="DF115" s="443"/>
      <c r="DG115" s="443"/>
      <c r="DH115" s="443"/>
      <c r="DI115" s="443"/>
      <c r="DJ115" s="443"/>
      <c r="DK115" s="443"/>
      <c r="DL115" s="443"/>
      <c r="DM115" s="443"/>
      <c r="DN115" s="443"/>
      <c r="DO115" s="443"/>
      <c r="DP115" s="443"/>
      <c r="DQ115" s="443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5"/>
      <c r="EE115" s="445"/>
      <c r="EF115" s="445"/>
      <c r="EG115" s="445"/>
      <c r="EH115" s="445"/>
      <c r="EI115" s="445"/>
      <c r="EJ115" s="445"/>
      <c r="EK115" s="445"/>
      <c r="EL115" s="445"/>
      <c r="EM115" s="445"/>
      <c r="EN115" s="445"/>
      <c r="EO115" s="445"/>
      <c r="EP115" s="445"/>
      <c r="EQ115" s="446"/>
      <c r="ER115" s="446"/>
      <c r="ES115" s="446"/>
      <c r="ET115" s="446"/>
      <c r="EU115" s="446"/>
      <c r="EV115" s="446"/>
      <c r="EW115" s="446"/>
      <c r="EX115" s="446"/>
      <c r="EY115" s="446"/>
      <c r="EZ115" s="446"/>
      <c r="FA115" s="446"/>
      <c r="FB115" s="446"/>
      <c r="FC115" s="446"/>
      <c r="FD115" s="446"/>
      <c r="FE115" s="440"/>
      <c r="FF115" s="440"/>
      <c r="FG115" s="440"/>
      <c r="FH115" s="440"/>
      <c r="FI115" s="440"/>
      <c r="FJ115" s="440"/>
      <c r="FK115" s="440"/>
      <c r="FL115" s="440"/>
      <c r="FM115" s="440"/>
      <c r="FN115" s="440"/>
      <c r="FO115" s="440"/>
      <c r="FP115" s="440"/>
      <c r="FQ115" s="440"/>
      <c r="FR115" s="440"/>
      <c r="FS115" s="441"/>
      <c r="FT115" s="441"/>
      <c r="FU115" s="441"/>
      <c r="FV115" s="441"/>
      <c r="FW115" s="441"/>
      <c r="FX115" s="441"/>
      <c r="FY115" s="441"/>
      <c r="FZ115" s="441"/>
      <c r="GA115" s="441"/>
      <c r="GB115" s="441"/>
      <c r="GC115" s="441"/>
      <c r="GD115" s="441"/>
      <c r="GE115" s="441"/>
      <c r="GF115" s="441"/>
      <c r="GG115" s="442"/>
      <c r="GH115" s="442"/>
      <c r="GI115" s="442"/>
      <c r="GJ115" s="442"/>
      <c r="GK115" s="442"/>
      <c r="GL115" s="442"/>
      <c r="GM115" s="442"/>
      <c r="GN115" s="442"/>
      <c r="GO115" s="442"/>
      <c r="GP115" s="442"/>
      <c r="GQ115" s="442"/>
      <c r="GR115" s="442"/>
      <c r="GS115" s="442"/>
      <c r="GT115" s="442"/>
      <c r="GU115" s="442"/>
      <c r="GV115" s="443"/>
      <c r="GW115" s="443"/>
      <c r="GX115" s="443"/>
      <c r="GY115" s="443"/>
      <c r="GZ115" s="443"/>
      <c r="HA115" s="443"/>
      <c r="HB115" s="443"/>
      <c r="HC115" s="3674"/>
      <c r="HD115" s="443"/>
      <c r="HE115" s="443"/>
      <c r="HF115" s="443"/>
      <c r="HG115" s="444"/>
      <c r="HH115" s="444"/>
    </row>
    <row r="116" spans="1:216" s="536" customFormat="1" ht="15" customHeight="1" x14ac:dyDescent="0.25">
      <c r="A116" s="405"/>
      <c r="B116" s="4022" t="s">
        <v>253</v>
      </c>
      <c r="C116" s="4022"/>
      <c r="D116" s="4022"/>
      <c r="E116" s="4022"/>
      <c r="F116" s="4022"/>
      <c r="G116" s="4024">
        <f>AVERAGE(BG5:HH5)</f>
        <v>13.171974522292993</v>
      </c>
      <c r="H116" s="4024"/>
      <c r="I116" s="4024"/>
      <c r="J116" s="4024"/>
      <c r="K116" s="763"/>
      <c r="L116" s="547"/>
      <c r="M116" s="547"/>
      <c r="N116" s="549"/>
      <c r="O116" s="4023"/>
      <c r="P116" s="3982">
        <v>9</v>
      </c>
      <c r="Q116" s="3983"/>
      <c r="R116" s="4020">
        <f>COUNTIF($BG$5:$HH$5,"=9")</f>
        <v>7</v>
      </c>
      <c r="S116" s="4021"/>
      <c r="T116" s="3987">
        <f t="shared" si="203"/>
        <v>4.4585987261146494E-2</v>
      </c>
      <c r="U116" s="3988"/>
      <c r="V116" s="470"/>
      <c r="W116" s="471"/>
      <c r="X116" s="472"/>
      <c r="Y116" s="472"/>
      <c r="Z116" s="473"/>
      <c r="AA116" s="474"/>
      <c r="AB116" s="475"/>
      <c r="AC116" s="3449"/>
      <c r="AD116" s="3449"/>
      <c r="AE116" s="3450"/>
      <c r="AF116" s="3450"/>
      <c r="AG116" s="3451"/>
      <c r="AH116" s="3451"/>
      <c r="AI116" s="3452"/>
      <c r="AJ116" s="3452"/>
      <c r="AK116" s="3453"/>
      <c r="AL116" s="3453"/>
      <c r="AM116" s="3454"/>
      <c r="AN116" s="3454"/>
      <c r="AO116" s="3455"/>
      <c r="AP116" s="3455"/>
      <c r="AQ116" s="3449"/>
      <c r="AR116" s="3449"/>
      <c r="AS116" s="3450"/>
      <c r="AT116" s="3450"/>
      <c r="AU116" s="3451"/>
      <c r="AV116" s="3451"/>
      <c r="AW116" s="3452"/>
      <c r="AX116" s="3452"/>
      <c r="AY116" s="3456"/>
      <c r="AZ116" s="3456"/>
      <c r="BA116" s="3477"/>
      <c r="BB116" s="3477"/>
      <c r="BC116" s="3614"/>
      <c r="BD116" s="3614"/>
      <c r="BE116" s="3754"/>
      <c r="BF116" s="3754"/>
      <c r="BG116" s="435"/>
      <c r="BH116" s="435"/>
      <c r="BI116" s="435"/>
      <c r="BJ116" s="434"/>
      <c r="BK116" s="434"/>
      <c r="BL116" s="434"/>
      <c r="BM116" s="434"/>
      <c r="BN116" s="434"/>
      <c r="BO116" s="436"/>
      <c r="BP116" s="437"/>
      <c r="BQ116" s="437"/>
      <c r="BR116" s="438"/>
      <c r="BS116" s="438"/>
      <c r="BT116" s="438"/>
      <c r="BU116" s="438"/>
      <c r="BV116" s="438"/>
      <c r="BW116" s="438"/>
      <c r="BX116" s="438"/>
      <c r="BY116" s="438"/>
      <c r="BZ116" s="439"/>
      <c r="CA116" s="439"/>
      <c r="CB116" s="440"/>
      <c r="CC116" s="440"/>
      <c r="CD116" s="440"/>
      <c r="CE116" s="440"/>
      <c r="CF116" s="440"/>
      <c r="CG116" s="440"/>
      <c r="CH116" s="440"/>
      <c r="CI116" s="440"/>
      <c r="CJ116" s="441"/>
      <c r="CK116" s="441"/>
      <c r="CL116" s="441"/>
      <c r="CM116" s="441"/>
      <c r="CN116" s="441"/>
      <c r="CO116" s="441"/>
      <c r="CP116" s="441"/>
      <c r="CQ116" s="441"/>
      <c r="CR116" s="441"/>
      <c r="CS116" s="441"/>
      <c r="CT116" s="441"/>
      <c r="CU116" s="442"/>
      <c r="CV116" s="442"/>
      <c r="CW116" s="442"/>
      <c r="CX116" s="442"/>
      <c r="CY116" s="442"/>
      <c r="CZ116" s="442"/>
      <c r="DA116" s="442"/>
      <c r="DB116" s="442"/>
      <c r="DC116" s="442"/>
      <c r="DD116" s="442"/>
      <c r="DE116" s="443"/>
      <c r="DF116" s="443"/>
      <c r="DG116" s="443"/>
      <c r="DH116" s="443"/>
      <c r="DI116" s="443"/>
      <c r="DJ116" s="443"/>
      <c r="DK116" s="443"/>
      <c r="DL116" s="443"/>
      <c r="DM116" s="443"/>
      <c r="DN116" s="443"/>
      <c r="DO116" s="443"/>
      <c r="DP116" s="443"/>
      <c r="DQ116" s="443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5"/>
      <c r="EE116" s="445"/>
      <c r="EF116" s="445"/>
      <c r="EG116" s="445"/>
      <c r="EH116" s="445"/>
      <c r="EI116" s="445"/>
      <c r="EJ116" s="445"/>
      <c r="EK116" s="445"/>
      <c r="EL116" s="445"/>
      <c r="EM116" s="445"/>
      <c r="EN116" s="445"/>
      <c r="EO116" s="445"/>
      <c r="EP116" s="445"/>
      <c r="EQ116" s="446"/>
      <c r="ER116" s="446"/>
      <c r="ES116" s="446"/>
      <c r="ET116" s="446"/>
      <c r="EU116" s="446"/>
      <c r="EV116" s="446"/>
      <c r="EW116" s="446"/>
      <c r="EX116" s="446"/>
      <c r="EY116" s="446"/>
      <c r="EZ116" s="446"/>
      <c r="FA116" s="446"/>
      <c r="FB116" s="446"/>
      <c r="FC116" s="446"/>
      <c r="FD116" s="446"/>
      <c r="FE116" s="440"/>
      <c r="FF116" s="440"/>
      <c r="FG116" s="440"/>
      <c r="FH116" s="440"/>
      <c r="FI116" s="440"/>
      <c r="FJ116" s="440"/>
      <c r="FK116" s="440"/>
      <c r="FL116" s="440"/>
      <c r="FM116" s="440"/>
      <c r="FN116" s="440"/>
      <c r="FO116" s="440"/>
      <c r="FP116" s="440"/>
      <c r="FQ116" s="440"/>
      <c r="FR116" s="440"/>
      <c r="FS116" s="441"/>
      <c r="FT116" s="441"/>
      <c r="FU116" s="441"/>
      <c r="FV116" s="441"/>
      <c r="FW116" s="441"/>
      <c r="FX116" s="441"/>
      <c r="FY116" s="441"/>
      <c r="FZ116" s="441"/>
      <c r="GA116" s="441"/>
      <c r="GB116" s="441"/>
      <c r="GC116" s="441"/>
      <c r="GD116" s="441"/>
      <c r="GE116" s="441"/>
      <c r="GF116" s="441"/>
      <c r="GG116" s="442"/>
      <c r="GH116" s="442"/>
      <c r="GI116" s="442"/>
      <c r="GJ116" s="442"/>
      <c r="GK116" s="442"/>
      <c r="GL116" s="442"/>
      <c r="GM116" s="442"/>
      <c r="GN116" s="442"/>
      <c r="GO116" s="442"/>
      <c r="GP116" s="442"/>
      <c r="GQ116" s="442"/>
      <c r="GR116" s="442"/>
      <c r="GS116" s="442"/>
      <c r="GT116" s="442"/>
      <c r="GU116" s="442"/>
      <c r="GV116" s="443"/>
      <c r="GW116" s="443"/>
      <c r="GX116" s="443"/>
      <c r="GY116" s="443"/>
      <c r="GZ116" s="443"/>
      <c r="HA116" s="443"/>
      <c r="HB116" s="443"/>
      <c r="HC116" s="3674"/>
      <c r="HD116" s="443"/>
      <c r="HE116" s="443"/>
      <c r="HF116" s="443"/>
      <c r="HG116" s="444"/>
      <c r="HH116" s="444"/>
    </row>
    <row r="117" spans="1:216" s="536" customFormat="1" ht="15" customHeight="1" x14ac:dyDescent="0.25">
      <c r="A117" s="405"/>
      <c r="B117" s="4022" t="s">
        <v>254</v>
      </c>
      <c r="C117" s="4022"/>
      <c r="D117" s="4022"/>
      <c r="E117" s="4022"/>
      <c r="F117" s="4022"/>
      <c r="G117" s="4024">
        <f>AVERAGE(C7:C110)</f>
        <v>19.884615384615383</v>
      </c>
      <c r="H117" s="4024"/>
      <c r="I117" s="4024"/>
      <c r="J117" s="4024"/>
      <c r="K117" s="763"/>
      <c r="L117" s="547"/>
      <c r="M117" s="547"/>
      <c r="N117" s="549"/>
      <c r="O117" s="4023"/>
      <c r="P117" s="3982">
        <v>10</v>
      </c>
      <c r="Q117" s="3983"/>
      <c r="R117" s="4020">
        <f>COUNTIF($BG$5:$HH$5,"=10")</f>
        <v>19</v>
      </c>
      <c r="S117" s="4021"/>
      <c r="T117" s="3987">
        <f t="shared" si="203"/>
        <v>0.12101910828025478</v>
      </c>
      <c r="U117" s="3988"/>
      <c r="V117" s="470"/>
      <c r="W117" s="471"/>
      <c r="X117" s="472"/>
      <c r="Y117" s="472"/>
      <c r="Z117" s="473"/>
      <c r="AA117" s="474"/>
      <c r="AB117" s="475"/>
      <c r="AC117" s="3449"/>
      <c r="AD117" s="3449"/>
      <c r="AE117" s="3450"/>
      <c r="AF117" s="3450"/>
      <c r="AG117" s="3451"/>
      <c r="AH117" s="3451"/>
      <c r="AI117" s="3452"/>
      <c r="AJ117" s="3452"/>
      <c r="AK117" s="3453"/>
      <c r="AL117" s="3453"/>
      <c r="AM117" s="3454"/>
      <c r="AN117" s="3454"/>
      <c r="AO117" s="3455"/>
      <c r="AP117" s="3455"/>
      <c r="AQ117" s="3449"/>
      <c r="AR117" s="3449"/>
      <c r="AS117" s="3450"/>
      <c r="AT117" s="3450"/>
      <c r="AU117" s="3451"/>
      <c r="AV117" s="3451"/>
      <c r="AW117" s="3452"/>
      <c r="AX117" s="3452"/>
      <c r="AY117" s="3456"/>
      <c r="AZ117" s="3456"/>
      <c r="BA117" s="3477"/>
      <c r="BB117" s="3477"/>
      <c r="BC117" s="3614"/>
      <c r="BD117" s="3614"/>
      <c r="BE117" s="3754"/>
      <c r="BF117" s="3754"/>
      <c r="BG117" s="435"/>
      <c r="BH117" s="435"/>
      <c r="BI117" s="435"/>
      <c r="BJ117" s="434"/>
      <c r="BK117" s="434"/>
      <c r="BL117" s="434"/>
      <c r="BM117" s="434"/>
      <c r="BN117" s="434"/>
      <c r="BO117" s="436"/>
      <c r="BP117" s="437"/>
      <c r="BQ117" s="437"/>
      <c r="BR117" s="438"/>
      <c r="BS117" s="438"/>
      <c r="BT117" s="438"/>
      <c r="BU117" s="438"/>
      <c r="BV117" s="438"/>
      <c r="BW117" s="438"/>
      <c r="BX117" s="438"/>
      <c r="BY117" s="438"/>
      <c r="BZ117" s="439"/>
      <c r="CA117" s="439"/>
      <c r="CB117" s="440"/>
      <c r="CC117" s="440"/>
      <c r="CD117" s="440"/>
      <c r="CE117" s="440"/>
      <c r="CF117" s="440"/>
      <c r="CG117" s="440"/>
      <c r="CH117" s="440"/>
      <c r="CI117" s="440"/>
      <c r="CJ117" s="441"/>
      <c r="CK117" s="441"/>
      <c r="CL117" s="441"/>
      <c r="CM117" s="441"/>
      <c r="CN117" s="441"/>
      <c r="CO117" s="441"/>
      <c r="CP117" s="441"/>
      <c r="CQ117" s="441"/>
      <c r="CR117" s="441"/>
      <c r="CS117" s="441"/>
      <c r="CT117" s="441"/>
      <c r="CU117" s="442"/>
      <c r="CV117" s="442"/>
      <c r="CW117" s="442"/>
      <c r="CX117" s="442"/>
      <c r="CY117" s="442"/>
      <c r="CZ117" s="442"/>
      <c r="DA117" s="442"/>
      <c r="DB117" s="442"/>
      <c r="DC117" s="442"/>
      <c r="DD117" s="442"/>
      <c r="DE117" s="443"/>
      <c r="DF117" s="443"/>
      <c r="DG117" s="443"/>
      <c r="DH117" s="443"/>
      <c r="DI117" s="443"/>
      <c r="DJ117" s="443"/>
      <c r="DK117" s="443"/>
      <c r="DL117" s="443"/>
      <c r="DM117" s="443"/>
      <c r="DN117" s="443"/>
      <c r="DO117" s="443"/>
      <c r="DP117" s="443"/>
      <c r="DQ117" s="443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5"/>
      <c r="EE117" s="445"/>
      <c r="EF117" s="445"/>
      <c r="EG117" s="445"/>
      <c r="EH117" s="445"/>
      <c r="EI117" s="445"/>
      <c r="EJ117" s="445"/>
      <c r="EK117" s="445"/>
      <c r="EL117" s="445"/>
      <c r="EM117" s="445"/>
      <c r="EN117" s="445"/>
      <c r="EO117" s="445"/>
      <c r="EP117" s="445"/>
      <c r="EQ117" s="446"/>
      <c r="ER117" s="446"/>
      <c r="ES117" s="446"/>
      <c r="ET117" s="446"/>
      <c r="EU117" s="446"/>
      <c r="EV117" s="446"/>
      <c r="EW117" s="446"/>
      <c r="EX117" s="446"/>
      <c r="EY117" s="446"/>
      <c r="EZ117" s="446"/>
      <c r="FA117" s="446"/>
      <c r="FB117" s="446"/>
      <c r="FC117" s="446"/>
      <c r="FD117" s="446"/>
      <c r="FE117" s="440"/>
      <c r="FF117" s="440"/>
      <c r="FG117" s="440"/>
      <c r="FH117" s="440"/>
      <c r="FI117" s="440"/>
      <c r="FJ117" s="440"/>
      <c r="FK117" s="440"/>
      <c r="FL117" s="440"/>
      <c r="FM117" s="440"/>
      <c r="FN117" s="440"/>
      <c r="FO117" s="440"/>
      <c r="FP117" s="440"/>
      <c r="FQ117" s="440"/>
      <c r="FR117" s="440"/>
      <c r="FS117" s="441"/>
      <c r="FT117" s="441"/>
      <c r="FU117" s="441"/>
      <c r="FV117" s="441"/>
      <c r="FW117" s="441"/>
      <c r="FX117" s="441"/>
      <c r="FY117" s="441"/>
      <c r="FZ117" s="441"/>
      <c r="GA117" s="441"/>
      <c r="GB117" s="441"/>
      <c r="GC117" s="441"/>
      <c r="GD117" s="441"/>
      <c r="GE117" s="441"/>
      <c r="GF117" s="441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2"/>
      <c r="GU117" s="442"/>
      <c r="GV117" s="443"/>
      <c r="GW117" s="443"/>
      <c r="GX117" s="443"/>
      <c r="GY117" s="443"/>
      <c r="GZ117" s="443"/>
      <c r="HA117" s="443"/>
      <c r="HB117" s="443"/>
      <c r="HC117" s="3674"/>
      <c r="HD117" s="443"/>
      <c r="HE117" s="443"/>
      <c r="HF117" s="443"/>
      <c r="HG117" s="444"/>
      <c r="HH117" s="444"/>
    </row>
    <row r="118" spans="1:216" s="536" customFormat="1" x14ac:dyDescent="0.25">
      <c r="A118" s="405"/>
      <c r="B118" s="4022" t="s">
        <v>274</v>
      </c>
      <c r="C118" s="4022"/>
      <c r="D118" s="4022"/>
      <c r="E118" s="4022"/>
      <c r="F118" s="4022"/>
      <c r="G118" s="4026">
        <f>COUNTIF(victoires,"&gt;=1")</f>
        <v>41</v>
      </c>
      <c r="H118" s="4026"/>
      <c r="I118" s="4026"/>
      <c r="J118" s="4026"/>
      <c r="K118" s="763"/>
      <c r="L118" s="547"/>
      <c r="M118" s="547"/>
      <c r="N118" s="549"/>
      <c r="O118" s="4023"/>
      <c r="P118" s="3982">
        <v>11</v>
      </c>
      <c r="Q118" s="3983"/>
      <c r="R118" s="4020">
        <f>COUNTIF($BG$5:$HH$5,"=11")</f>
        <v>9</v>
      </c>
      <c r="S118" s="4021"/>
      <c r="T118" s="3987">
        <f t="shared" si="203"/>
        <v>5.7324840764331211E-2</v>
      </c>
      <c r="U118" s="3988"/>
      <c r="V118" s="470"/>
      <c r="W118" s="471"/>
      <c r="X118" s="472"/>
      <c r="Y118" s="472"/>
      <c r="Z118" s="473"/>
      <c r="AA118" s="474"/>
      <c r="AB118" s="475"/>
      <c r="AC118" s="3449"/>
      <c r="AD118" s="3449"/>
      <c r="AE118" s="3450"/>
      <c r="AF118" s="3450"/>
      <c r="AG118" s="3451"/>
      <c r="AH118" s="3451"/>
      <c r="AI118" s="3452"/>
      <c r="AJ118" s="3452"/>
      <c r="AK118" s="3453"/>
      <c r="AL118" s="3453"/>
      <c r="AM118" s="3454"/>
      <c r="AN118" s="3454"/>
      <c r="AO118" s="3455"/>
      <c r="AP118" s="3455"/>
      <c r="AQ118" s="3449"/>
      <c r="AR118" s="3449"/>
      <c r="AS118" s="3450"/>
      <c r="AT118" s="3450"/>
      <c r="AU118" s="3451"/>
      <c r="AV118" s="3451"/>
      <c r="AW118" s="3452"/>
      <c r="AX118" s="3452"/>
      <c r="AY118" s="3456"/>
      <c r="AZ118" s="3456"/>
      <c r="BA118" s="3477"/>
      <c r="BB118" s="3477"/>
      <c r="BC118" s="3614"/>
      <c r="BD118" s="3614"/>
      <c r="BE118" s="3754"/>
      <c r="BF118" s="3754"/>
      <c r="BG118" s="435"/>
      <c r="BH118" s="435"/>
      <c r="BI118" s="435"/>
      <c r="BJ118" s="434"/>
      <c r="BK118" s="434"/>
      <c r="BL118" s="434"/>
      <c r="BM118" s="434"/>
      <c r="BN118" s="434"/>
      <c r="BO118" s="436"/>
      <c r="BP118" s="437"/>
      <c r="BQ118" s="437"/>
      <c r="BR118" s="438"/>
      <c r="BS118" s="438"/>
      <c r="BT118" s="438"/>
      <c r="BU118" s="438"/>
      <c r="BV118" s="438"/>
      <c r="BW118" s="438"/>
      <c r="BX118" s="438"/>
      <c r="BY118" s="438"/>
      <c r="BZ118" s="439"/>
      <c r="CA118" s="439"/>
      <c r="CB118" s="440"/>
      <c r="CC118" s="440"/>
      <c r="CD118" s="440"/>
      <c r="CE118" s="440"/>
      <c r="CF118" s="440"/>
      <c r="CG118" s="440"/>
      <c r="CH118" s="440"/>
      <c r="CI118" s="440"/>
      <c r="CJ118" s="441"/>
      <c r="CK118" s="441"/>
      <c r="CL118" s="441"/>
      <c r="CM118" s="441"/>
      <c r="CN118" s="441"/>
      <c r="CO118" s="441"/>
      <c r="CP118" s="441"/>
      <c r="CQ118" s="441"/>
      <c r="CR118" s="441"/>
      <c r="CS118" s="441"/>
      <c r="CT118" s="441"/>
      <c r="CU118" s="442"/>
      <c r="CV118" s="442"/>
      <c r="CW118" s="442"/>
      <c r="CX118" s="442"/>
      <c r="CY118" s="442"/>
      <c r="CZ118" s="442"/>
      <c r="DA118" s="442"/>
      <c r="DB118" s="442"/>
      <c r="DC118" s="442"/>
      <c r="DD118" s="442"/>
      <c r="DE118" s="443"/>
      <c r="DF118" s="443"/>
      <c r="DG118" s="443"/>
      <c r="DH118" s="443"/>
      <c r="DI118" s="443"/>
      <c r="DJ118" s="443"/>
      <c r="DK118" s="443"/>
      <c r="DL118" s="443"/>
      <c r="DM118" s="443"/>
      <c r="DN118" s="443"/>
      <c r="DO118" s="443"/>
      <c r="DP118" s="443"/>
      <c r="DQ118" s="443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5"/>
      <c r="EE118" s="445"/>
      <c r="EF118" s="445"/>
      <c r="EG118" s="445"/>
      <c r="EH118" s="445"/>
      <c r="EI118" s="445"/>
      <c r="EJ118" s="445"/>
      <c r="EK118" s="445"/>
      <c r="EL118" s="445"/>
      <c r="EM118" s="445"/>
      <c r="EN118" s="445"/>
      <c r="EO118" s="445"/>
      <c r="EP118" s="445"/>
      <c r="EQ118" s="446"/>
      <c r="ER118" s="446"/>
      <c r="ES118" s="446"/>
      <c r="ET118" s="446"/>
      <c r="EU118" s="446"/>
      <c r="EV118" s="446"/>
      <c r="EW118" s="446"/>
      <c r="EX118" s="446"/>
      <c r="EY118" s="446"/>
      <c r="EZ118" s="446"/>
      <c r="FA118" s="446"/>
      <c r="FB118" s="446"/>
      <c r="FC118" s="446"/>
      <c r="FD118" s="446"/>
      <c r="FE118" s="440"/>
      <c r="FF118" s="440"/>
      <c r="FG118" s="440"/>
      <c r="FH118" s="440"/>
      <c r="FI118" s="440"/>
      <c r="FJ118" s="440"/>
      <c r="FK118" s="440"/>
      <c r="FL118" s="440"/>
      <c r="FM118" s="440"/>
      <c r="FN118" s="440"/>
      <c r="FO118" s="440"/>
      <c r="FP118" s="440"/>
      <c r="FQ118" s="440"/>
      <c r="FR118" s="440"/>
      <c r="FS118" s="441"/>
      <c r="FT118" s="441"/>
      <c r="FU118" s="441"/>
      <c r="FV118" s="441"/>
      <c r="FW118" s="441"/>
      <c r="FX118" s="441"/>
      <c r="FY118" s="441"/>
      <c r="FZ118" s="441"/>
      <c r="GA118" s="441"/>
      <c r="GB118" s="441"/>
      <c r="GC118" s="441"/>
      <c r="GD118" s="441"/>
      <c r="GE118" s="441"/>
      <c r="GF118" s="441"/>
      <c r="GG118" s="442"/>
      <c r="GH118" s="442"/>
      <c r="GI118" s="442"/>
      <c r="GJ118" s="442"/>
      <c r="GK118" s="442"/>
      <c r="GL118" s="442"/>
      <c r="GM118" s="442"/>
      <c r="GN118" s="442"/>
      <c r="GO118" s="442"/>
      <c r="GP118" s="442"/>
      <c r="GQ118" s="442"/>
      <c r="GR118" s="442"/>
      <c r="GS118" s="442"/>
      <c r="GT118" s="442"/>
      <c r="GU118" s="442"/>
      <c r="GV118" s="443"/>
      <c r="GW118" s="443"/>
      <c r="GX118" s="443"/>
      <c r="GY118" s="443"/>
      <c r="GZ118" s="443"/>
      <c r="HA118" s="443"/>
      <c r="HB118" s="443"/>
      <c r="HC118" s="3674"/>
      <c r="HD118" s="443"/>
      <c r="HE118" s="443"/>
      <c r="HF118" s="443"/>
      <c r="HG118" s="444"/>
      <c r="HH118" s="444"/>
    </row>
    <row r="119" spans="1:216" s="536" customFormat="1" x14ac:dyDescent="0.25">
      <c r="A119" s="405"/>
      <c r="B119" s="3504"/>
      <c r="C119" s="3504"/>
      <c r="D119" s="3504"/>
      <c r="E119" s="3504"/>
      <c r="F119" s="3504"/>
      <c r="G119" s="761"/>
      <c r="H119" s="761"/>
      <c r="I119" s="761"/>
      <c r="J119" s="761"/>
      <c r="K119" s="763"/>
      <c r="L119" s="547"/>
      <c r="M119" s="547"/>
      <c r="N119" s="549"/>
      <c r="O119" s="4023"/>
      <c r="P119" s="3982">
        <v>12</v>
      </c>
      <c r="Q119" s="3983"/>
      <c r="R119" s="4020">
        <f>COUNTIF($BG$5:$HH$5,"=12")</f>
        <v>21</v>
      </c>
      <c r="S119" s="4021"/>
      <c r="T119" s="3987">
        <f t="shared" si="203"/>
        <v>0.13375796178343949</v>
      </c>
      <c r="U119" s="3988"/>
      <c r="V119" s="470"/>
      <c r="W119" s="471"/>
      <c r="X119" s="472"/>
      <c r="Y119" s="472"/>
      <c r="Z119" s="473"/>
      <c r="AA119" s="474"/>
      <c r="AB119" s="475"/>
      <c r="AC119" s="3449"/>
      <c r="AD119" s="3449"/>
      <c r="AE119" s="3450"/>
      <c r="AF119" s="3450"/>
      <c r="AG119" s="3451"/>
      <c r="AH119" s="3451"/>
      <c r="AI119" s="3452"/>
      <c r="AJ119" s="3452"/>
      <c r="AK119" s="3453"/>
      <c r="AL119" s="3453"/>
      <c r="AM119" s="3454"/>
      <c r="AN119" s="3454"/>
      <c r="AO119" s="3455"/>
      <c r="AP119" s="3455"/>
      <c r="AQ119" s="3449"/>
      <c r="AR119" s="3449"/>
      <c r="AS119" s="3450"/>
      <c r="AT119" s="3450"/>
      <c r="AU119" s="3451"/>
      <c r="AV119" s="3451"/>
      <c r="AW119" s="3452"/>
      <c r="AX119" s="3452"/>
      <c r="AY119" s="3456"/>
      <c r="AZ119" s="3456"/>
      <c r="BA119" s="3477"/>
      <c r="BB119" s="3477"/>
      <c r="BC119" s="3614"/>
      <c r="BD119" s="3614"/>
      <c r="BE119" s="3754"/>
      <c r="BF119" s="3754"/>
      <c r="BG119" s="435"/>
      <c r="BH119" s="435"/>
      <c r="BI119" s="435"/>
      <c r="BJ119" s="434"/>
      <c r="BK119" s="434"/>
      <c r="BL119" s="434"/>
      <c r="BM119" s="434"/>
      <c r="BN119" s="434"/>
      <c r="BO119" s="436"/>
      <c r="BP119" s="437"/>
      <c r="BQ119" s="437"/>
      <c r="BR119" s="438"/>
      <c r="BS119" s="438"/>
      <c r="BT119" s="438"/>
      <c r="BU119" s="438"/>
      <c r="BV119" s="438"/>
      <c r="BW119" s="438"/>
      <c r="BX119" s="438"/>
      <c r="BY119" s="438"/>
      <c r="BZ119" s="439"/>
      <c r="CA119" s="439"/>
      <c r="CB119" s="440"/>
      <c r="CC119" s="440"/>
      <c r="CD119" s="440"/>
      <c r="CE119" s="440"/>
      <c r="CF119" s="440"/>
      <c r="CG119" s="440"/>
      <c r="CH119" s="440"/>
      <c r="CI119" s="440"/>
      <c r="CJ119" s="441"/>
      <c r="CK119" s="441"/>
      <c r="CL119" s="441"/>
      <c r="CM119" s="441"/>
      <c r="CN119" s="441"/>
      <c r="CO119" s="441"/>
      <c r="CP119" s="441"/>
      <c r="CQ119" s="441"/>
      <c r="CR119" s="441"/>
      <c r="CS119" s="441"/>
      <c r="CT119" s="441"/>
      <c r="CU119" s="442"/>
      <c r="CV119" s="442"/>
      <c r="CW119" s="442"/>
      <c r="CX119" s="442"/>
      <c r="CY119" s="442"/>
      <c r="CZ119" s="442"/>
      <c r="DA119" s="442"/>
      <c r="DB119" s="442"/>
      <c r="DC119" s="442"/>
      <c r="DD119" s="442"/>
      <c r="DE119" s="443"/>
      <c r="DF119" s="443"/>
      <c r="DG119" s="443"/>
      <c r="DH119" s="443"/>
      <c r="DI119" s="443"/>
      <c r="DJ119" s="443"/>
      <c r="DK119" s="443"/>
      <c r="DL119" s="443"/>
      <c r="DM119" s="443"/>
      <c r="DN119" s="443"/>
      <c r="DO119" s="443"/>
      <c r="DP119" s="443"/>
      <c r="DQ119" s="443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5"/>
      <c r="EE119" s="445"/>
      <c r="EF119" s="445"/>
      <c r="EG119" s="445"/>
      <c r="EH119" s="445"/>
      <c r="EI119" s="445"/>
      <c r="EJ119" s="445"/>
      <c r="EK119" s="445"/>
      <c r="EL119" s="445"/>
      <c r="EM119" s="445"/>
      <c r="EN119" s="445"/>
      <c r="EO119" s="445"/>
      <c r="EP119" s="445"/>
      <c r="EQ119" s="446"/>
      <c r="ER119" s="446"/>
      <c r="ES119" s="446"/>
      <c r="ET119" s="446"/>
      <c r="EU119" s="446"/>
      <c r="EV119" s="446"/>
      <c r="EW119" s="446"/>
      <c r="EX119" s="446"/>
      <c r="EY119" s="446"/>
      <c r="EZ119" s="446"/>
      <c r="FA119" s="446"/>
      <c r="FB119" s="446"/>
      <c r="FC119" s="446"/>
      <c r="FD119" s="446"/>
      <c r="FE119" s="440"/>
      <c r="FF119" s="440"/>
      <c r="FG119" s="440"/>
      <c r="FH119" s="440"/>
      <c r="FI119" s="440"/>
      <c r="FJ119" s="440"/>
      <c r="FK119" s="440"/>
      <c r="FL119" s="440"/>
      <c r="FM119" s="440"/>
      <c r="FN119" s="440"/>
      <c r="FO119" s="440"/>
      <c r="FP119" s="440"/>
      <c r="FQ119" s="440"/>
      <c r="FR119" s="440"/>
      <c r="FS119" s="441"/>
      <c r="FT119" s="441"/>
      <c r="FU119" s="441"/>
      <c r="FV119" s="441"/>
      <c r="FW119" s="441"/>
      <c r="FX119" s="441"/>
      <c r="FY119" s="441"/>
      <c r="FZ119" s="441"/>
      <c r="GA119" s="441"/>
      <c r="GB119" s="441"/>
      <c r="GC119" s="441"/>
      <c r="GD119" s="441"/>
      <c r="GE119" s="441"/>
      <c r="GF119" s="441"/>
      <c r="GG119" s="442"/>
      <c r="GH119" s="442"/>
      <c r="GI119" s="442"/>
      <c r="GJ119" s="442"/>
      <c r="GK119" s="442"/>
      <c r="GL119" s="442"/>
      <c r="GM119" s="442"/>
      <c r="GN119" s="442"/>
      <c r="GO119" s="442"/>
      <c r="GP119" s="442"/>
      <c r="GQ119" s="442"/>
      <c r="GR119" s="442"/>
      <c r="GS119" s="442"/>
      <c r="GT119" s="442"/>
      <c r="GU119" s="442"/>
      <c r="GV119" s="443"/>
      <c r="GW119" s="443"/>
      <c r="GX119" s="443"/>
      <c r="GY119" s="443"/>
      <c r="GZ119" s="443"/>
      <c r="HA119" s="443"/>
      <c r="HB119" s="443"/>
      <c r="HC119" s="3674"/>
      <c r="HD119" s="443"/>
      <c r="HE119" s="443"/>
      <c r="HF119" s="443"/>
      <c r="HG119" s="444"/>
      <c r="HH119" s="444"/>
    </row>
    <row r="120" spans="1:216" s="536" customFormat="1" x14ac:dyDescent="0.25">
      <c r="A120" s="3510"/>
      <c r="B120" s="550"/>
      <c r="C120" s="432"/>
      <c r="D120" s="551"/>
      <c r="E120" s="552"/>
      <c r="F120" s="553"/>
      <c r="G120" s="554"/>
      <c r="H120" s="554"/>
      <c r="I120" s="554"/>
      <c r="J120" s="555"/>
      <c r="K120" s="763"/>
      <c r="L120" s="547"/>
      <c r="M120" s="547"/>
      <c r="N120" s="549"/>
      <c r="O120" s="4023"/>
      <c r="P120" s="3982">
        <v>13</v>
      </c>
      <c r="Q120" s="3983"/>
      <c r="R120" s="4020">
        <f>COUNTIF($BG$5:$HH$5,"=13")</f>
        <v>19</v>
      </c>
      <c r="S120" s="4021"/>
      <c r="T120" s="3987">
        <f t="shared" si="203"/>
        <v>0.12101910828025478</v>
      </c>
      <c r="U120" s="3988"/>
      <c r="V120" s="470"/>
      <c r="W120" s="471"/>
      <c r="X120" s="472"/>
      <c r="Y120" s="472"/>
      <c r="Z120" s="473"/>
      <c r="AA120" s="474"/>
      <c r="AB120" s="475"/>
      <c r="AC120" s="3449"/>
      <c r="AD120" s="3449"/>
      <c r="AE120" s="3450"/>
      <c r="AF120" s="3450"/>
      <c r="AG120" s="3451"/>
      <c r="AH120" s="3451"/>
      <c r="AI120" s="3452"/>
      <c r="AJ120" s="3452"/>
      <c r="AK120" s="3453"/>
      <c r="AL120" s="3453"/>
      <c r="AM120" s="3454"/>
      <c r="AN120" s="3454"/>
      <c r="AO120" s="3455"/>
      <c r="AP120" s="3455"/>
      <c r="AQ120" s="3449"/>
      <c r="AR120" s="3449"/>
      <c r="AS120" s="3450"/>
      <c r="AT120" s="3450"/>
      <c r="AU120" s="3451"/>
      <c r="AV120" s="3451"/>
      <c r="AW120" s="3452"/>
      <c r="AX120" s="3452"/>
      <c r="AY120" s="3456"/>
      <c r="AZ120" s="3456"/>
      <c r="BA120" s="3477"/>
      <c r="BB120" s="3477"/>
      <c r="BC120" s="3614"/>
      <c r="BD120" s="3614"/>
      <c r="BE120" s="3754"/>
      <c r="BF120" s="3754"/>
      <c r="BG120" s="435"/>
      <c r="BH120" s="435"/>
      <c r="BI120" s="435"/>
      <c r="BJ120" s="434"/>
      <c r="BK120" s="434"/>
      <c r="BL120" s="434"/>
      <c r="BM120" s="434"/>
      <c r="BN120" s="434"/>
      <c r="BO120" s="436"/>
      <c r="BP120" s="437"/>
      <c r="BQ120" s="437"/>
      <c r="BR120" s="438"/>
      <c r="BS120" s="438"/>
      <c r="BT120" s="438"/>
      <c r="BU120" s="438"/>
      <c r="BV120" s="438"/>
      <c r="BW120" s="438"/>
      <c r="BX120" s="438"/>
      <c r="BY120" s="438"/>
      <c r="BZ120" s="439"/>
      <c r="CA120" s="439"/>
      <c r="CB120" s="440"/>
      <c r="CC120" s="440"/>
      <c r="CD120" s="440"/>
      <c r="CE120" s="440"/>
      <c r="CF120" s="440"/>
      <c r="CG120" s="440"/>
      <c r="CH120" s="440"/>
      <c r="CI120" s="440"/>
      <c r="CJ120" s="441"/>
      <c r="CK120" s="441"/>
      <c r="CL120" s="441"/>
      <c r="CM120" s="441"/>
      <c r="CN120" s="441"/>
      <c r="CO120" s="441"/>
      <c r="CP120" s="441"/>
      <c r="CQ120" s="441"/>
      <c r="CR120" s="441"/>
      <c r="CS120" s="441"/>
      <c r="CT120" s="441"/>
      <c r="CU120" s="442"/>
      <c r="CV120" s="442"/>
      <c r="CW120" s="442"/>
      <c r="CX120" s="442"/>
      <c r="CY120" s="442"/>
      <c r="CZ120" s="442"/>
      <c r="DA120" s="442"/>
      <c r="DB120" s="442"/>
      <c r="DC120" s="442"/>
      <c r="DD120" s="442"/>
      <c r="DE120" s="443"/>
      <c r="DF120" s="443"/>
      <c r="DG120" s="443"/>
      <c r="DH120" s="443"/>
      <c r="DI120" s="443"/>
      <c r="DJ120" s="443"/>
      <c r="DK120" s="443"/>
      <c r="DL120" s="443"/>
      <c r="DM120" s="443"/>
      <c r="DN120" s="443"/>
      <c r="DO120" s="443"/>
      <c r="DP120" s="443"/>
      <c r="DQ120" s="443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5"/>
      <c r="EE120" s="445"/>
      <c r="EF120" s="445"/>
      <c r="EG120" s="445"/>
      <c r="EH120" s="445"/>
      <c r="EI120" s="445"/>
      <c r="EJ120" s="445"/>
      <c r="EK120" s="445"/>
      <c r="EL120" s="445"/>
      <c r="EM120" s="445"/>
      <c r="EN120" s="445"/>
      <c r="EO120" s="445"/>
      <c r="EP120" s="445"/>
      <c r="EQ120" s="446"/>
      <c r="ER120" s="446"/>
      <c r="ES120" s="446"/>
      <c r="ET120" s="446"/>
      <c r="EU120" s="446"/>
      <c r="EV120" s="446"/>
      <c r="EW120" s="446"/>
      <c r="EX120" s="446"/>
      <c r="EY120" s="446"/>
      <c r="EZ120" s="446"/>
      <c r="FA120" s="446"/>
      <c r="FB120" s="446"/>
      <c r="FC120" s="446"/>
      <c r="FD120" s="446"/>
      <c r="FE120" s="440"/>
      <c r="FF120" s="440"/>
      <c r="FG120" s="440"/>
      <c r="FH120" s="440"/>
      <c r="FI120" s="440"/>
      <c r="FJ120" s="440"/>
      <c r="FK120" s="440"/>
      <c r="FL120" s="440"/>
      <c r="FM120" s="440"/>
      <c r="FN120" s="440"/>
      <c r="FO120" s="440"/>
      <c r="FP120" s="440"/>
      <c r="FQ120" s="440"/>
      <c r="FR120" s="440"/>
      <c r="FS120" s="441"/>
      <c r="FT120" s="441"/>
      <c r="FU120" s="441"/>
      <c r="FV120" s="441"/>
      <c r="FW120" s="441"/>
      <c r="FX120" s="441"/>
      <c r="FY120" s="441"/>
      <c r="FZ120" s="441"/>
      <c r="GA120" s="441"/>
      <c r="GB120" s="441"/>
      <c r="GC120" s="441"/>
      <c r="GD120" s="441"/>
      <c r="GE120" s="441"/>
      <c r="GF120" s="441"/>
      <c r="GG120" s="442"/>
      <c r="GH120" s="442"/>
      <c r="GI120" s="442"/>
      <c r="GJ120" s="442"/>
      <c r="GK120" s="442"/>
      <c r="GL120" s="442"/>
      <c r="GM120" s="442"/>
      <c r="GN120" s="442"/>
      <c r="GO120" s="442"/>
      <c r="GP120" s="442"/>
      <c r="GQ120" s="442"/>
      <c r="GR120" s="442"/>
      <c r="GS120" s="442"/>
      <c r="GT120" s="442"/>
      <c r="GU120" s="442"/>
      <c r="GV120" s="443"/>
      <c r="GW120" s="443"/>
      <c r="GX120" s="443"/>
      <c r="GY120" s="443"/>
      <c r="GZ120" s="443"/>
      <c r="HA120" s="443"/>
      <c r="HB120" s="443"/>
      <c r="HC120" s="3674"/>
      <c r="HD120" s="443"/>
      <c r="HE120" s="443"/>
      <c r="HF120" s="443"/>
      <c r="HG120" s="444"/>
      <c r="HH120" s="444"/>
    </row>
    <row r="121" spans="1:216" s="536" customFormat="1" x14ac:dyDescent="0.25">
      <c r="A121" s="3510"/>
      <c r="B121" s="550"/>
      <c r="C121" s="432"/>
      <c r="D121" s="551"/>
      <c r="E121" s="552"/>
      <c r="F121" s="553"/>
      <c r="G121" s="554"/>
      <c r="H121" s="554"/>
      <c r="I121" s="554"/>
      <c r="J121" s="555"/>
      <c r="K121" s="763"/>
      <c r="L121" s="547"/>
      <c r="M121" s="547"/>
      <c r="N121" s="549"/>
      <c r="O121" s="4023"/>
      <c r="P121" s="3989">
        <v>14</v>
      </c>
      <c r="Q121" s="3982"/>
      <c r="R121" s="4020">
        <f>COUNTIF($BG$5:$HH$5,"=14")</f>
        <v>21</v>
      </c>
      <c r="S121" s="4021"/>
      <c r="T121" s="3987">
        <f t="shared" si="203"/>
        <v>0.13375796178343949</v>
      </c>
      <c r="U121" s="3988"/>
      <c r="V121" s="470"/>
      <c r="W121" s="471"/>
      <c r="X121" s="472"/>
      <c r="Y121" s="472"/>
      <c r="Z121" s="473"/>
      <c r="AA121" s="474"/>
      <c r="AB121" s="475"/>
      <c r="AC121" s="3449"/>
      <c r="AD121" s="3449"/>
      <c r="AE121" s="3450"/>
      <c r="AF121" s="3450"/>
      <c r="AG121" s="3451"/>
      <c r="AH121" s="3451"/>
      <c r="AI121" s="3452"/>
      <c r="AJ121" s="3452"/>
      <c r="AK121" s="3453"/>
      <c r="AL121" s="3453"/>
      <c r="AM121" s="3454"/>
      <c r="AN121" s="3454"/>
      <c r="AO121" s="3455"/>
      <c r="AP121" s="3455"/>
      <c r="AQ121" s="3449"/>
      <c r="AR121" s="3449"/>
      <c r="AS121" s="3450"/>
      <c r="AT121" s="3450"/>
      <c r="AU121" s="3451"/>
      <c r="AV121" s="3451"/>
      <c r="AW121" s="3452"/>
      <c r="AX121" s="3452"/>
      <c r="AY121" s="3456"/>
      <c r="AZ121" s="3456"/>
      <c r="BA121" s="3477"/>
      <c r="BB121" s="3477"/>
      <c r="BC121" s="3614"/>
      <c r="BD121" s="3614"/>
      <c r="BE121" s="3754"/>
      <c r="BF121" s="3754"/>
      <c r="BG121" s="435"/>
      <c r="BH121" s="435"/>
      <c r="BI121" s="435"/>
      <c r="BJ121" s="434"/>
      <c r="BK121" s="434"/>
      <c r="BL121" s="434"/>
      <c r="BM121" s="434"/>
      <c r="BN121" s="434"/>
      <c r="BO121" s="436"/>
      <c r="BP121" s="437"/>
      <c r="BQ121" s="437"/>
      <c r="BR121" s="438"/>
      <c r="BS121" s="438"/>
      <c r="BT121" s="438"/>
      <c r="BU121" s="438"/>
      <c r="BV121" s="438"/>
      <c r="BW121" s="438"/>
      <c r="BX121" s="438"/>
      <c r="BY121" s="438"/>
      <c r="BZ121" s="439"/>
      <c r="CA121" s="439"/>
      <c r="CB121" s="440"/>
      <c r="CC121" s="440"/>
      <c r="CD121" s="440"/>
      <c r="CE121" s="440"/>
      <c r="CF121" s="440"/>
      <c r="CG121" s="440"/>
      <c r="CH121" s="440"/>
      <c r="CI121" s="440"/>
      <c r="CJ121" s="441"/>
      <c r="CK121" s="441"/>
      <c r="CL121" s="441"/>
      <c r="CM121" s="441"/>
      <c r="CN121" s="441"/>
      <c r="CO121" s="441"/>
      <c r="CP121" s="441"/>
      <c r="CQ121" s="441"/>
      <c r="CR121" s="441"/>
      <c r="CS121" s="441"/>
      <c r="CT121" s="441"/>
      <c r="CU121" s="442"/>
      <c r="CV121" s="442"/>
      <c r="CW121" s="442"/>
      <c r="CX121" s="442"/>
      <c r="CY121" s="442"/>
      <c r="CZ121" s="442"/>
      <c r="DA121" s="442"/>
      <c r="DB121" s="442"/>
      <c r="DC121" s="442"/>
      <c r="DD121" s="442"/>
      <c r="DE121" s="443"/>
      <c r="DF121" s="443"/>
      <c r="DG121" s="443"/>
      <c r="DH121" s="443"/>
      <c r="DI121" s="443"/>
      <c r="DJ121" s="443"/>
      <c r="DK121" s="443"/>
      <c r="DL121" s="443"/>
      <c r="DM121" s="443"/>
      <c r="DN121" s="443"/>
      <c r="DO121" s="443"/>
      <c r="DP121" s="443"/>
      <c r="DQ121" s="443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5"/>
      <c r="EE121" s="445"/>
      <c r="EF121" s="445"/>
      <c r="EG121" s="445"/>
      <c r="EH121" s="445"/>
      <c r="EI121" s="445"/>
      <c r="EJ121" s="445"/>
      <c r="EK121" s="445"/>
      <c r="EL121" s="445"/>
      <c r="EM121" s="445"/>
      <c r="EN121" s="445"/>
      <c r="EO121" s="445"/>
      <c r="EP121" s="445"/>
      <c r="EQ121" s="446"/>
      <c r="ER121" s="446"/>
      <c r="ES121" s="446"/>
      <c r="ET121" s="446"/>
      <c r="EU121" s="446"/>
      <c r="EV121" s="446"/>
      <c r="EW121" s="446"/>
      <c r="EX121" s="446"/>
      <c r="EY121" s="446"/>
      <c r="EZ121" s="446"/>
      <c r="FA121" s="446"/>
      <c r="FB121" s="446"/>
      <c r="FC121" s="446"/>
      <c r="FD121" s="446"/>
      <c r="FE121" s="440"/>
      <c r="FF121" s="440"/>
      <c r="FG121" s="440"/>
      <c r="FH121" s="440"/>
      <c r="FI121" s="440"/>
      <c r="FJ121" s="440"/>
      <c r="FK121" s="440"/>
      <c r="FL121" s="440"/>
      <c r="FM121" s="440"/>
      <c r="FN121" s="440"/>
      <c r="FO121" s="440"/>
      <c r="FP121" s="440"/>
      <c r="FQ121" s="440"/>
      <c r="FR121" s="440"/>
      <c r="FS121" s="441"/>
      <c r="FT121" s="441"/>
      <c r="FU121" s="441"/>
      <c r="FV121" s="441"/>
      <c r="FW121" s="441"/>
      <c r="FX121" s="441"/>
      <c r="FY121" s="441"/>
      <c r="FZ121" s="441"/>
      <c r="GA121" s="441"/>
      <c r="GB121" s="441"/>
      <c r="GC121" s="441"/>
      <c r="GD121" s="441"/>
      <c r="GE121" s="441"/>
      <c r="GF121" s="441"/>
      <c r="GG121" s="442"/>
      <c r="GH121" s="442"/>
      <c r="GI121" s="442"/>
      <c r="GJ121" s="442"/>
      <c r="GK121" s="442"/>
      <c r="GL121" s="442"/>
      <c r="GM121" s="442"/>
      <c r="GN121" s="442"/>
      <c r="GO121" s="442"/>
      <c r="GP121" s="442"/>
      <c r="GQ121" s="442"/>
      <c r="GR121" s="442"/>
      <c r="GS121" s="442"/>
      <c r="GT121" s="442"/>
      <c r="GU121" s="442"/>
      <c r="GV121" s="443"/>
      <c r="GW121" s="443"/>
      <c r="GX121" s="443"/>
      <c r="GY121" s="443"/>
      <c r="GZ121" s="443"/>
      <c r="HA121" s="443"/>
      <c r="HB121" s="443"/>
      <c r="HC121" s="3674"/>
      <c r="HD121" s="443"/>
      <c r="HE121" s="443"/>
      <c r="HF121" s="443"/>
      <c r="HG121" s="444"/>
      <c r="HH121" s="444"/>
    </row>
    <row r="122" spans="1:216" s="536" customFormat="1" x14ac:dyDescent="0.25">
      <c r="A122" s="3510"/>
      <c r="B122" s="550"/>
      <c r="C122" s="432"/>
      <c r="D122" s="551"/>
      <c r="E122" s="552"/>
      <c r="F122" s="553"/>
      <c r="G122" s="554"/>
      <c r="H122" s="554"/>
      <c r="I122" s="554"/>
      <c r="J122" s="555"/>
      <c r="K122" s="763"/>
      <c r="L122" s="547"/>
      <c r="M122" s="547"/>
      <c r="N122" s="549"/>
      <c r="O122" s="4023"/>
      <c r="P122" s="3989">
        <v>15</v>
      </c>
      <c r="Q122" s="3982"/>
      <c r="R122" s="4020">
        <f>COUNTIF($BG$5:$HH$5,"=15")</f>
        <v>15</v>
      </c>
      <c r="S122" s="4021"/>
      <c r="T122" s="3987">
        <f t="shared" si="203"/>
        <v>9.5541401273885357E-2</v>
      </c>
      <c r="U122" s="3988"/>
      <c r="V122" s="470"/>
      <c r="W122" s="471"/>
      <c r="X122" s="472"/>
      <c r="Y122" s="472"/>
      <c r="Z122" s="473"/>
      <c r="AA122" s="474"/>
      <c r="AB122" s="475"/>
      <c r="AC122" s="3457"/>
      <c r="AD122" s="3457"/>
      <c r="AE122" s="3458"/>
      <c r="AF122" s="3458"/>
      <c r="AG122" s="3459"/>
      <c r="AH122" s="3459"/>
      <c r="AI122" s="3460"/>
      <c r="AJ122" s="3460"/>
      <c r="AK122" s="3461"/>
      <c r="AL122" s="3461"/>
      <c r="AM122" s="3462"/>
      <c r="AN122" s="3462"/>
      <c r="AO122" s="3463"/>
      <c r="AP122" s="3463"/>
      <c r="AQ122" s="3457"/>
      <c r="AR122" s="3457"/>
      <c r="AS122" s="3458"/>
      <c r="AT122" s="3458"/>
      <c r="AU122" s="3459"/>
      <c r="AV122" s="3459"/>
      <c r="AW122" s="3460"/>
      <c r="AX122" s="3460"/>
      <c r="AY122" s="3464"/>
      <c r="AZ122" s="3464"/>
      <c r="BA122" s="3478"/>
      <c r="BB122" s="3478"/>
      <c r="BC122" s="3615"/>
      <c r="BD122" s="3615"/>
      <c r="BE122" s="3755"/>
      <c r="BF122" s="3755"/>
      <c r="BG122" s="435"/>
      <c r="BH122" s="435"/>
      <c r="BI122" s="435"/>
      <c r="BJ122" s="434"/>
      <c r="BK122" s="434"/>
      <c r="BL122" s="434"/>
      <c r="BM122" s="434"/>
      <c r="BN122" s="434"/>
      <c r="BO122" s="436"/>
      <c r="BP122" s="437"/>
      <c r="BQ122" s="437"/>
      <c r="BR122" s="438"/>
      <c r="BS122" s="438"/>
      <c r="BT122" s="438"/>
      <c r="BU122" s="438"/>
      <c r="BV122" s="438"/>
      <c r="BW122" s="438"/>
      <c r="BX122" s="438"/>
      <c r="BY122" s="438"/>
      <c r="BZ122" s="439"/>
      <c r="CA122" s="439"/>
      <c r="CB122" s="440"/>
      <c r="CC122" s="440"/>
      <c r="CD122" s="440"/>
      <c r="CE122" s="440"/>
      <c r="CF122" s="440"/>
      <c r="CG122" s="440"/>
      <c r="CH122" s="440"/>
      <c r="CI122" s="440"/>
      <c r="CJ122" s="441"/>
      <c r="CK122" s="441"/>
      <c r="CL122" s="441"/>
      <c r="CM122" s="441"/>
      <c r="CN122" s="441"/>
      <c r="CO122" s="441"/>
      <c r="CP122" s="441"/>
      <c r="CQ122" s="441"/>
      <c r="CR122" s="441"/>
      <c r="CS122" s="441"/>
      <c r="CT122" s="441"/>
      <c r="CU122" s="442"/>
      <c r="CV122" s="442"/>
      <c r="CW122" s="442"/>
      <c r="CX122" s="442"/>
      <c r="CY122" s="442"/>
      <c r="CZ122" s="442"/>
      <c r="DA122" s="442"/>
      <c r="DB122" s="442"/>
      <c r="DC122" s="442"/>
      <c r="DD122" s="442"/>
      <c r="DE122" s="443"/>
      <c r="DF122" s="443"/>
      <c r="DG122" s="443"/>
      <c r="DH122" s="443"/>
      <c r="DI122" s="443"/>
      <c r="DJ122" s="443"/>
      <c r="DK122" s="443"/>
      <c r="DL122" s="443"/>
      <c r="DM122" s="443"/>
      <c r="DN122" s="443"/>
      <c r="DO122" s="443"/>
      <c r="DP122" s="443"/>
      <c r="DQ122" s="443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5"/>
      <c r="EE122" s="445"/>
      <c r="EF122" s="445"/>
      <c r="EG122" s="445"/>
      <c r="EH122" s="445"/>
      <c r="EI122" s="445"/>
      <c r="EJ122" s="445"/>
      <c r="EK122" s="445"/>
      <c r="EL122" s="445"/>
      <c r="EM122" s="445"/>
      <c r="EN122" s="445"/>
      <c r="EO122" s="445"/>
      <c r="EP122" s="445"/>
      <c r="EQ122" s="446"/>
      <c r="ER122" s="446"/>
      <c r="ES122" s="446"/>
      <c r="ET122" s="446"/>
      <c r="EU122" s="446"/>
      <c r="EV122" s="446"/>
      <c r="EW122" s="446"/>
      <c r="EX122" s="446"/>
      <c r="EY122" s="446"/>
      <c r="EZ122" s="446"/>
      <c r="FA122" s="446"/>
      <c r="FB122" s="446"/>
      <c r="FC122" s="446"/>
      <c r="FD122" s="446"/>
      <c r="FE122" s="440"/>
      <c r="FF122" s="440"/>
      <c r="FG122" s="440"/>
      <c r="FH122" s="440"/>
      <c r="FI122" s="440"/>
      <c r="FJ122" s="440"/>
      <c r="FK122" s="440"/>
      <c r="FL122" s="440"/>
      <c r="FM122" s="440"/>
      <c r="FN122" s="440"/>
      <c r="FO122" s="440"/>
      <c r="FP122" s="440"/>
      <c r="FQ122" s="440"/>
      <c r="FR122" s="440"/>
      <c r="FS122" s="441"/>
      <c r="FT122" s="441"/>
      <c r="FU122" s="441"/>
      <c r="FV122" s="441"/>
      <c r="FW122" s="441"/>
      <c r="FX122" s="441"/>
      <c r="FY122" s="441"/>
      <c r="FZ122" s="441"/>
      <c r="GA122" s="441"/>
      <c r="GB122" s="441"/>
      <c r="GC122" s="441"/>
      <c r="GD122" s="441"/>
      <c r="GE122" s="441"/>
      <c r="GF122" s="441"/>
      <c r="GG122" s="442"/>
      <c r="GH122" s="442"/>
      <c r="GI122" s="442"/>
      <c r="GJ122" s="442"/>
      <c r="GK122" s="442"/>
      <c r="GL122" s="442"/>
      <c r="GM122" s="442"/>
      <c r="GN122" s="442"/>
      <c r="GO122" s="442"/>
      <c r="GP122" s="442"/>
      <c r="GQ122" s="442"/>
      <c r="GR122" s="442"/>
      <c r="GS122" s="442"/>
      <c r="GT122" s="442"/>
      <c r="GU122" s="442"/>
      <c r="GV122" s="443"/>
      <c r="GW122" s="443"/>
      <c r="GX122" s="443"/>
      <c r="GY122" s="443"/>
      <c r="GZ122" s="443"/>
      <c r="HA122" s="443"/>
      <c r="HB122" s="443"/>
      <c r="HC122" s="3674"/>
      <c r="HD122" s="443"/>
      <c r="HE122" s="443"/>
      <c r="HF122" s="443"/>
      <c r="HG122" s="444"/>
      <c r="HH122" s="444"/>
    </row>
    <row r="123" spans="1:216" s="536" customFormat="1" x14ac:dyDescent="0.25">
      <c r="A123" s="3510"/>
      <c r="B123" s="550"/>
      <c r="C123" s="432"/>
      <c r="D123" s="551"/>
      <c r="E123" s="552"/>
      <c r="F123" s="553"/>
      <c r="G123" s="554"/>
      <c r="H123" s="554"/>
      <c r="I123" s="554"/>
      <c r="J123" s="555"/>
      <c r="K123" s="763"/>
      <c r="L123" s="547"/>
      <c r="M123" s="547"/>
      <c r="N123" s="549"/>
      <c r="O123" s="4023"/>
      <c r="P123" s="3982">
        <v>16</v>
      </c>
      <c r="Q123" s="3983"/>
      <c r="R123" s="4020">
        <f>COUNTIF($BG$5:$HH$5,"=16")</f>
        <v>10</v>
      </c>
      <c r="S123" s="4021"/>
      <c r="T123" s="3987">
        <f t="shared" si="203"/>
        <v>6.3694267515923567E-2</v>
      </c>
      <c r="U123" s="3988"/>
      <c r="V123" s="556"/>
      <c r="W123" s="139"/>
      <c r="X123" s="145"/>
      <c r="Y123" s="145"/>
      <c r="Z123" s="396"/>
      <c r="AA123" s="557"/>
      <c r="AB123" s="558"/>
      <c r="AC123" s="3457"/>
      <c r="AD123" s="3457"/>
      <c r="AE123" s="3458"/>
      <c r="AF123" s="3458"/>
      <c r="AG123" s="3459"/>
      <c r="AH123" s="3459"/>
      <c r="AI123" s="3460"/>
      <c r="AJ123" s="3460"/>
      <c r="AK123" s="3461"/>
      <c r="AL123" s="3461"/>
      <c r="AM123" s="3462"/>
      <c r="AN123" s="3462"/>
      <c r="AO123" s="3463"/>
      <c r="AP123" s="3463"/>
      <c r="AQ123" s="3457"/>
      <c r="AR123" s="3457"/>
      <c r="AS123" s="3458"/>
      <c r="AT123" s="3458"/>
      <c r="AU123" s="3459"/>
      <c r="AV123" s="3459"/>
      <c r="AW123" s="3460"/>
      <c r="AX123" s="3460"/>
      <c r="AY123" s="3464"/>
      <c r="AZ123" s="3464"/>
      <c r="BA123" s="3478"/>
      <c r="BB123" s="3478"/>
      <c r="BC123" s="3615"/>
      <c r="BD123" s="3615"/>
      <c r="BE123" s="3755"/>
      <c r="BF123" s="3755"/>
      <c r="BG123" s="435"/>
      <c r="BH123" s="435"/>
      <c r="BI123" s="435"/>
      <c r="BJ123" s="434"/>
      <c r="BK123" s="434"/>
      <c r="BL123" s="434"/>
      <c r="BM123" s="434"/>
      <c r="BN123" s="434"/>
      <c r="BO123" s="436"/>
      <c r="BP123" s="437"/>
      <c r="BQ123" s="437"/>
      <c r="BR123" s="438"/>
      <c r="BS123" s="438"/>
      <c r="BT123" s="438"/>
      <c r="BU123" s="438"/>
      <c r="BV123" s="438"/>
      <c r="BW123" s="438"/>
      <c r="BX123" s="438"/>
      <c r="BY123" s="438"/>
      <c r="BZ123" s="439"/>
      <c r="CA123" s="439"/>
      <c r="CB123" s="440"/>
      <c r="CC123" s="440"/>
      <c r="CD123" s="440"/>
      <c r="CE123" s="440"/>
      <c r="CF123" s="440"/>
      <c r="CG123" s="440"/>
      <c r="CH123" s="440"/>
      <c r="CI123" s="440"/>
      <c r="CJ123" s="441"/>
      <c r="CK123" s="441"/>
      <c r="CL123" s="441"/>
      <c r="CM123" s="441"/>
      <c r="CN123" s="441"/>
      <c r="CO123" s="441"/>
      <c r="CP123" s="441"/>
      <c r="CQ123" s="441"/>
      <c r="CR123" s="441"/>
      <c r="CS123" s="441"/>
      <c r="CT123" s="441"/>
      <c r="CU123" s="442"/>
      <c r="CV123" s="442"/>
      <c r="CW123" s="442"/>
      <c r="CX123" s="442"/>
      <c r="CY123" s="442"/>
      <c r="CZ123" s="442"/>
      <c r="DA123" s="442"/>
      <c r="DB123" s="442"/>
      <c r="DC123" s="442"/>
      <c r="DD123" s="442"/>
      <c r="DE123" s="443"/>
      <c r="DF123" s="443"/>
      <c r="DG123" s="443"/>
      <c r="DH123" s="443"/>
      <c r="DI123" s="443"/>
      <c r="DJ123" s="443"/>
      <c r="DK123" s="443"/>
      <c r="DL123" s="443"/>
      <c r="DM123" s="443"/>
      <c r="DN123" s="443"/>
      <c r="DO123" s="443"/>
      <c r="DP123" s="443"/>
      <c r="DQ123" s="443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5"/>
      <c r="EE123" s="445"/>
      <c r="EF123" s="445"/>
      <c r="EG123" s="445"/>
      <c r="EH123" s="445"/>
      <c r="EI123" s="445"/>
      <c r="EJ123" s="445"/>
      <c r="EK123" s="445"/>
      <c r="EL123" s="445"/>
      <c r="EM123" s="445"/>
      <c r="EN123" s="445"/>
      <c r="EO123" s="445"/>
      <c r="EP123" s="445"/>
      <c r="EQ123" s="446"/>
      <c r="ER123" s="446"/>
      <c r="ES123" s="446"/>
      <c r="ET123" s="446"/>
      <c r="EU123" s="446"/>
      <c r="EV123" s="446"/>
      <c r="EW123" s="446"/>
      <c r="EX123" s="446"/>
      <c r="EY123" s="446"/>
      <c r="EZ123" s="446"/>
      <c r="FA123" s="446"/>
      <c r="FB123" s="446"/>
      <c r="FC123" s="446"/>
      <c r="FD123" s="446"/>
      <c r="FE123" s="440"/>
      <c r="FF123" s="440"/>
      <c r="FG123" s="440"/>
      <c r="FH123" s="440"/>
      <c r="FI123" s="440"/>
      <c r="FJ123" s="440"/>
      <c r="FK123" s="440"/>
      <c r="FL123" s="440"/>
      <c r="FM123" s="440"/>
      <c r="FN123" s="440"/>
      <c r="FO123" s="440"/>
      <c r="FP123" s="440"/>
      <c r="FQ123" s="440"/>
      <c r="FR123" s="440"/>
      <c r="FS123" s="441"/>
      <c r="FT123" s="441"/>
      <c r="FU123" s="441"/>
      <c r="FV123" s="441"/>
      <c r="FW123" s="441"/>
      <c r="FX123" s="441"/>
      <c r="FY123" s="441"/>
      <c r="FZ123" s="441"/>
      <c r="GA123" s="441"/>
      <c r="GB123" s="441"/>
      <c r="GC123" s="441"/>
      <c r="GD123" s="441"/>
      <c r="GE123" s="441"/>
      <c r="GF123" s="441"/>
      <c r="GG123" s="442"/>
      <c r="GH123" s="442"/>
      <c r="GI123" s="442"/>
      <c r="GJ123" s="442"/>
      <c r="GK123" s="442"/>
      <c r="GL123" s="442"/>
      <c r="GM123" s="442"/>
      <c r="GN123" s="442"/>
      <c r="GO123" s="442"/>
      <c r="GP123" s="442"/>
      <c r="GQ123" s="442"/>
      <c r="GR123" s="442"/>
      <c r="GS123" s="442"/>
      <c r="GT123" s="442"/>
      <c r="GU123" s="442"/>
      <c r="GV123" s="443"/>
      <c r="GW123" s="443"/>
      <c r="GX123" s="443"/>
      <c r="GY123" s="443"/>
      <c r="GZ123" s="443"/>
      <c r="HA123" s="443"/>
      <c r="HB123" s="443"/>
      <c r="HC123" s="3674"/>
      <c r="HD123" s="443"/>
      <c r="HE123" s="443"/>
      <c r="HF123" s="443"/>
      <c r="HG123" s="444"/>
      <c r="HH123" s="444"/>
    </row>
    <row r="124" spans="1:216" s="536" customFormat="1" x14ac:dyDescent="0.25">
      <c r="A124" s="3510"/>
      <c r="B124" s="550"/>
      <c r="C124" s="432"/>
      <c r="D124" s="551"/>
      <c r="E124" s="552"/>
      <c r="F124" s="553"/>
      <c r="G124" s="554"/>
      <c r="H124" s="554"/>
      <c r="I124" s="554"/>
      <c r="J124" s="555"/>
      <c r="K124" s="763"/>
      <c r="L124" s="547"/>
      <c r="M124" s="547"/>
      <c r="N124" s="549"/>
      <c r="O124" s="4023"/>
      <c r="P124" s="3982">
        <v>17</v>
      </c>
      <c r="Q124" s="3983"/>
      <c r="R124" s="4020">
        <f>COUNTIF($BG$5:$HH$5,"=17")</f>
        <v>10</v>
      </c>
      <c r="S124" s="4021"/>
      <c r="T124" s="3987">
        <f t="shared" si="203"/>
        <v>6.3694267515923567E-2</v>
      </c>
      <c r="U124" s="3988"/>
      <c r="V124" s="556"/>
      <c r="W124" s="139"/>
      <c r="X124" s="145"/>
      <c r="Y124" s="145"/>
      <c r="Z124" s="396"/>
      <c r="AA124" s="557"/>
      <c r="AB124" s="558"/>
      <c r="AC124" s="3457"/>
      <c r="AD124" s="3457"/>
      <c r="AE124" s="3458"/>
      <c r="AF124" s="3458"/>
      <c r="AG124" s="3459"/>
      <c r="AH124" s="3459"/>
      <c r="AI124" s="3460"/>
      <c r="AJ124" s="3460"/>
      <c r="AK124" s="3461"/>
      <c r="AL124" s="3461"/>
      <c r="AM124" s="3462"/>
      <c r="AN124" s="3462"/>
      <c r="AO124" s="3463"/>
      <c r="AP124" s="3463"/>
      <c r="AQ124" s="3457"/>
      <c r="AR124" s="3457"/>
      <c r="AS124" s="3458"/>
      <c r="AT124" s="3458"/>
      <c r="AU124" s="3459"/>
      <c r="AV124" s="3459"/>
      <c r="AW124" s="3460"/>
      <c r="AX124" s="3460"/>
      <c r="AY124" s="3464"/>
      <c r="AZ124" s="3464"/>
      <c r="BA124" s="3478"/>
      <c r="BB124" s="3478"/>
      <c r="BC124" s="3615"/>
      <c r="BD124" s="3615"/>
      <c r="BE124" s="3755"/>
      <c r="BF124" s="3755"/>
      <c r="BG124" s="435"/>
      <c r="BH124" s="435"/>
      <c r="BI124" s="435"/>
      <c r="BJ124" s="434"/>
      <c r="BK124" s="434"/>
      <c r="BL124" s="434"/>
      <c r="BM124" s="434"/>
      <c r="BN124" s="434"/>
      <c r="BO124" s="436"/>
      <c r="BP124" s="437"/>
      <c r="BQ124" s="437"/>
      <c r="BR124" s="438"/>
      <c r="BS124" s="438"/>
      <c r="BT124" s="438"/>
      <c r="BU124" s="438"/>
      <c r="BV124" s="438"/>
      <c r="BW124" s="438"/>
      <c r="BX124" s="438"/>
      <c r="BY124" s="438"/>
      <c r="BZ124" s="439"/>
      <c r="CA124" s="439"/>
      <c r="CB124" s="440"/>
      <c r="CC124" s="440"/>
      <c r="CD124" s="440"/>
      <c r="CE124" s="440"/>
      <c r="CF124" s="440"/>
      <c r="CG124" s="440"/>
      <c r="CH124" s="440"/>
      <c r="CI124" s="440"/>
      <c r="CJ124" s="441"/>
      <c r="CK124" s="441"/>
      <c r="CL124" s="441"/>
      <c r="CM124" s="441"/>
      <c r="CN124" s="441"/>
      <c r="CO124" s="441"/>
      <c r="CP124" s="441"/>
      <c r="CQ124" s="441"/>
      <c r="CR124" s="441"/>
      <c r="CS124" s="441"/>
      <c r="CT124" s="441"/>
      <c r="CU124" s="442"/>
      <c r="CV124" s="442"/>
      <c r="CW124" s="442"/>
      <c r="CX124" s="442"/>
      <c r="CY124" s="442"/>
      <c r="CZ124" s="442"/>
      <c r="DA124" s="442"/>
      <c r="DB124" s="442"/>
      <c r="DC124" s="442"/>
      <c r="DD124" s="442"/>
      <c r="DE124" s="443"/>
      <c r="DF124" s="443"/>
      <c r="DG124" s="443"/>
      <c r="DH124" s="443"/>
      <c r="DI124" s="443"/>
      <c r="DJ124" s="443"/>
      <c r="DK124" s="443"/>
      <c r="DL124" s="443"/>
      <c r="DM124" s="443"/>
      <c r="DN124" s="443"/>
      <c r="DO124" s="443"/>
      <c r="DP124" s="443"/>
      <c r="DQ124" s="443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5"/>
      <c r="EE124" s="445"/>
      <c r="EF124" s="445"/>
      <c r="EG124" s="445"/>
      <c r="EH124" s="445"/>
      <c r="EI124" s="445"/>
      <c r="EJ124" s="445"/>
      <c r="EK124" s="445"/>
      <c r="EL124" s="445"/>
      <c r="EM124" s="445"/>
      <c r="EN124" s="445"/>
      <c r="EO124" s="445"/>
      <c r="EP124" s="445"/>
      <c r="EQ124" s="446"/>
      <c r="ER124" s="446"/>
      <c r="ES124" s="446"/>
      <c r="ET124" s="446"/>
      <c r="EU124" s="446"/>
      <c r="EV124" s="446"/>
      <c r="EW124" s="446"/>
      <c r="EX124" s="446"/>
      <c r="EY124" s="446"/>
      <c r="EZ124" s="446"/>
      <c r="FA124" s="446"/>
      <c r="FB124" s="446"/>
      <c r="FC124" s="446"/>
      <c r="FD124" s="446"/>
      <c r="FE124" s="440"/>
      <c r="FF124" s="440"/>
      <c r="FG124" s="440"/>
      <c r="FH124" s="440"/>
      <c r="FI124" s="440"/>
      <c r="FJ124" s="440"/>
      <c r="FK124" s="440"/>
      <c r="FL124" s="440"/>
      <c r="FM124" s="440"/>
      <c r="FN124" s="440"/>
      <c r="FO124" s="440"/>
      <c r="FP124" s="440"/>
      <c r="FQ124" s="440"/>
      <c r="FR124" s="440"/>
      <c r="FS124" s="441"/>
      <c r="FT124" s="441"/>
      <c r="FU124" s="441"/>
      <c r="FV124" s="441"/>
      <c r="FW124" s="441"/>
      <c r="FX124" s="441"/>
      <c r="FY124" s="441"/>
      <c r="FZ124" s="441"/>
      <c r="GA124" s="441"/>
      <c r="GB124" s="441"/>
      <c r="GC124" s="441"/>
      <c r="GD124" s="441"/>
      <c r="GE124" s="441"/>
      <c r="GF124" s="441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2"/>
      <c r="GU124" s="442"/>
      <c r="GV124" s="443"/>
      <c r="GW124" s="443"/>
      <c r="GX124" s="443"/>
      <c r="GY124" s="443"/>
      <c r="GZ124" s="443"/>
      <c r="HA124" s="443"/>
      <c r="HB124" s="443"/>
      <c r="HC124" s="3674"/>
      <c r="HD124" s="443"/>
      <c r="HE124" s="443"/>
      <c r="HF124" s="443"/>
      <c r="HG124" s="444"/>
      <c r="HH124" s="444"/>
    </row>
    <row r="125" spans="1:216" s="536" customFormat="1" x14ac:dyDescent="0.25">
      <c r="A125" s="3510"/>
      <c r="B125" s="550"/>
      <c r="C125" s="432"/>
      <c r="D125" s="551"/>
      <c r="E125" s="552"/>
      <c r="F125" s="553"/>
      <c r="G125" s="554"/>
      <c r="H125" s="554"/>
      <c r="I125" s="554"/>
      <c r="J125" s="555"/>
      <c r="K125" s="763"/>
      <c r="L125" s="547"/>
      <c r="M125" s="547"/>
      <c r="N125" s="549"/>
      <c r="O125" s="4023"/>
      <c r="P125" s="3982">
        <v>18</v>
      </c>
      <c r="Q125" s="3983"/>
      <c r="R125" s="4020">
        <f>COUNTIF($BG$5:$HH$5,"&gt;=18")</f>
        <v>16</v>
      </c>
      <c r="S125" s="4021"/>
      <c r="T125" s="3987">
        <f t="shared" si="203"/>
        <v>0.10191082802547771</v>
      </c>
      <c r="U125" s="3988"/>
      <c r="V125" s="556"/>
      <c r="W125" s="139"/>
      <c r="X125" s="145"/>
      <c r="Y125" s="145"/>
      <c r="Z125" s="396"/>
      <c r="AA125" s="557"/>
      <c r="AB125" s="558"/>
      <c r="AC125" s="3457"/>
      <c r="AD125" s="3457"/>
      <c r="AE125" s="3458"/>
      <c r="AF125" s="3458"/>
      <c r="AG125" s="3459"/>
      <c r="AH125" s="3459"/>
      <c r="AI125" s="3460"/>
      <c r="AJ125" s="3460"/>
      <c r="AK125" s="3461"/>
      <c r="AL125" s="3461"/>
      <c r="AM125" s="3462"/>
      <c r="AN125" s="3462"/>
      <c r="AO125" s="3463"/>
      <c r="AP125" s="3463"/>
      <c r="AQ125" s="3457"/>
      <c r="AR125" s="3457"/>
      <c r="AS125" s="3458"/>
      <c r="AT125" s="3458"/>
      <c r="AU125" s="3459"/>
      <c r="AV125" s="3459"/>
      <c r="AW125" s="3460"/>
      <c r="AX125" s="3460"/>
      <c r="AY125" s="3464"/>
      <c r="AZ125" s="3464"/>
      <c r="BA125" s="3478"/>
      <c r="BB125" s="3478"/>
      <c r="BC125" s="3615"/>
      <c r="BD125" s="3615"/>
      <c r="BE125" s="3755"/>
      <c r="BF125" s="3755"/>
      <c r="BG125" s="435"/>
      <c r="BH125" s="435"/>
      <c r="BI125" s="435"/>
      <c r="BJ125" s="434"/>
      <c r="BK125" s="434"/>
      <c r="BL125" s="434"/>
      <c r="BM125" s="434"/>
      <c r="BN125" s="434"/>
      <c r="BO125" s="436"/>
      <c r="BP125" s="437"/>
      <c r="BQ125" s="437"/>
      <c r="BR125" s="438"/>
      <c r="BS125" s="438"/>
      <c r="BT125" s="438"/>
      <c r="BU125" s="438"/>
      <c r="BV125" s="438"/>
      <c r="BW125" s="438"/>
      <c r="BX125" s="438"/>
      <c r="BY125" s="438"/>
      <c r="BZ125" s="439"/>
      <c r="CA125" s="439"/>
      <c r="CB125" s="440"/>
      <c r="CC125" s="440"/>
      <c r="CD125" s="440"/>
      <c r="CE125" s="440"/>
      <c r="CF125" s="440"/>
      <c r="CG125" s="440"/>
      <c r="CH125" s="440"/>
      <c r="CI125" s="440"/>
      <c r="CJ125" s="441"/>
      <c r="CK125" s="441"/>
      <c r="CL125" s="441"/>
      <c r="CM125" s="441"/>
      <c r="CN125" s="441"/>
      <c r="CO125" s="441"/>
      <c r="CP125" s="441"/>
      <c r="CQ125" s="441"/>
      <c r="CR125" s="441"/>
      <c r="CS125" s="441"/>
      <c r="CT125" s="441"/>
      <c r="CU125" s="442"/>
      <c r="CV125" s="442"/>
      <c r="CW125" s="442"/>
      <c r="CX125" s="442"/>
      <c r="CY125" s="442"/>
      <c r="CZ125" s="442"/>
      <c r="DA125" s="442"/>
      <c r="DB125" s="442"/>
      <c r="DC125" s="442"/>
      <c r="DD125" s="442"/>
      <c r="DE125" s="443"/>
      <c r="DF125" s="443"/>
      <c r="DG125" s="443"/>
      <c r="DH125" s="443"/>
      <c r="DI125" s="443"/>
      <c r="DJ125" s="443"/>
      <c r="DK125" s="443"/>
      <c r="DL125" s="443"/>
      <c r="DM125" s="443"/>
      <c r="DN125" s="443"/>
      <c r="DO125" s="443"/>
      <c r="DP125" s="443"/>
      <c r="DQ125" s="443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5"/>
      <c r="EE125" s="445"/>
      <c r="EF125" s="445"/>
      <c r="EG125" s="445"/>
      <c r="EH125" s="445"/>
      <c r="EI125" s="445"/>
      <c r="EJ125" s="445"/>
      <c r="EK125" s="445"/>
      <c r="EL125" s="445"/>
      <c r="EM125" s="445"/>
      <c r="EN125" s="445"/>
      <c r="EO125" s="445"/>
      <c r="EP125" s="445"/>
      <c r="EQ125" s="446"/>
      <c r="ER125" s="446"/>
      <c r="ES125" s="446"/>
      <c r="ET125" s="446"/>
      <c r="EU125" s="446"/>
      <c r="EV125" s="446"/>
      <c r="EW125" s="446"/>
      <c r="EX125" s="446"/>
      <c r="EY125" s="446"/>
      <c r="EZ125" s="446"/>
      <c r="FA125" s="446"/>
      <c r="FB125" s="446"/>
      <c r="FC125" s="446"/>
      <c r="FD125" s="446"/>
      <c r="FE125" s="440"/>
      <c r="FF125" s="440"/>
      <c r="FG125" s="440"/>
      <c r="FH125" s="440"/>
      <c r="FI125" s="440"/>
      <c r="FJ125" s="440"/>
      <c r="FK125" s="440"/>
      <c r="FL125" s="440"/>
      <c r="FM125" s="440"/>
      <c r="FN125" s="440"/>
      <c r="FO125" s="440"/>
      <c r="FP125" s="440"/>
      <c r="FQ125" s="440"/>
      <c r="FR125" s="440"/>
      <c r="FS125" s="441"/>
      <c r="FT125" s="441"/>
      <c r="FU125" s="441"/>
      <c r="FV125" s="441"/>
      <c r="FW125" s="441"/>
      <c r="FX125" s="441"/>
      <c r="FY125" s="441"/>
      <c r="FZ125" s="441"/>
      <c r="GA125" s="441"/>
      <c r="GB125" s="441"/>
      <c r="GC125" s="441"/>
      <c r="GD125" s="441"/>
      <c r="GE125" s="441"/>
      <c r="GF125" s="441"/>
      <c r="GG125" s="442"/>
      <c r="GH125" s="442"/>
      <c r="GI125" s="442"/>
      <c r="GJ125" s="442"/>
      <c r="GK125" s="442"/>
      <c r="GL125" s="442"/>
      <c r="GM125" s="442"/>
      <c r="GN125" s="442"/>
      <c r="GO125" s="442"/>
      <c r="GP125" s="442"/>
      <c r="GQ125" s="442"/>
      <c r="GR125" s="442"/>
      <c r="GS125" s="442"/>
      <c r="GT125" s="442"/>
      <c r="GU125" s="442"/>
      <c r="GV125" s="443"/>
      <c r="GW125" s="443"/>
      <c r="GX125" s="443"/>
      <c r="GY125" s="443"/>
      <c r="GZ125" s="443"/>
      <c r="HA125" s="443"/>
      <c r="HB125" s="443"/>
      <c r="HC125" s="3674"/>
      <c r="HD125" s="443"/>
      <c r="HE125" s="443"/>
      <c r="HF125" s="443"/>
      <c r="HG125" s="444"/>
      <c r="HH125" s="444"/>
    </row>
    <row r="126" spans="1:216" s="536" customFormat="1" x14ac:dyDescent="0.25">
      <c r="A126" s="3510"/>
      <c r="B126" s="550"/>
      <c r="C126" s="432"/>
      <c r="D126" s="551"/>
      <c r="E126" s="552"/>
      <c r="F126" s="553"/>
      <c r="G126" s="554"/>
      <c r="H126" s="554"/>
      <c r="I126" s="554"/>
      <c r="J126" s="555"/>
      <c r="K126" s="763"/>
      <c r="L126" s="547"/>
      <c r="M126" s="547"/>
      <c r="N126" s="549"/>
      <c r="O126" s="549"/>
      <c r="P126" s="4018"/>
      <c r="Q126" s="4018"/>
      <c r="R126" s="559"/>
      <c r="S126" s="560"/>
      <c r="T126" s="561"/>
      <c r="U126" s="561"/>
      <c r="V126" s="556"/>
      <c r="W126" s="139"/>
      <c r="X126" s="145"/>
      <c r="Y126" s="145"/>
      <c r="Z126" s="396"/>
      <c r="AA126" s="557"/>
      <c r="AB126" s="558"/>
      <c r="AC126" s="3457"/>
      <c r="AD126" s="3457"/>
      <c r="AE126" s="3458"/>
      <c r="AF126" s="3458"/>
      <c r="AG126" s="3459"/>
      <c r="AH126" s="3459"/>
      <c r="AI126" s="3460"/>
      <c r="AJ126" s="3460"/>
      <c r="AK126" s="3461"/>
      <c r="AL126" s="3461"/>
      <c r="AM126" s="3462"/>
      <c r="AN126" s="3462"/>
      <c r="AO126" s="3463"/>
      <c r="AP126" s="3463"/>
      <c r="AQ126" s="3457"/>
      <c r="AR126" s="3457"/>
      <c r="AS126" s="3458"/>
      <c r="AT126" s="3458"/>
      <c r="AU126" s="3459"/>
      <c r="AV126" s="3459"/>
      <c r="AW126" s="3460"/>
      <c r="AX126" s="3460"/>
      <c r="AY126" s="3464"/>
      <c r="AZ126" s="3464"/>
      <c r="BA126" s="3478"/>
      <c r="BB126" s="3478"/>
      <c r="BC126" s="3615"/>
      <c r="BD126" s="3615"/>
      <c r="BE126" s="3755"/>
      <c r="BF126" s="3755"/>
      <c r="BG126" s="435"/>
      <c r="BH126" s="435"/>
      <c r="BI126" s="435"/>
      <c r="BJ126" s="434"/>
      <c r="BK126" s="434"/>
      <c r="BL126" s="434"/>
      <c r="BM126" s="434"/>
      <c r="BN126" s="434"/>
      <c r="BO126" s="436"/>
      <c r="BP126" s="437"/>
      <c r="BQ126" s="437"/>
      <c r="BR126" s="438"/>
      <c r="BS126" s="438"/>
      <c r="BT126" s="438"/>
      <c r="BU126" s="438"/>
      <c r="BV126" s="438"/>
      <c r="BW126" s="438"/>
      <c r="BX126" s="438"/>
      <c r="BY126" s="438"/>
      <c r="BZ126" s="439"/>
      <c r="CA126" s="439"/>
      <c r="CB126" s="440"/>
      <c r="CC126" s="440"/>
      <c r="CD126" s="440"/>
      <c r="CE126" s="440"/>
      <c r="CF126" s="440"/>
      <c r="CG126" s="440"/>
      <c r="CH126" s="440"/>
      <c r="CI126" s="440"/>
      <c r="CJ126" s="441"/>
      <c r="CK126" s="441"/>
      <c r="CL126" s="441"/>
      <c r="CM126" s="441"/>
      <c r="CN126" s="441"/>
      <c r="CO126" s="441"/>
      <c r="CP126" s="441"/>
      <c r="CQ126" s="441"/>
      <c r="CR126" s="441"/>
      <c r="CS126" s="441"/>
      <c r="CT126" s="441"/>
      <c r="CU126" s="442"/>
      <c r="CV126" s="442"/>
      <c r="CW126" s="442"/>
      <c r="CX126" s="442"/>
      <c r="CY126" s="442"/>
      <c r="CZ126" s="442"/>
      <c r="DA126" s="442"/>
      <c r="DB126" s="442"/>
      <c r="DC126" s="442"/>
      <c r="DD126" s="442"/>
      <c r="DE126" s="443"/>
      <c r="DF126" s="443"/>
      <c r="DG126" s="443"/>
      <c r="DH126" s="443"/>
      <c r="DI126" s="443"/>
      <c r="DJ126" s="443"/>
      <c r="DK126" s="443"/>
      <c r="DL126" s="443"/>
      <c r="DM126" s="443"/>
      <c r="DN126" s="443"/>
      <c r="DO126" s="443"/>
      <c r="DP126" s="443"/>
      <c r="DQ126" s="443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5"/>
      <c r="EE126" s="445"/>
      <c r="EF126" s="445"/>
      <c r="EG126" s="445"/>
      <c r="EH126" s="445"/>
      <c r="EI126" s="445"/>
      <c r="EJ126" s="445"/>
      <c r="EK126" s="445"/>
      <c r="EL126" s="445"/>
      <c r="EM126" s="445"/>
      <c r="EN126" s="445"/>
      <c r="EO126" s="445"/>
      <c r="EP126" s="445"/>
      <c r="EQ126" s="446"/>
      <c r="ER126" s="446"/>
      <c r="ES126" s="446"/>
      <c r="ET126" s="446"/>
      <c r="EU126" s="446"/>
      <c r="EV126" s="446"/>
      <c r="EW126" s="446"/>
      <c r="EX126" s="446"/>
      <c r="EY126" s="446"/>
      <c r="EZ126" s="446"/>
      <c r="FA126" s="446"/>
      <c r="FB126" s="446"/>
      <c r="FC126" s="446"/>
      <c r="FD126" s="446"/>
      <c r="FE126" s="440"/>
      <c r="FF126" s="440"/>
      <c r="FG126" s="440"/>
      <c r="FH126" s="440"/>
      <c r="FI126" s="440"/>
      <c r="FJ126" s="440"/>
      <c r="FK126" s="440"/>
      <c r="FL126" s="440"/>
      <c r="FM126" s="440"/>
      <c r="FN126" s="440"/>
      <c r="FO126" s="440"/>
      <c r="FP126" s="440"/>
      <c r="FQ126" s="440"/>
      <c r="FR126" s="440"/>
      <c r="FS126" s="441"/>
      <c r="FT126" s="441"/>
      <c r="FU126" s="441"/>
      <c r="FV126" s="441"/>
      <c r="FW126" s="441"/>
      <c r="FX126" s="441"/>
      <c r="FY126" s="441"/>
      <c r="FZ126" s="441"/>
      <c r="GA126" s="441"/>
      <c r="GB126" s="441"/>
      <c r="GC126" s="441"/>
      <c r="GD126" s="441"/>
      <c r="GE126" s="441"/>
      <c r="GF126" s="441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2"/>
      <c r="GU126" s="442"/>
      <c r="GV126" s="443"/>
      <c r="GW126" s="443"/>
      <c r="GX126" s="443"/>
      <c r="GY126" s="443"/>
      <c r="GZ126" s="443"/>
      <c r="HA126" s="443"/>
      <c r="HB126" s="443"/>
      <c r="HC126" s="3674"/>
      <c r="HD126" s="443"/>
      <c r="HE126" s="443"/>
      <c r="HF126" s="443"/>
      <c r="HG126" s="444"/>
      <c r="HH126" s="444"/>
    </row>
    <row r="127" spans="1:216" s="536" customFormat="1" x14ac:dyDescent="0.25">
      <c r="A127" s="3510"/>
      <c r="B127" s="550"/>
      <c r="C127" s="432"/>
      <c r="D127" s="551"/>
      <c r="E127" s="552"/>
      <c r="F127" s="553"/>
      <c r="G127" s="554"/>
      <c r="H127" s="554"/>
      <c r="I127" s="554"/>
      <c r="J127" s="555"/>
      <c r="K127" s="763"/>
      <c r="L127" s="547"/>
      <c r="M127" s="547"/>
      <c r="N127" s="549"/>
      <c r="O127" s="549"/>
      <c r="P127" s="562"/>
      <c r="Q127" s="562"/>
      <c r="R127" s="559"/>
      <c r="S127" s="560"/>
      <c r="T127" s="561"/>
      <c r="U127" s="561"/>
      <c r="V127" s="556"/>
      <c r="W127" s="139"/>
      <c r="X127" s="145"/>
      <c r="Y127" s="145"/>
      <c r="Z127" s="396"/>
      <c r="AA127" s="557"/>
      <c r="AB127" s="558"/>
      <c r="AC127" s="3457"/>
      <c r="AD127" s="3457"/>
      <c r="AE127" s="3458"/>
      <c r="AF127" s="3458"/>
      <c r="AG127" s="3459"/>
      <c r="AH127" s="3459"/>
      <c r="AI127" s="3460"/>
      <c r="AJ127" s="3460"/>
      <c r="AK127" s="3461"/>
      <c r="AL127" s="3461"/>
      <c r="AM127" s="3462"/>
      <c r="AN127" s="3462"/>
      <c r="AO127" s="3463"/>
      <c r="AP127" s="3463"/>
      <c r="AQ127" s="3457"/>
      <c r="AR127" s="3457"/>
      <c r="AS127" s="3458"/>
      <c r="AT127" s="3458"/>
      <c r="AU127" s="3459"/>
      <c r="AV127" s="3459"/>
      <c r="AW127" s="3460"/>
      <c r="AX127" s="3460"/>
      <c r="AY127" s="3464"/>
      <c r="AZ127" s="3464"/>
      <c r="BA127" s="3478"/>
      <c r="BB127" s="3478"/>
      <c r="BC127" s="3615"/>
      <c r="BD127" s="3615"/>
      <c r="BE127" s="3755"/>
      <c r="BF127" s="3755"/>
      <c r="BG127" s="435"/>
      <c r="BH127" s="435"/>
      <c r="BI127" s="435"/>
      <c r="BJ127" s="434"/>
      <c r="BK127" s="434"/>
      <c r="BL127" s="434"/>
      <c r="BM127" s="434"/>
      <c r="BN127" s="434"/>
      <c r="BO127" s="436"/>
      <c r="BP127" s="437"/>
      <c r="BQ127" s="437"/>
      <c r="BR127" s="438"/>
      <c r="BS127" s="438"/>
      <c r="BT127" s="438"/>
      <c r="BU127" s="438"/>
      <c r="BV127" s="438"/>
      <c r="BW127" s="438"/>
      <c r="BX127" s="438"/>
      <c r="BY127" s="438"/>
      <c r="BZ127" s="439"/>
      <c r="CA127" s="439"/>
      <c r="CB127" s="440"/>
      <c r="CC127" s="440"/>
      <c r="CD127" s="440"/>
      <c r="CE127" s="440"/>
      <c r="CF127" s="440"/>
      <c r="CG127" s="440"/>
      <c r="CH127" s="440"/>
      <c r="CI127" s="440"/>
      <c r="CJ127" s="441"/>
      <c r="CK127" s="441"/>
      <c r="CL127" s="441"/>
      <c r="CM127" s="441"/>
      <c r="CN127" s="441"/>
      <c r="CO127" s="441"/>
      <c r="CP127" s="441"/>
      <c r="CQ127" s="441"/>
      <c r="CR127" s="441"/>
      <c r="CS127" s="441"/>
      <c r="CT127" s="441"/>
      <c r="CU127" s="442"/>
      <c r="CV127" s="442"/>
      <c r="CW127" s="442"/>
      <c r="CX127" s="442"/>
      <c r="CY127" s="442"/>
      <c r="CZ127" s="442"/>
      <c r="DA127" s="442"/>
      <c r="DB127" s="442"/>
      <c r="DC127" s="442"/>
      <c r="DD127" s="442"/>
      <c r="DE127" s="443"/>
      <c r="DF127" s="443"/>
      <c r="DG127" s="443"/>
      <c r="DH127" s="443"/>
      <c r="DI127" s="443"/>
      <c r="DJ127" s="443"/>
      <c r="DK127" s="443"/>
      <c r="DL127" s="443"/>
      <c r="DM127" s="443"/>
      <c r="DN127" s="443"/>
      <c r="DO127" s="443"/>
      <c r="DP127" s="443"/>
      <c r="DQ127" s="443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5"/>
      <c r="EE127" s="445"/>
      <c r="EF127" s="445"/>
      <c r="EG127" s="445"/>
      <c r="EH127" s="445"/>
      <c r="EI127" s="445"/>
      <c r="EJ127" s="445"/>
      <c r="EK127" s="445"/>
      <c r="EL127" s="445"/>
      <c r="EM127" s="445"/>
      <c r="EN127" s="445"/>
      <c r="EO127" s="445"/>
      <c r="EP127" s="445"/>
      <c r="EQ127" s="446"/>
      <c r="ER127" s="446"/>
      <c r="ES127" s="446"/>
      <c r="ET127" s="446"/>
      <c r="EU127" s="446"/>
      <c r="EV127" s="446"/>
      <c r="EW127" s="446"/>
      <c r="EX127" s="446"/>
      <c r="EY127" s="446"/>
      <c r="EZ127" s="446"/>
      <c r="FA127" s="446"/>
      <c r="FB127" s="446"/>
      <c r="FC127" s="446"/>
      <c r="FD127" s="446"/>
      <c r="FE127" s="440"/>
      <c r="FF127" s="440"/>
      <c r="FG127" s="440"/>
      <c r="FH127" s="440"/>
      <c r="FI127" s="440"/>
      <c r="FJ127" s="440"/>
      <c r="FK127" s="440"/>
      <c r="FL127" s="440"/>
      <c r="FM127" s="440"/>
      <c r="FN127" s="440"/>
      <c r="FO127" s="440"/>
      <c r="FP127" s="440"/>
      <c r="FQ127" s="440"/>
      <c r="FR127" s="440"/>
      <c r="FS127" s="441"/>
      <c r="FT127" s="441"/>
      <c r="FU127" s="441"/>
      <c r="FV127" s="441"/>
      <c r="FW127" s="441"/>
      <c r="FX127" s="441"/>
      <c r="FY127" s="441"/>
      <c r="FZ127" s="441"/>
      <c r="GA127" s="441"/>
      <c r="GB127" s="441"/>
      <c r="GC127" s="441"/>
      <c r="GD127" s="441"/>
      <c r="GE127" s="441"/>
      <c r="GF127" s="441"/>
      <c r="GG127" s="442"/>
      <c r="GH127" s="442"/>
      <c r="GI127" s="442"/>
      <c r="GJ127" s="442"/>
      <c r="GK127" s="442"/>
      <c r="GL127" s="442"/>
      <c r="GM127" s="442"/>
      <c r="GN127" s="442"/>
      <c r="GO127" s="442"/>
      <c r="GP127" s="442"/>
      <c r="GQ127" s="442"/>
      <c r="GR127" s="442"/>
      <c r="GS127" s="442"/>
      <c r="GT127" s="442"/>
      <c r="GU127" s="442"/>
      <c r="GV127" s="443"/>
      <c r="GW127" s="443"/>
      <c r="GX127" s="443"/>
      <c r="GY127" s="443"/>
      <c r="GZ127" s="443"/>
      <c r="HA127" s="443"/>
      <c r="HB127" s="443"/>
      <c r="HC127" s="3674"/>
      <c r="HD127" s="443"/>
      <c r="HE127" s="443"/>
      <c r="HF127" s="443"/>
      <c r="HG127" s="444"/>
      <c r="HH127" s="444"/>
    </row>
    <row r="128" spans="1:216" s="536" customFormat="1" x14ac:dyDescent="0.2">
      <c r="A128" s="3510"/>
      <c r="B128" s="550"/>
      <c r="C128" s="432"/>
      <c r="D128" s="551"/>
      <c r="E128" s="552"/>
      <c r="F128" s="563" t="s">
        <v>258</v>
      </c>
      <c r="G128" s="564"/>
      <c r="H128" s="564"/>
      <c r="I128" s="564"/>
      <c r="J128" s="565"/>
      <c r="K128" s="566"/>
      <c r="L128" s="567"/>
      <c r="M128" s="567"/>
      <c r="N128" s="549"/>
      <c r="O128" s="549"/>
      <c r="P128" s="562"/>
      <c r="Q128" s="562"/>
      <c r="R128" s="559"/>
      <c r="S128" s="560"/>
      <c r="T128" s="561"/>
      <c r="U128" s="561"/>
      <c r="V128" s="556"/>
      <c r="W128" s="139"/>
      <c r="X128" s="145"/>
      <c r="Y128" s="145"/>
      <c r="Z128" s="396"/>
      <c r="AA128" s="557"/>
      <c r="AB128" s="558"/>
      <c r="AC128" s="3457"/>
      <c r="AD128" s="3457"/>
      <c r="AE128" s="3458"/>
      <c r="AF128" s="3458"/>
      <c r="AG128" s="3459"/>
      <c r="AH128" s="3459"/>
      <c r="AI128" s="3460"/>
      <c r="AJ128" s="3460"/>
      <c r="AK128" s="3461"/>
      <c r="AL128" s="3461"/>
      <c r="AM128" s="3462"/>
      <c r="AN128" s="3462"/>
      <c r="AO128" s="3463"/>
      <c r="AP128" s="3463"/>
      <c r="AQ128" s="3457"/>
      <c r="AR128" s="3457"/>
      <c r="AS128" s="3458"/>
      <c r="AT128" s="3458"/>
      <c r="AU128" s="3459"/>
      <c r="AV128" s="3459"/>
      <c r="AW128" s="3460"/>
      <c r="AX128" s="3460"/>
      <c r="AY128" s="3464"/>
      <c r="AZ128" s="3464"/>
      <c r="BA128" s="3478"/>
      <c r="BB128" s="3478"/>
      <c r="BC128" s="3615"/>
      <c r="BD128" s="3615"/>
      <c r="BE128" s="3755"/>
      <c r="BF128" s="3755"/>
      <c r="BG128" s="435"/>
      <c r="BH128" s="435"/>
      <c r="BI128" s="435"/>
      <c r="BJ128" s="434"/>
      <c r="BK128" s="434"/>
      <c r="BL128" s="434"/>
      <c r="BM128" s="434"/>
      <c r="BN128" s="434"/>
      <c r="BO128" s="436"/>
      <c r="BP128" s="437"/>
      <c r="BQ128" s="437"/>
      <c r="BR128" s="438"/>
      <c r="BS128" s="438"/>
      <c r="BT128" s="438"/>
      <c r="BU128" s="438"/>
      <c r="BV128" s="438"/>
      <c r="BW128" s="438"/>
      <c r="BX128" s="438"/>
      <c r="BY128" s="438"/>
      <c r="BZ128" s="439"/>
      <c r="CA128" s="439"/>
      <c r="CB128" s="440"/>
      <c r="CC128" s="440"/>
      <c r="CD128" s="440"/>
      <c r="CE128" s="440"/>
      <c r="CF128" s="440"/>
      <c r="CG128" s="440"/>
      <c r="CH128" s="440"/>
      <c r="CI128" s="440"/>
      <c r="CJ128" s="441"/>
      <c r="CK128" s="441"/>
      <c r="CL128" s="441"/>
      <c r="CM128" s="441"/>
      <c r="CN128" s="441"/>
      <c r="CO128" s="441"/>
      <c r="CP128" s="441"/>
      <c r="CQ128" s="441"/>
      <c r="CR128" s="441"/>
      <c r="CS128" s="441"/>
      <c r="CT128" s="441"/>
      <c r="CU128" s="442"/>
      <c r="CV128" s="442"/>
      <c r="CW128" s="442"/>
      <c r="CX128" s="442"/>
      <c r="CY128" s="442"/>
      <c r="CZ128" s="442"/>
      <c r="DA128" s="442"/>
      <c r="DB128" s="442"/>
      <c r="DC128" s="442"/>
      <c r="DD128" s="442"/>
      <c r="DE128" s="443"/>
      <c r="DF128" s="443"/>
      <c r="DG128" s="443"/>
      <c r="DH128" s="443"/>
      <c r="DI128" s="443"/>
      <c r="DJ128" s="443"/>
      <c r="DK128" s="443"/>
      <c r="DL128" s="443"/>
      <c r="DM128" s="443"/>
      <c r="DN128" s="443"/>
      <c r="DO128" s="443"/>
      <c r="DP128" s="443"/>
      <c r="DQ128" s="443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5"/>
      <c r="EE128" s="445"/>
      <c r="EF128" s="445"/>
      <c r="EG128" s="445"/>
      <c r="EH128" s="445"/>
      <c r="EI128" s="445"/>
      <c r="EJ128" s="445"/>
      <c r="EK128" s="445"/>
      <c r="EL128" s="445"/>
      <c r="EM128" s="445"/>
      <c r="EN128" s="445"/>
      <c r="EO128" s="445"/>
      <c r="EP128" s="445"/>
      <c r="EQ128" s="446"/>
      <c r="ER128" s="446"/>
      <c r="ES128" s="446"/>
      <c r="ET128" s="446"/>
      <c r="EU128" s="446"/>
      <c r="EV128" s="446"/>
      <c r="EW128" s="446"/>
      <c r="EX128" s="446"/>
      <c r="EY128" s="446"/>
      <c r="EZ128" s="446"/>
      <c r="FA128" s="446"/>
      <c r="FB128" s="446"/>
      <c r="FC128" s="446"/>
      <c r="FD128" s="446"/>
      <c r="FE128" s="440"/>
      <c r="FF128" s="440"/>
      <c r="FG128" s="440"/>
      <c r="FH128" s="440"/>
      <c r="FI128" s="440"/>
      <c r="FJ128" s="440"/>
      <c r="FK128" s="440"/>
      <c r="FL128" s="440"/>
      <c r="FM128" s="440"/>
      <c r="FN128" s="440"/>
      <c r="FO128" s="440"/>
      <c r="FP128" s="440"/>
      <c r="FQ128" s="440"/>
      <c r="FR128" s="440"/>
      <c r="FS128" s="441"/>
      <c r="FT128" s="441"/>
      <c r="FU128" s="441"/>
      <c r="FV128" s="441"/>
      <c r="FW128" s="441"/>
      <c r="FX128" s="441"/>
      <c r="FY128" s="441"/>
      <c r="FZ128" s="441"/>
      <c r="GA128" s="441"/>
      <c r="GB128" s="441"/>
      <c r="GC128" s="441"/>
      <c r="GD128" s="441"/>
      <c r="GE128" s="441"/>
      <c r="GF128" s="441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2"/>
      <c r="GU128" s="442"/>
      <c r="GV128" s="443"/>
      <c r="GW128" s="443"/>
      <c r="GX128" s="443"/>
      <c r="GY128" s="443"/>
      <c r="GZ128" s="443"/>
      <c r="HA128" s="443"/>
      <c r="HB128" s="443"/>
      <c r="HC128" s="3674"/>
      <c r="HD128" s="443"/>
      <c r="HE128" s="443"/>
      <c r="HF128" s="443"/>
      <c r="HG128" s="444"/>
      <c r="HH128" s="444"/>
    </row>
    <row r="129" spans="1:216" s="536" customFormat="1" x14ac:dyDescent="0.25">
      <c r="A129" s="3510"/>
      <c r="B129" s="568"/>
      <c r="C129" s="433"/>
      <c r="D129" s="551"/>
      <c r="E129" s="552"/>
      <c r="F129" s="569">
        <v>1</v>
      </c>
      <c r="G129" s="569"/>
      <c r="H129" s="570" t="str">
        <f t="array" aca="1" ref="H129" ca="1">INDEX(joueurs,SMALL(IF(participations=K129,ROW(INDIRECT("1:"&amp;ROWS(joueurs)))),COUNTIF(K$129:K129,K129)))</f>
        <v>Dams</v>
      </c>
      <c r="I129" s="570"/>
      <c r="J129" s="571"/>
      <c r="K129" s="572">
        <f>LARGE(participations,ROWS($1:1))</f>
        <v>156</v>
      </c>
      <c r="L129" s="573">
        <f>K129/$G$113</f>
        <v>0.99363057324840764</v>
      </c>
      <c r="M129" s="573"/>
      <c r="N129" s="549"/>
      <c r="O129" s="549"/>
      <c r="P129" s="562"/>
      <c r="Q129" s="562"/>
      <c r="R129" s="574"/>
      <c r="S129" s="574"/>
      <c r="T129" s="575"/>
      <c r="U129" s="575"/>
      <c r="V129" s="576"/>
      <c r="W129" s="576"/>
      <c r="X129" s="577"/>
      <c r="Y129" s="577"/>
      <c r="Z129" s="557"/>
      <c r="AA129" s="557"/>
      <c r="AB129" s="558"/>
      <c r="AC129" s="3457"/>
      <c r="AD129" s="3457"/>
      <c r="AE129" s="3458"/>
      <c r="AF129" s="3458"/>
      <c r="AG129" s="3459"/>
      <c r="AH129" s="3459"/>
      <c r="AI129" s="3460"/>
      <c r="AJ129" s="3460"/>
      <c r="AK129" s="3461"/>
      <c r="AL129" s="3461"/>
      <c r="AM129" s="3462"/>
      <c r="AN129" s="3462"/>
      <c r="AO129" s="3463"/>
      <c r="AP129" s="3463"/>
      <c r="AQ129" s="3457"/>
      <c r="AR129" s="3457"/>
      <c r="AS129" s="3458"/>
      <c r="AT129" s="3458"/>
      <c r="AU129" s="3459"/>
      <c r="AV129" s="3459"/>
      <c r="AW129" s="3460"/>
      <c r="AX129" s="3460"/>
      <c r="AY129" s="3464"/>
      <c r="AZ129" s="3464"/>
      <c r="BA129" s="3478"/>
      <c r="BB129" s="3478"/>
      <c r="BC129" s="3615"/>
      <c r="BD129" s="3615"/>
      <c r="BE129" s="3755"/>
      <c r="BF129" s="3755"/>
      <c r="BG129" s="435"/>
      <c r="BH129" s="435"/>
      <c r="BI129" s="435"/>
      <c r="BJ129" s="434"/>
      <c r="BK129" s="434"/>
      <c r="BL129" s="434"/>
      <c r="BM129" s="434"/>
      <c r="BN129" s="434"/>
      <c r="BO129" s="436"/>
      <c r="BP129" s="437"/>
      <c r="BQ129" s="437"/>
      <c r="BR129" s="438"/>
      <c r="BS129" s="438"/>
      <c r="BT129" s="438"/>
      <c r="BU129" s="438"/>
      <c r="BV129" s="438"/>
      <c r="BW129" s="438"/>
      <c r="BX129" s="438"/>
      <c r="BY129" s="438"/>
      <c r="BZ129" s="439"/>
      <c r="CA129" s="439"/>
      <c r="CB129" s="440"/>
      <c r="CC129" s="440"/>
      <c r="CD129" s="440"/>
      <c r="CE129" s="440"/>
      <c r="CF129" s="440"/>
      <c r="CG129" s="440"/>
      <c r="CH129" s="440"/>
      <c r="CI129" s="440"/>
      <c r="CJ129" s="441"/>
      <c r="CK129" s="441"/>
      <c r="CL129" s="441"/>
      <c r="CM129" s="441"/>
      <c r="CN129" s="441"/>
      <c r="CO129" s="441"/>
      <c r="CP129" s="441"/>
      <c r="CQ129" s="441"/>
      <c r="CR129" s="441"/>
      <c r="CS129" s="441"/>
      <c r="CT129" s="441"/>
      <c r="CU129" s="442"/>
      <c r="CV129" s="442"/>
      <c r="CW129" s="442"/>
      <c r="CX129" s="442"/>
      <c r="CY129" s="442"/>
      <c r="CZ129" s="442"/>
      <c r="DA129" s="442"/>
      <c r="DB129" s="442"/>
      <c r="DC129" s="442"/>
      <c r="DD129" s="442"/>
      <c r="DE129" s="443"/>
      <c r="DF129" s="443"/>
      <c r="DG129" s="443"/>
      <c r="DH129" s="443"/>
      <c r="DI129" s="443"/>
      <c r="DJ129" s="443"/>
      <c r="DK129" s="443"/>
      <c r="DL129" s="443"/>
      <c r="DM129" s="443"/>
      <c r="DN129" s="443"/>
      <c r="DO129" s="443"/>
      <c r="DP129" s="443"/>
      <c r="DQ129" s="443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5"/>
      <c r="EE129" s="445"/>
      <c r="EF129" s="445"/>
      <c r="EG129" s="445"/>
      <c r="EH129" s="445"/>
      <c r="EI129" s="445"/>
      <c r="EJ129" s="445"/>
      <c r="EK129" s="445"/>
      <c r="EL129" s="445"/>
      <c r="EM129" s="445"/>
      <c r="EN129" s="445"/>
      <c r="EO129" s="445"/>
      <c r="EP129" s="445"/>
      <c r="EQ129" s="446"/>
      <c r="ER129" s="446"/>
      <c r="ES129" s="446"/>
      <c r="ET129" s="446"/>
      <c r="EU129" s="446"/>
      <c r="EV129" s="446"/>
      <c r="EW129" s="446"/>
      <c r="EX129" s="446"/>
      <c r="EY129" s="446"/>
      <c r="EZ129" s="446"/>
      <c r="FA129" s="446"/>
      <c r="FB129" s="446"/>
      <c r="FC129" s="446"/>
      <c r="FD129" s="446"/>
      <c r="FE129" s="440"/>
      <c r="FF129" s="440"/>
      <c r="FG129" s="440"/>
      <c r="FH129" s="440"/>
      <c r="FI129" s="440"/>
      <c r="FJ129" s="440"/>
      <c r="FK129" s="440"/>
      <c r="FL129" s="440"/>
      <c r="FM129" s="440"/>
      <c r="FN129" s="440"/>
      <c r="FO129" s="440"/>
      <c r="FP129" s="440"/>
      <c r="FQ129" s="440"/>
      <c r="FR129" s="440"/>
      <c r="FS129" s="441"/>
      <c r="FT129" s="441"/>
      <c r="FU129" s="441"/>
      <c r="FV129" s="441"/>
      <c r="FW129" s="441"/>
      <c r="FX129" s="441"/>
      <c r="FY129" s="441"/>
      <c r="FZ129" s="441"/>
      <c r="GA129" s="441"/>
      <c r="GB129" s="441"/>
      <c r="GC129" s="441"/>
      <c r="GD129" s="441"/>
      <c r="GE129" s="441"/>
      <c r="GF129" s="441"/>
      <c r="GG129" s="442"/>
      <c r="GH129" s="442"/>
      <c r="GI129" s="442"/>
      <c r="GJ129" s="442"/>
      <c r="GK129" s="442"/>
      <c r="GL129" s="442"/>
      <c r="GM129" s="442"/>
      <c r="GN129" s="442"/>
      <c r="GO129" s="442"/>
      <c r="GP129" s="442"/>
      <c r="GQ129" s="442"/>
      <c r="GR129" s="442"/>
      <c r="GS129" s="442"/>
      <c r="GT129" s="442"/>
      <c r="GU129" s="442"/>
      <c r="GV129" s="443"/>
      <c r="GW129" s="443"/>
      <c r="GX129" s="443"/>
      <c r="GY129" s="443"/>
      <c r="GZ129" s="443"/>
      <c r="HA129" s="443"/>
      <c r="HB129" s="443"/>
      <c r="HC129" s="3674"/>
      <c r="HD129" s="443"/>
      <c r="HE129" s="443"/>
      <c r="HF129" s="443"/>
      <c r="HG129" s="444"/>
      <c r="HH129" s="444"/>
    </row>
    <row r="130" spans="1:216" s="536" customFormat="1" x14ac:dyDescent="0.25">
      <c r="A130" s="3510"/>
      <c r="B130" s="578"/>
      <c r="C130" s="181"/>
      <c r="D130" s="551"/>
      <c r="E130" s="552"/>
      <c r="F130" s="569">
        <v>2</v>
      </c>
      <c r="G130" s="569"/>
      <c r="H130" s="570" t="str">
        <f t="array" aca="1" ref="H130" ca="1">INDEX(joueurs,SMALL(IF(participations=K130,ROW(INDIRECT("1:"&amp;ROWS(joueurs)))),COUNTIF(K$129:K130,K130)))</f>
        <v>Fred</v>
      </c>
      <c r="I130" s="570"/>
      <c r="J130" s="571"/>
      <c r="K130" s="572">
        <f>LARGE(participations,ROWS($1:2))</f>
        <v>134</v>
      </c>
      <c r="L130" s="573">
        <f t="shared" ref="L130:L138" si="204">K130/$G$113</f>
        <v>0.85350318471337583</v>
      </c>
      <c r="M130" s="573"/>
      <c r="N130" s="549"/>
      <c r="O130" s="549"/>
      <c r="P130" s="562"/>
      <c r="Q130" s="562"/>
      <c r="R130" s="574"/>
      <c r="S130" s="574"/>
      <c r="T130" s="575"/>
      <c r="U130" s="575"/>
      <c r="V130" s="576"/>
      <c r="W130" s="576"/>
      <c r="X130" s="577"/>
      <c r="Y130" s="577"/>
      <c r="Z130" s="557"/>
      <c r="AA130" s="557"/>
      <c r="AB130" s="558"/>
      <c r="AC130" s="3457"/>
      <c r="AD130" s="3457"/>
      <c r="AE130" s="3458"/>
      <c r="AF130" s="3458"/>
      <c r="AG130" s="3459"/>
      <c r="AH130" s="3459"/>
      <c r="AI130" s="3460"/>
      <c r="AJ130" s="3460"/>
      <c r="AK130" s="3461"/>
      <c r="AL130" s="3461"/>
      <c r="AM130" s="3462"/>
      <c r="AN130" s="3462"/>
      <c r="AO130" s="3463"/>
      <c r="AP130" s="3463"/>
      <c r="AQ130" s="3457"/>
      <c r="AR130" s="3457"/>
      <c r="AS130" s="3458"/>
      <c r="AT130" s="3458"/>
      <c r="AU130" s="3459"/>
      <c r="AV130" s="3459"/>
      <c r="AW130" s="3460"/>
      <c r="AX130" s="3460"/>
      <c r="AY130" s="3464"/>
      <c r="AZ130" s="3464"/>
      <c r="BA130" s="3478"/>
      <c r="BB130" s="3478"/>
      <c r="BC130" s="3615"/>
      <c r="BD130" s="3615"/>
      <c r="BE130" s="3755"/>
      <c r="BF130" s="3755"/>
      <c r="BG130" s="435"/>
      <c r="BH130" s="435"/>
      <c r="BI130" s="435"/>
      <c r="BJ130" s="434"/>
      <c r="BK130" s="434"/>
      <c r="BL130" s="434"/>
      <c r="BM130" s="434"/>
      <c r="BN130" s="434"/>
      <c r="BO130" s="436"/>
      <c r="BP130" s="437"/>
      <c r="BQ130" s="437"/>
      <c r="BR130" s="438"/>
      <c r="BS130" s="438"/>
      <c r="BT130" s="438"/>
      <c r="BU130" s="438"/>
      <c r="BV130" s="438"/>
      <c r="BW130" s="438"/>
      <c r="BX130" s="438"/>
      <c r="BY130" s="438"/>
      <c r="BZ130" s="439"/>
      <c r="CA130" s="439"/>
      <c r="CB130" s="440"/>
      <c r="CC130" s="440"/>
      <c r="CD130" s="440"/>
      <c r="CE130" s="440"/>
      <c r="CF130" s="440"/>
      <c r="CG130" s="440"/>
      <c r="CH130" s="440"/>
      <c r="CI130" s="440"/>
      <c r="CJ130" s="441"/>
      <c r="CK130" s="441"/>
      <c r="CL130" s="441"/>
      <c r="CM130" s="441"/>
      <c r="CN130" s="441"/>
      <c r="CO130" s="441"/>
      <c r="CP130" s="441"/>
      <c r="CQ130" s="441"/>
      <c r="CR130" s="441"/>
      <c r="CS130" s="441"/>
      <c r="CT130" s="441"/>
      <c r="CU130" s="442"/>
      <c r="CV130" s="442"/>
      <c r="CW130" s="442"/>
      <c r="CX130" s="442"/>
      <c r="CY130" s="442"/>
      <c r="CZ130" s="442"/>
      <c r="DA130" s="442"/>
      <c r="DB130" s="442"/>
      <c r="DC130" s="442"/>
      <c r="DD130" s="442"/>
      <c r="DE130" s="443"/>
      <c r="DF130" s="443"/>
      <c r="DG130" s="443"/>
      <c r="DH130" s="443"/>
      <c r="DI130" s="443"/>
      <c r="DJ130" s="443"/>
      <c r="DK130" s="443"/>
      <c r="DL130" s="443"/>
      <c r="DM130" s="443"/>
      <c r="DN130" s="443"/>
      <c r="DO130" s="443"/>
      <c r="DP130" s="443"/>
      <c r="DQ130" s="443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5"/>
      <c r="EE130" s="445"/>
      <c r="EF130" s="445"/>
      <c r="EG130" s="445"/>
      <c r="EH130" s="445"/>
      <c r="EI130" s="445"/>
      <c r="EJ130" s="445"/>
      <c r="EK130" s="445"/>
      <c r="EL130" s="445"/>
      <c r="EM130" s="445"/>
      <c r="EN130" s="445"/>
      <c r="EO130" s="445"/>
      <c r="EP130" s="445"/>
      <c r="EQ130" s="446"/>
      <c r="ER130" s="446"/>
      <c r="ES130" s="446"/>
      <c r="ET130" s="446"/>
      <c r="EU130" s="446"/>
      <c r="EV130" s="446"/>
      <c r="EW130" s="446"/>
      <c r="EX130" s="446"/>
      <c r="EY130" s="446"/>
      <c r="EZ130" s="446"/>
      <c r="FA130" s="446"/>
      <c r="FB130" s="446"/>
      <c r="FC130" s="446"/>
      <c r="FD130" s="446"/>
      <c r="FE130" s="440"/>
      <c r="FF130" s="440"/>
      <c r="FG130" s="440"/>
      <c r="FH130" s="440"/>
      <c r="FI130" s="440"/>
      <c r="FJ130" s="440"/>
      <c r="FK130" s="440"/>
      <c r="FL130" s="440"/>
      <c r="FM130" s="440"/>
      <c r="FN130" s="440"/>
      <c r="FO130" s="440"/>
      <c r="FP130" s="440"/>
      <c r="FQ130" s="440"/>
      <c r="FR130" s="440"/>
      <c r="FS130" s="441"/>
      <c r="FT130" s="441"/>
      <c r="FU130" s="441"/>
      <c r="FV130" s="441"/>
      <c r="FW130" s="441"/>
      <c r="FX130" s="441"/>
      <c r="FY130" s="441"/>
      <c r="FZ130" s="441"/>
      <c r="GA130" s="441"/>
      <c r="GB130" s="441"/>
      <c r="GC130" s="441"/>
      <c r="GD130" s="441"/>
      <c r="GE130" s="441"/>
      <c r="GF130" s="441"/>
      <c r="GG130" s="442"/>
      <c r="GH130" s="442"/>
      <c r="GI130" s="442"/>
      <c r="GJ130" s="442"/>
      <c r="GK130" s="442"/>
      <c r="GL130" s="442"/>
      <c r="GM130" s="442"/>
      <c r="GN130" s="442"/>
      <c r="GO130" s="442"/>
      <c r="GP130" s="442"/>
      <c r="GQ130" s="442"/>
      <c r="GR130" s="442"/>
      <c r="GS130" s="442"/>
      <c r="GT130" s="442"/>
      <c r="GU130" s="442"/>
      <c r="GV130" s="443"/>
      <c r="GW130" s="443"/>
      <c r="GX130" s="443"/>
      <c r="GY130" s="443"/>
      <c r="GZ130" s="443"/>
      <c r="HA130" s="443"/>
      <c r="HB130" s="443"/>
      <c r="HC130" s="3674"/>
      <c r="HD130" s="443"/>
      <c r="HE130" s="443"/>
      <c r="HF130" s="443"/>
      <c r="HG130" s="444"/>
      <c r="HH130" s="444"/>
    </row>
    <row r="131" spans="1:216" s="536" customFormat="1" x14ac:dyDescent="0.25">
      <c r="A131" s="3510"/>
      <c r="B131" s="578"/>
      <c r="C131" s="181"/>
      <c r="D131" s="551"/>
      <c r="E131" s="552"/>
      <c r="F131" s="569">
        <v>3</v>
      </c>
      <c r="G131" s="569"/>
      <c r="H131" s="570" t="str">
        <f t="array" aca="1" ref="H131" ca="1">INDEX(joueurs,SMALL(IF(participations=K131,ROW(INDIRECT("1:"&amp;ROWS(joueurs)))),COUNTIF(K$129:K131,K131)))</f>
        <v>Rob</v>
      </c>
      <c r="I131" s="570"/>
      <c r="J131" s="571"/>
      <c r="K131" s="572">
        <f>LARGE(participations,ROWS($1:3))</f>
        <v>122</v>
      </c>
      <c r="L131" s="573">
        <f t="shared" si="204"/>
        <v>0.77707006369426757</v>
      </c>
      <c r="M131" s="573"/>
      <c r="N131" s="549"/>
      <c r="O131" s="549"/>
      <c r="P131" s="562"/>
      <c r="Q131" s="562"/>
      <c r="R131" s="574"/>
      <c r="S131" s="574"/>
      <c r="T131" s="575"/>
      <c r="U131" s="575"/>
      <c r="V131" s="576"/>
      <c r="W131" s="576"/>
      <c r="X131" s="577"/>
      <c r="Y131" s="577"/>
      <c r="Z131" s="557"/>
      <c r="AA131" s="557"/>
      <c r="AB131" s="558"/>
      <c r="AC131" s="3457"/>
      <c r="AD131" s="3457"/>
      <c r="AE131" s="3458"/>
      <c r="AF131" s="3458"/>
      <c r="AG131" s="3459"/>
      <c r="AH131" s="3459"/>
      <c r="AI131" s="3460"/>
      <c r="AJ131" s="3460"/>
      <c r="AK131" s="3461"/>
      <c r="AL131" s="3461"/>
      <c r="AM131" s="3462"/>
      <c r="AN131" s="3462"/>
      <c r="AO131" s="3463"/>
      <c r="AP131" s="3463"/>
      <c r="AQ131" s="3457"/>
      <c r="AR131" s="3457"/>
      <c r="AS131" s="3458"/>
      <c r="AT131" s="3458"/>
      <c r="AU131" s="3459"/>
      <c r="AV131" s="3459"/>
      <c r="AW131" s="3460"/>
      <c r="AX131" s="3460"/>
      <c r="AY131" s="3464"/>
      <c r="AZ131" s="3464"/>
      <c r="BA131" s="3478"/>
      <c r="BB131" s="3478"/>
      <c r="BC131" s="3615"/>
      <c r="BD131" s="3615"/>
      <c r="BE131" s="3755"/>
      <c r="BF131" s="3755"/>
      <c r="BG131" s="435"/>
      <c r="BH131" s="435"/>
      <c r="BI131" s="435"/>
      <c r="BJ131" s="434"/>
      <c r="BK131" s="434"/>
      <c r="BL131" s="434"/>
      <c r="BM131" s="434"/>
      <c r="BN131" s="434"/>
      <c r="BO131" s="436"/>
      <c r="BP131" s="437"/>
      <c r="BQ131" s="437"/>
      <c r="BR131" s="438"/>
      <c r="BS131" s="438"/>
      <c r="BT131" s="438"/>
      <c r="BU131" s="438"/>
      <c r="BV131" s="438"/>
      <c r="BW131" s="438"/>
      <c r="BX131" s="438"/>
      <c r="BY131" s="438"/>
      <c r="BZ131" s="439"/>
      <c r="CA131" s="439"/>
      <c r="CB131" s="440"/>
      <c r="CC131" s="440"/>
      <c r="CD131" s="440"/>
      <c r="CE131" s="440"/>
      <c r="CF131" s="440"/>
      <c r="CG131" s="440"/>
      <c r="CH131" s="440"/>
      <c r="CI131" s="440"/>
      <c r="CJ131" s="441"/>
      <c r="CK131" s="441"/>
      <c r="CL131" s="441"/>
      <c r="CM131" s="441"/>
      <c r="CN131" s="441"/>
      <c r="CO131" s="441"/>
      <c r="CP131" s="441"/>
      <c r="CQ131" s="441"/>
      <c r="CR131" s="441"/>
      <c r="CS131" s="441"/>
      <c r="CT131" s="441"/>
      <c r="CU131" s="442"/>
      <c r="CV131" s="442"/>
      <c r="CW131" s="442"/>
      <c r="CX131" s="442"/>
      <c r="CY131" s="442"/>
      <c r="CZ131" s="442"/>
      <c r="DA131" s="442"/>
      <c r="DB131" s="442"/>
      <c r="DC131" s="442"/>
      <c r="DD131" s="442"/>
      <c r="DE131" s="443"/>
      <c r="DF131" s="443"/>
      <c r="DG131" s="443"/>
      <c r="DH131" s="443"/>
      <c r="DI131" s="443"/>
      <c r="DJ131" s="443"/>
      <c r="DK131" s="443"/>
      <c r="DL131" s="443"/>
      <c r="DM131" s="443"/>
      <c r="DN131" s="443"/>
      <c r="DO131" s="443"/>
      <c r="DP131" s="443"/>
      <c r="DQ131" s="443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5"/>
      <c r="EE131" s="445"/>
      <c r="EF131" s="445"/>
      <c r="EG131" s="445"/>
      <c r="EH131" s="445"/>
      <c r="EI131" s="445"/>
      <c r="EJ131" s="445"/>
      <c r="EK131" s="445"/>
      <c r="EL131" s="445"/>
      <c r="EM131" s="445"/>
      <c r="EN131" s="445"/>
      <c r="EO131" s="445"/>
      <c r="EP131" s="445"/>
      <c r="EQ131" s="446"/>
      <c r="ER131" s="446"/>
      <c r="ES131" s="446"/>
      <c r="ET131" s="446"/>
      <c r="EU131" s="446"/>
      <c r="EV131" s="446"/>
      <c r="EW131" s="446"/>
      <c r="EX131" s="446"/>
      <c r="EY131" s="446"/>
      <c r="EZ131" s="446"/>
      <c r="FA131" s="446"/>
      <c r="FB131" s="446"/>
      <c r="FC131" s="446"/>
      <c r="FD131" s="446"/>
      <c r="FE131" s="440"/>
      <c r="FF131" s="440"/>
      <c r="FG131" s="440"/>
      <c r="FH131" s="440"/>
      <c r="FI131" s="440"/>
      <c r="FJ131" s="440"/>
      <c r="FK131" s="440"/>
      <c r="FL131" s="440"/>
      <c r="FM131" s="440"/>
      <c r="FN131" s="440"/>
      <c r="FO131" s="440"/>
      <c r="FP131" s="440"/>
      <c r="FQ131" s="440"/>
      <c r="FR131" s="440"/>
      <c r="FS131" s="441"/>
      <c r="FT131" s="441"/>
      <c r="FU131" s="441"/>
      <c r="FV131" s="441"/>
      <c r="FW131" s="441"/>
      <c r="FX131" s="441"/>
      <c r="FY131" s="441"/>
      <c r="FZ131" s="441"/>
      <c r="GA131" s="441"/>
      <c r="GB131" s="441"/>
      <c r="GC131" s="441"/>
      <c r="GD131" s="441"/>
      <c r="GE131" s="441"/>
      <c r="GF131" s="441"/>
      <c r="GG131" s="442"/>
      <c r="GH131" s="442"/>
      <c r="GI131" s="442"/>
      <c r="GJ131" s="442"/>
      <c r="GK131" s="442"/>
      <c r="GL131" s="442"/>
      <c r="GM131" s="442"/>
      <c r="GN131" s="442"/>
      <c r="GO131" s="442"/>
      <c r="GP131" s="442"/>
      <c r="GQ131" s="442"/>
      <c r="GR131" s="442"/>
      <c r="GS131" s="442"/>
      <c r="GT131" s="442"/>
      <c r="GU131" s="442"/>
      <c r="GV131" s="443"/>
      <c r="GW131" s="443"/>
      <c r="GX131" s="443"/>
      <c r="GY131" s="443"/>
      <c r="GZ131" s="443"/>
      <c r="HA131" s="443"/>
      <c r="HB131" s="443"/>
      <c r="HC131" s="3674"/>
      <c r="HD131" s="443"/>
      <c r="HE131" s="443"/>
      <c r="HF131" s="443"/>
      <c r="HG131" s="444"/>
      <c r="HH131" s="444"/>
    </row>
    <row r="132" spans="1:216" s="536" customFormat="1" x14ac:dyDescent="0.25">
      <c r="A132" s="3510"/>
      <c r="B132" s="578"/>
      <c r="C132" s="181"/>
      <c r="D132" s="551"/>
      <c r="E132" s="552"/>
      <c r="F132" s="569">
        <v>4</v>
      </c>
      <c r="G132" s="569"/>
      <c r="H132" s="570" t="str">
        <f t="array" aca="1" ref="H132" ca="1">INDEX(joueurs,SMALL(IF(participations=K132,ROW(INDIRECT("1:"&amp;ROWS(joueurs)))),COUNTIF(K$129:K132,K132)))</f>
        <v>Franck-David</v>
      </c>
      <c r="I132" s="570"/>
      <c r="J132" s="571"/>
      <c r="K132" s="572">
        <f>LARGE(participations,ROWS($1:4))</f>
        <v>109</v>
      </c>
      <c r="L132" s="573">
        <f t="shared" si="204"/>
        <v>0.69426751592356684</v>
      </c>
      <c r="M132" s="573"/>
      <c r="N132" s="549"/>
      <c r="O132" s="549"/>
      <c r="P132" s="562"/>
      <c r="Q132" s="562"/>
      <c r="R132" s="574"/>
      <c r="S132" s="574"/>
      <c r="T132" s="575"/>
      <c r="U132" s="575"/>
      <c r="V132" s="576"/>
      <c r="W132" s="576"/>
      <c r="X132" s="577"/>
      <c r="Y132" s="577"/>
      <c r="Z132" s="557"/>
      <c r="AA132" s="557"/>
      <c r="AB132" s="558"/>
      <c r="AC132" s="3457"/>
      <c r="AD132" s="3457"/>
      <c r="AE132" s="3458"/>
      <c r="AF132" s="3458"/>
      <c r="AG132" s="3459"/>
      <c r="AH132" s="3459"/>
      <c r="AI132" s="3460"/>
      <c r="AJ132" s="3460"/>
      <c r="AK132" s="3461"/>
      <c r="AL132" s="3461"/>
      <c r="AM132" s="3462"/>
      <c r="AN132" s="3462"/>
      <c r="AO132" s="3463"/>
      <c r="AP132" s="3463"/>
      <c r="AQ132" s="3457"/>
      <c r="AR132" s="3457"/>
      <c r="AS132" s="3458"/>
      <c r="AT132" s="3458"/>
      <c r="AU132" s="3459"/>
      <c r="AV132" s="3459"/>
      <c r="AW132" s="3460"/>
      <c r="AX132" s="3460"/>
      <c r="AY132" s="3464"/>
      <c r="AZ132" s="3464"/>
      <c r="BA132" s="3478"/>
      <c r="BB132" s="3478"/>
      <c r="BC132" s="3615"/>
      <c r="BD132" s="3615"/>
      <c r="BE132" s="3755"/>
      <c r="BF132" s="3755"/>
      <c r="BG132" s="435"/>
      <c r="BH132" s="435"/>
      <c r="BI132" s="435"/>
      <c r="BJ132" s="434"/>
      <c r="BK132" s="434"/>
      <c r="BL132" s="434"/>
      <c r="BM132" s="434"/>
      <c r="BN132" s="434"/>
      <c r="BO132" s="436"/>
      <c r="BP132" s="437"/>
      <c r="BQ132" s="437"/>
      <c r="BR132" s="438"/>
      <c r="BS132" s="438"/>
      <c r="BT132" s="438"/>
      <c r="BU132" s="438"/>
      <c r="BV132" s="438"/>
      <c r="BW132" s="438"/>
      <c r="BX132" s="438"/>
      <c r="BY132" s="438"/>
      <c r="BZ132" s="439"/>
      <c r="CA132" s="439"/>
      <c r="CB132" s="440"/>
      <c r="CC132" s="440"/>
      <c r="CD132" s="440"/>
      <c r="CE132" s="440"/>
      <c r="CF132" s="440"/>
      <c r="CG132" s="440"/>
      <c r="CH132" s="440"/>
      <c r="CI132" s="440"/>
      <c r="CJ132" s="441"/>
      <c r="CK132" s="441"/>
      <c r="CL132" s="441"/>
      <c r="CM132" s="441"/>
      <c r="CN132" s="441"/>
      <c r="CO132" s="441"/>
      <c r="CP132" s="441"/>
      <c r="CQ132" s="441"/>
      <c r="CR132" s="441"/>
      <c r="CS132" s="441"/>
      <c r="CT132" s="441"/>
      <c r="CU132" s="442"/>
      <c r="CV132" s="442"/>
      <c r="CW132" s="442"/>
      <c r="CX132" s="442"/>
      <c r="CY132" s="442"/>
      <c r="CZ132" s="442"/>
      <c r="DA132" s="442"/>
      <c r="DB132" s="442"/>
      <c r="DC132" s="442"/>
      <c r="DD132" s="442"/>
      <c r="DE132" s="443"/>
      <c r="DF132" s="443"/>
      <c r="DG132" s="443"/>
      <c r="DH132" s="443"/>
      <c r="DI132" s="443"/>
      <c r="DJ132" s="443"/>
      <c r="DK132" s="443"/>
      <c r="DL132" s="443"/>
      <c r="DM132" s="443"/>
      <c r="DN132" s="443"/>
      <c r="DO132" s="443"/>
      <c r="DP132" s="443"/>
      <c r="DQ132" s="443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5"/>
      <c r="EE132" s="445"/>
      <c r="EF132" s="445"/>
      <c r="EG132" s="445"/>
      <c r="EH132" s="445"/>
      <c r="EI132" s="445"/>
      <c r="EJ132" s="445"/>
      <c r="EK132" s="445"/>
      <c r="EL132" s="445"/>
      <c r="EM132" s="445"/>
      <c r="EN132" s="445"/>
      <c r="EO132" s="445"/>
      <c r="EP132" s="445"/>
      <c r="EQ132" s="446"/>
      <c r="ER132" s="446"/>
      <c r="ES132" s="446"/>
      <c r="ET132" s="446"/>
      <c r="EU132" s="446"/>
      <c r="EV132" s="446"/>
      <c r="EW132" s="446"/>
      <c r="EX132" s="446"/>
      <c r="EY132" s="446"/>
      <c r="EZ132" s="446"/>
      <c r="FA132" s="446"/>
      <c r="FB132" s="446"/>
      <c r="FC132" s="446"/>
      <c r="FD132" s="446"/>
      <c r="FE132" s="440"/>
      <c r="FF132" s="440"/>
      <c r="FG132" s="440"/>
      <c r="FH132" s="440"/>
      <c r="FI132" s="440"/>
      <c r="FJ132" s="440"/>
      <c r="FK132" s="440"/>
      <c r="FL132" s="440"/>
      <c r="FM132" s="440"/>
      <c r="FN132" s="440"/>
      <c r="FO132" s="440"/>
      <c r="FP132" s="440"/>
      <c r="FQ132" s="440"/>
      <c r="FR132" s="440"/>
      <c r="FS132" s="441"/>
      <c r="FT132" s="441"/>
      <c r="FU132" s="441"/>
      <c r="FV132" s="441"/>
      <c r="FW132" s="441"/>
      <c r="FX132" s="441"/>
      <c r="FY132" s="441"/>
      <c r="FZ132" s="441"/>
      <c r="GA132" s="441"/>
      <c r="GB132" s="441"/>
      <c r="GC132" s="441"/>
      <c r="GD132" s="441"/>
      <c r="GE132" s="441"/>
      <c r="GF132" s="441"/>
      <c r="GG132" s="442"/>
      <c r="GH132" s="442"/>
      <c r="GI132" s="442"/>
      <c r="GJ132" s="442"/>
      <c r="GK132" s="442"/>
      <c r="GL132" s="442"/>
      <c r="GM132" s="442"/>
      <c r="GN132" s="442"/>
      <c r="GO132" s="442"/>
      <c r="GP132" s="442"/>
      <c r="GQ132" s="442"/>
      <c r="GR132" s="442"/>
      <c r="GS132" s="442"/>
      <c r="GT132" s="442"/>
      <c r="GU132" s="442"/>
      <c r="GV132" s="443"/>
      <c r="GW132" s="443"/>
      <c r="GX132" s="443"/>
      <c r="GY132" s="443"/>
      <c r="GZ132" s="443"/>
      <c r="HA132" s="443"/>
      <c r="HB132" s="443"/>
      <c r="HC132" s="3674"/>
      <c r="HD132" s="443"/>
      <c r="HE132" s="443"/>
      <c r="HF132" s="443"/>
      <c r="HG132" s="444"/>
      <c r="HH132" s="444"/>
    </row>
    <row r="133" spans="1:216" s="536" customFormat="1" x14ac:dyDescent="0.25">
      <c r="A133" s="3510"/>
      <c r="B133" s="578"/>
      <c r="C133" s="181"/>
      <c r="D133" s="551"/>
      <c r="E133" s="552"/>
      <c r="F133" s="569">
        <v>5</v>
      </c>
      <c r="G133" s="569"/>
      <c r="H133" s="570" t="str">
        <f t="array" aca="1" ref="H133" ca="1">INDEX(joueurs,SMALL(IF(participations=K133,ROW(INDIRECT("1:"&amp;ROWS(joueurs)))),COUNTIF(K$129:K133,K133)))</f>
        <v>Cyrille</v>
      </c>
      <c r="I133" s="570"/>
      <c r="J133" s="571"/>
      <c r="K133" s="572">
        <f>LARGE(participations,ROWS($1:5))</f>
        <v>108</v>
      </c>
      <c r="L133" s="573">
        <f t="shared" si="204"/>
        <v>0.68789808917197448</v>
      </c>
      <c r="M133" s="573"/>
      <c r="N133" s="549"/>
      <c r="O133" s="549"/>
      <c r="P133" s="562"/>
      <c r="Q133" s="562"/>
      <c r="R133" s="574"/>
      <c r="S133" s="574"/>
      <c r="T133" s="575"/>
      <c r="U133" s="575"/>
      <c r="V133" s="576"/>
      <c r="W133" s="576"/>
      <c r="X133" s="577"/>
      <c r="Y133" s="577"/>
      <c r="Z133" s="557"/>
      <c r="AA133" s="557"/>
      <c r="AB133" s="558"/>
      <c r="AC133" s="3457"/>
      <c r="AD133" s="3457"/>
      <c r="AE133" s="3458"/>
      <c r="AF133" s="3458"/>
      <c r="AG133" s="3459"/>
      <c r="AH133" s="3459"/>
      <c r="AI133" s="3460"/>
      <c r="AJ133" s="3460"/>
      <c r="AK133" s="3461"/>
      <c r="AL133" s="3461"/>
      <c r="AM133" s="3462"/>
      <c r="AN133" s="3462"/>
      <c r="AO133" s="3463"/>
      <c r="AP133" s="3463"/>
      <c r="AQ133" s="3457"/>
      <c r="AR133" s="3457"/>
      <c r="AS133" s="3458"/>
      <c r="AT133" s="3458"/>
      <c r="AU133" s="3459"/>
      <c r="AV133" s="3459"/>
      <c r="AW133" s="3460"/>
      <c r="AX133" s="3460"/>
      <c r="AY133" s="3464"/>
      <c r="AZ133" s="3464"/>
      <c r="BA133" s="3478"/>
      <c r="BB133" s="3478"/>
      <c r="BC133" s="3615"/>
      <c r="BD133" s="3615"/>
      <c r="BE133" s="3755"/>
      <c r="BF133" s="3755"/>
      <c r="BG133" s="435"/>
      <c r="BH133" s="435"/>
      <c r="BI133" s="435"/>
      <c r="BJ133" s="434"/>
      <c r="BK133" s="434"/>
      <c r="BL133" s="434"/>
      <c r="BM133" s="434"/>
      <c r="BN133" s="434"/>
      <c r="BO133" s="436"/>
      <c r="BP133" s="437"/>
      <c r="BQ133" s="437"/>
      <c r="BR133" s="438"/>
      <c r="BS133" s="438"/>
      <c r="BT133" s="438"/>
      <c r="BU133" s="438"/>
      <c r="BV133" s="438"/>
      <c r="BW133" s="438"/>
      <c r="BX133" s="438"/>
      <c r="BY133" s="438"/>
      <c r="BZ133" s="439"/>
      <c r="CA133" s="439"/>
      <c r="CB133" s="440"/>
      <c r="CC133" s="440"/>
      <c r="CD133" s="440"/>
      <c r="CE133" s="440"/>
      <c r="CF133" s="440"/>
      <c r="CG133" s="440"/>
      <c r="CH133" s="440"/>
      <c r="CI133" s="440"/>
      <c r="CJ133" s="441"/>
      <c r="CK133" s="441"/>
      <c r="CL133" s="441"/>
      <c r="CM133" s="441"/>
      <c r="CN133" s="441"/>
      <c r="CO133" s="441"/>
      <c r="CP133" s="441"/>
      <c r="CQ133" s="441"/>
      <c r="CR133" s="441"/>
      <c r="CS133" s="441"/>
      <c r="CT133" s="441"/>
      <c r="CU133" s="442"/>
      <c r="CV133" s="442"/>
      <c r="CW133" s="442"/>
      <c r="CX133" s="442"/>
      <c r="CY133" s="442"/>
      <c r="CZ133" s="442"/>
      <c r="DA133" s="442"/>
      <c r="DB133" s="442"/>
      <c r="DC133" s="442"/>
      <c r="DD133" s="442"/>
      <c r="DE133" s="443"/>
      <c r="DF133" s="443"/>
      <c r="DG133" s="443"/>
      <c r="DH133" s="443"/>
      <c r="DI133" s="443"/>
      <c r="DJ133" s="443"/>
      <c r="DK133" s="443"/>
      <c r="DL133" s="443"/>
      <c r="DM133" s="443"/>
      <c r="DN133" s="443"/>
      <c r="DO133" s="443"/>
      <c r="DP133" s="443"/>
      <c r="DQ133" s="443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5"/>
      <c r="EE133" s="445"/>
      <c r="EF133" s="445"/>
      <c r="EG133" s="445"/>
      <c r="EH133" s="445"/>
      <c r="EI133" s="445"/>
      <c r="EJ133" s="445"/>
      <c r="EK133" s="445"/>
      <c r="EL133" s="445"/>
      <c r="EM133" s="445"/>
      <c r="EN133" s="445"/>
      <c r="EO133" s="445"/>
      <c r="EP133" s="445"/>
      <c r="EQ133" s="446"/>
      <c r="ER133" s="446"/>
      <c r="ES133" s="446"/>
      <c r="ET133" s="446"/>
      <c r="EU133" s="446"/>
      <c r="EV133" s="446"/>
      <c r="EW133" s="446"/>
      <c r="EX133" s="446"/>
      <c r="EY133" s="446"/>
      <c r="EZ133" s="446"/>
      <c r="FA133" s="446"/>
      <c r="FB133" s="446"/>
      <c r="FC133" s="446"/>
      <c r="FD133" s="446"/>
      <c r="FE133" s="440"/>
      <c r="FF133" s="440"/>
      <c r="FG133" s="440"/>
      <c r="FH133" s="440"/>
      <c r="FI133" s="440"/>
      <c r="FJ133" s="440"/>
      <c r="FK133" s="440"/>
      <c r="FL133" s="440"/>
      <c r="FM133" s="440"/>
      <c r="FN133" s="440"/>
      <c r="FO133" s="440"/>
      <c r="FP133" s="440"/>
      <c r="FQ133" s="440"/>
      <c r="FR133" s="440"/>
      <c r="FS133" s="441"/>
      <c r="FT133" s="441"/>
      <c r="FU133" s="441"/>
      <c r="FV133" s="441"/>
      <c r="FW133" s="441"/>
      <c r="FX133" s="441"/>
      <c r="FY133" s="441"/>
      <c r="FZ133" s="441"/>
      <c r="GA133" s="441"/>
      <c r="GB133" s="441"/>
      <c r="GC133" s="441"/>
      <c r="GD133" s="441"/>
      <c r="GE133" s="441"/>
      <c r="GF133" s="441"/>
      <c r="GG133" s="442"/>
      <c r="GH133" s="442"/>
      <c r="GI133" s="442"/>
      <c r="GJ133" s="442"/>
      <c r="GK133" s="442"/>
      <c r="GL133" s="442"/>
      <c r="GM133" s="442"/>
      <c r="GN133" s="442"/>
      <c r="GO133" s="442"/>
      <c r="GP133" s="442"/>
      <c r="GQ133" s="442"/>
      <c r="GR133" s="442"/>
      <c r="GS133" s="442"/>
      <c r="GT133" s="442"/>
      <c r="GU133" s="442"/>
      <c r="GV133" s="443"/>
      <c r="GW133" s="443"/>
      <c r="GX133" s="443"/>
      <c r="GY133" s="443"/>
      <c r="GZ133" s="443"/>
      <c r="HA133" s="443"/>
      <c r="HB133" s="443"/>
      <c r="HC133" s="3674"/>
      <c r="HD133" s="443"/>
      <c r="HE133" s="443"/>
      <c r="HF133" s="443"/>
      <c r="HG133" s="444"/>
      <c r="HH133" s="444"/>
    </row>
    <row r="134" spans="1:216" s="536" customFormat="1" x14ac:dyDescent="0.25">
      <c r="A134" s="3510"/>
      <c r="B134" s="578"/>
      <c r="C134" s="181"/>
      <c r="D134" s="551"/>
      <c r="E134" s="552"/>
      <c r="F134" s="569">
        <v>6</v>
      </c>
      <c r="G134" s="569"/>
      <c r="H134" s="570" t="str">
        <f t="array" aca="1" ref="H134" ca="1">INDEX(joueurs,SMALL(IF(participations=K134,ROW(INDIRECT("1:"&amp;ROWS(joueurs)))),COUNTIF(K$129:K134,K134)))</f>
        <v>Jonathan</v>
      </c>
      <c r="I134" s="570"/>
      <c r="J134" s="571"/>
      <c r="K134" s="572">
        <f>LARGE(participations,ROWS($1:6))</f>
        <v>92</v>
      </c>
      <c r="L134" s="573">
        <f t="shared" si="204"/>
        <v>0.5859872611464968</v>
      </c>
      <c r="M134" s="573"/>
      <c r="N134" s="549"/>
      <c r="O134" s="549"/>
      <c r="P134" s="562"/>
      <c r="Q134" s="562"/>
      <c r="R134" s="574"/>
      <c r="S134" s="574"/>
      <c r="T134" s="575"/>
      <c r="U134" s="575"/>
      <c r="V134" s="576"/>
      <c r="W134" s="576"/>
      <c r="X134" s="577"/>
      <c r="Y134" s="577"/>
      <c r="Z134" s="557"/>
      <c r="AA134" s="557"/>
      <c r="AB134" s="558"/>
      <c r="AC134" s="3457"/>
      <c r="AD134" s="3457"/>
      <c r="AE134" s="3458"/>
      <c r="AF134" s="3458"/>
      <c r="AG134" s="3459"/>
      <c r="AH134" s="3459"/>
      <c r="AI134" s="3460"/>
      <c r="AJ134" s="3460"/>
      <c r="AK134" s="3461"/>
      <c r="AL134" s="3461"/>
      <c r="AM134" s="3462"/>
      <c r="AN134" s="3462"/>
      <c r="AO134" s="3463"/>
      <c r="AP134" s="3463"/>
      <c r="AQ134" s="3457"/>
      <c r="AR134" s="3457"/>
      <c r="AS134" s="3458"/>
      <c r="AT134" s="3458"/>
      <c r="AU134" s="3459"/>
      <c r="AV134" s="3459"/>
      <c r="AW134" s="3460"/>
      <c r="AX134" s="3460"/>
      <c r="AY134" s="3464"/>
      <c r="AZ134" s="3464"/>
      <c r="BA134" s="3478"/>
      <c r="BB134" s="3478"/>
      <c r="BC134" s="3615"/>
      <c r="BD134" s="3615"/>
      <c r="BE134" s="3755"/>
      <c r="BF134" s="3755"/>
      <c r="BG134" s="435"/>
      <c r="BH134" s="435"/>
      <c r="BI134" s="435"/>
      <c r="BJ134" s="434"/>
      <c r="BK134" s="434"/>
      <c r="BL134" s="434"/>
      <c r="BM134" s="434"/>
      <c r="BN134" s="434"/>
      <c r="BO134" s="436"/>
      <c r="BP134" s="437"/>
      <c r="BQ134" s="437"/>
      <c r="BR134" s="438"/>
      <c r="BS134" s="438"/>
      <c r="BT134" s="438"/>
      <c r="BU134" s="438"/>
      <c r="BV134" s="438"/>
      <c r="BW134" s="438"/>
      <c r="BX134" s="438"/>
      <c r="BY134" s="438"/>
      <c r="BZ134" s="439"/>
      <c r="CA134" s="439"/>
      <c r="CB134" s="440"/>
      <c r="CC134" s="440"/>
      <c r="CD134" s="440"/>
      <c r="CE134" s="440"/>
      <c r="CF134" s="440"/>
      <c r="CG134" s="440"/>
      <c r="CH134" s="440"/>
      <c r="CI134" s="440"/>
      <c r="CJ134" s="441"/>
      <c r="CK134" s="441"/>
      <c r="CL134" s="441"/>
      <c r="CM134" s="441"/>
      <c r="CN134" s="441"/>
      <c r="CO134" s="441"/>
      <c r="CP134" s="441"/>
      <c r="CQ134" s="441"/>
      <c r="CR134" s="441"/>
      <c r="CS134" s="441"/>
      <c r="CT134" s="441"/>
      <c r="CU134" s="442"/>
      <c r="CV134" s="442"/>
      <c r="CW134" s="442"/>
      <c r="CX134" s="442"/>
      <c r="CY134" s="442"/>
      <c r="CZ134" s="442"/>
      <c r="DA134" s="442"/>
      <c r="DB134" s="442"/>
      <c r="DC134" s="442"/>
      <c r="DD134" s="442"/>
      <c r="DE134" s="443"/>
      <c r="DF134" s="443"/>
      <c r="DG134" s="443"/>
      <c r="DH134" s="443"/>
      <c r="DI134" s="443"/>
      <c r="DJ134" s="443"/>
      <c r="DK134" s="443"/>
      <c r="DL134" s="443"/>
      <c r="DM134" s="443"/>
      <c r="DN134" s="443"/>
      <c r="DO134" s="443"/>
      <c r="DP134" s="443"/>
      <c r="DQ134" s="443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5"/>
      <c r="EE134" s="445"/>
      <c r="EF134" s="445"/>
      <c r="EG134" s="445"/>
      <c r="EH134" s="445"/>
      <c r="EI134" s="445"/>
      <c r="EJ134" s="445"/>
      <c r="EK134" s="445"/>
      <c r="EL134" s="445"/>
      <c r="EM134" s="445"/>
      <c r="EN134" s="445"/>
      <c r="EO134" s="445"/>
      <c r="EP134" s="445"/>
      <c r="EQ134" s="446"/>
      <c r="ER134" s="446"/>
      <c r="ES134" s="446"/>
      <c r="ET134" s="446"/>
      <c r="EU134" s="446"/>
      <c r="EV134" s="446"/>
      <c r="EW134" s="446"/>
      <c r="EX134" s="446"/>
      <c r="EY134" s="446"/>
      <c r="EZ134" s="446"/>
      <c r="FA134" s="446"/>
      <c r="FB134" s="446"/>
      <c r="FC134" s="446"/>
      <c r="FD134" s="446"/>
      <c r="FE134" s="440"/>
      <c r="FF134" s="440"/>
      <c r="FG134" s="440"/>
      <c r="FH134" s="440"/>
      <c r="FI134" s="440"/>
      <c r="FJ134" s="440"/>
      <c r="FK134" s="440"/>
      <c r="FL134" s="440"/>
      <c r="FM134" s="440"/>
      <c r="FN134" s="440"/>
      <c r="FO134" s="440"/>
      <c r="FP134" s="440"/>
      <c r="FQ134" s="440"/>
      <c r="FR134" s="440"/>
      <c r="FS134" s="441"/>
      <c r="FT134" s="441"/>
      <c r="FU134" s="441"/>
      <c r="FV134" s="441"/>
      <c r="FW134" s="441"/>
      <c r="FX134" s="441"/>
      <c r="FY134" s="441"/>
      <c r="FZ134" s="441"/>
      <c r="GA134" s="441"/>
      <c r="GB134" s="441"/>
      <c r="GC134" s="441"/>
      <c r="GD134" s="441"/>
      <c r="GE134" s="441"/>
      <c r="GF134" s="441"/>
      <c r="GG134" s="442"/>
      <c r="GH134" s="442"/>
      <c r="GI134" s="442"/>
      <c r="GJ134" s="442"/>
      <c r="GK134" s="442"/>
      <c r="GL134" s="442"/>
      <c r="GM134" s="442"/>
      <c r="GN134" s="442"/>
      <c r="GO134" s="442"/>
      <c r="GP134" s="442"/>
      <c r="GQ134" s="442"/>
      <c r="GR134" s="442"/>
      <c r="GS134" s="442"/>
      <c r="GT134" s="442"/>
      <c r="GU134" s="442"/>
      <c r="GV134" s="443"/>
      <c r="GW134" s="443"/>
      <c r="GX134" s="443"/>
      <c r="GY134" s="443"/>
      <c r="GZ134" s="443"/>
      <c r="HA134" s="443"/>
      <c r="HB134" s="443"/>
      <c r="HC134" s="3674"/>
      <c r="HD134" s="443"/>
      <c r="HE134" s="443"/>
      <c r="HF134" s="443"/>
      <c r="HG134" s="444"/>
      <c r="HH134" s="444"/>
    </row>
    <row r="135" spans="1:216" s="536" customFormat="1" x14ac:dyDescent="0.25">
      <c r="A135" s="3510"/>
      <c r="B135" s="578"/>
      <c r="C135" s="181"/>
      <c r="D135" s="551"/>
      <c r="E135" s="552"/>
      <c r="F135" s="569">
        <v>7</v>
      </c>
      <c r="G135" s="569"/>
      <c r="H135" s="570" t="str">
        <f t="array" aca="1" ref="H135" ca="1">INDEX(joueurs,SMALL(IF(participations=K135,ROW(INDIRECT("1:"&amp;ROWS(joueurs)))),COUNTIF(K$129:K135,K135)))</f>
        <v>Franck</v>
      </c>
      <c r="I135" s="570"/>
      <c r="J135" s="571"/>
      <c r="K135" s="572">
        <f>LARGE(participations,ROWS($1:7))</f>
        <v>91</v>
      </c>
      <c r="L135" s="573">
        <f t="shared" si="204"/>
        <v>0.57961783439490444</v>
      </c>
      <c r="M135" s="573"/>
      <c r="N135" s="549"/>
      <c r="O135" s="549"/>
      <c r="P135" s="562"/>
      <c r="Q135" s="562"/>
      <c r="R135" s="574"/>
      <c r="S135" s="574"/>
      <c r="T135" s="575"/>
      <c r="U135" s="575"/>
      <c r="V135" s="576"/>
      <c r="W135" s="576"/>
      <c r="X135" s="577"/>
      <c r="Y135" s="577"/>
      <c r="Z135" s="557"/>
      <c r="AA135" s="557"/>
      <c r="AB135" s="558"/>
      <c r="AC135" s="3457"/>
      <c r="AD135" s="3457"/>
      <c r="AE135" s="3458"/>
      <c r="AF135" s="3458"/>
      <c r="AG135" s="3459"/>
      <c r="AH135" s="3459"/>
      <c r="AI135" s="3460"/>
      <c r="AJ135" s="3460"/>
      <c r="AK135" s="3461"/>
      <c r="AL135" s="3461"/>
      <c r="AM135" s="3462"/>
      <c r="AN135" s="3462"/>
      <c r="AO135" s="3463"/>
      <c r="AP135" s="3463"/>
      <c r="AQ135" s="3457"/>
      <c r="AR135" s="3457"/>
      <c r="AS135" s="3458"/>
      <c r="AT135" s="3458"/>
      <c r="AU135" s="3459"/>
      <c r="AV135" s="3459"/>
      <c r="AW135" s="3460"/>
      <c r="AX135" s="3460"/>
      <c r="AY135" s="3464"/>
      <c r="AZ135" s="3464"/>
      <c r="BA135" s="3478"/>
      <c r="BB135" s="3478"/>
      <c r="BC135" s="3615"/>
      <c r="BD135" s="3615"/>
      <c r="BE135" s="3755"/>
      <c r="BF135" s="3755"/>
      <c r="BG135" s="435"/>
      <c r="BH135" s="435"/>
      <c r="BI135" s="435"/>
      <c r="BJ135" s="434"/>
      <c r="BK135" s="434"/>
      <c r="BL135" s="434"/>
      <c r="BM135" s="434"/>
      <c r="BN135" s="434"/>
      <c r="BO135" s="436"/>
      <c r="BP135" s="437"/>
      <c r="BQ135" s="437"/>
      <c r="BR135" s="438"/>
      <c r="BS135" s="438"/>
      <c r="BT135" s="438"/>
      <c r="BU135" s="438"/>
      <c r="BV135" s="438"/>
      <c r="BW135" s="438"/>
      <c r="BX135" s="438"/>
      <c r="BY135" s="438"/>
      <c r="BZ135" s="439"/>
      <c r="CA135" s="439"/>
      <c r="CB135" s="440"/>
      <c r="CC135" s="440"/>
      <c r="CD135" s="440"/>
      <c r="CE135" s="440"/>
      <c r="CF135" s="440"/>
      <c r="CG135" s="440"/>
      <c r="CH135" s="440"/>
      <c r="CI135" s="440"/>
      <c r="CJ135" s="441"/>
      <c r="CK135" s="441"/>
      <c r="CL135" s="441"/>
      <c r="CM135" s="441"/>
      <c r="CN135" s="441"/>
      <c r="CO135" s="441"/>
      <c r="CP135" s="441"/>
      <c r="CQ135" s="441"/>
      <c r="CR135" s="441"/>
      <c r="CS135" s="441"/>
      <c r="CT135" s="441"/>
      <c r="CU135" s="442"/>
      <c r="CV135" s="442"/>
      <c r="CW135" s="442"/>
      <c r="CX135" s="442"/>
      <c r="CY135" s="442"/>
      <c r="CZ135" s="442"/>
      <c r="DA135" s="442"/>
      <c r="DB135" s="442"/>
      <c r="DC135" s="442"/>
      <c r="DD135" s="442"/>
      <c r="DE135" s="443"/>
      <c r="DF135" s="443"/>
      <c r="DG135" s="443"/>
      <c r="DH135" s="443"/>
      <c r="DI135" s="443"/>
      <c r="DJ135" s="443"/>
      <c r="DK135" s="443"/>
      <c r="DL135" s="443"/>
      <c r="DM135" s="443"/>
      <c r="DN135" s="443"/>
      <c r="DO135" s="443"/>
      <c r="DP135" s="443"/>
      <c r="DQ135" s="443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5"/>
      <c r="EE135" s="445"/>
      <c r="EF135" s="445"/>
      <c r="EG135" s="445"/>
      <c r="EH135" s="445"/>
      <c r="EI135" s="445"/>
      <c r="EJ135" s="445"/>
      <c r="EK135" s="445"/>
      <c r="EL135" s="445"/>
      <c r="EM135" s="445"/>
      <c r="EN135" s="445"/>
      <c r="EO135" s="445"/>
      <c r="EP135" s="445"/>
      <c r="EQ135" s="446"/>
      <c r="ER135" s="446"/>
      <c r="ES135" s="446"/>
      <c r="ET135" s="446"/>
      <c r="EU135" s="446"/>
      <c r="EV135" s="446"/>
      <c r="EW135" s="446"/>
      <c r="EX135" s="446"/>
      <c r="EY135" s="446"/>
      <c r="EZ135" s="446"/>
      <c r="FA135" s="446"/>
      <c r="FB135" s="446"/>
      <c r="FC135" s="446"/>
      <c r="FD135" s="446"/>
      <c r="FE135" s="440"/>
      <c r="FF135" s="440"/>
      <c r="FG135" s="440"/>
      <c r="FH135" s="440"/>
      <c r="FI135" s="440"/>
      <c r="FJ135" s="440"/>
      <c r="FK135" s="440"/>
      <c r="FL135" s="440"/>
      <c r="FM135" s="440"/>
      <c r="FN135" s="440"/>
      <c r="FO135" s="440"/>
      <c r="FP135" s="440"/>
      <c r="FQ135" s="440"/>
      <c r="FR135" s="440"/>
      <c r="FS135" s="441"/>
      <c r="FT135" s="441"/>
      <c r="FU135" s="441"/>
      <c r="FV135" s="441"/>
      <c r="FW135" s="441"/>
      <c r="FX135" s="441"/>
      <c r="FY135" s="441"/>
      <c r="FZ135" s="441"/>
      <c r="GA135" s="441"/>
      <c r="GB135" s="441"/>
      <c r="GC135" s="441"/>
      <c r="GD135" s="441"/>
      <c r="GE135" s="441"/>
      <c r="GF135" s="441"/>
      <c r="GG135" s="442"/>
      <c r="GH135" s="442"/>
      <c r="GI135" s="442"/>
      <c r="GJ135" s="442"/>
      <c r="GK135" s="442"/>
      <c r="GL135" s="442"/>
      <c r="GM135" s="442"/>
      <c r="GN135" s="442"/>
      <c r="GO135" s="442"/>
      <c r="GP135" s="442"/>
      <c r="GQ135" s="442"/>
      <c r="GR135" s="442"/>
      <c r="GS135" s="442"/>
      <c r="GT135" s="442"/>
      <c r="GU135" s="442"/>
      <c r="GV135" s="443"/>
      <c r="GW135" s="443"/>
      <c r="GX135" s="443"/>
      <c r="GY135" s="443"/>
      <c r="GZ135" s="443"/>
      <c r="HA135" s="443"/>
      <c r="HB135" s="443"/>
      <c r="HC135" s="3674"/>
      <c r="HD135" s="443"/>
      <c r="HE135" s="443"/>
      <c r="HF135" s="443"/>
      <c r="HG135" s="444"/>
      <c r="HH135" s="444"/>
    </row>
    <row r="136" spans="1:216" s="536" customFormat="1" x14ac:dyDescent="0.25">
      <c r="A136" s="3510"/>
      <c r="B136" s="578"/>
      <c r="C136" s="181"/>
      <c r="D136" s="551"/>
      <c r="E136" s="552"/>
      <c r="F136" s="569">
        <v>8</v>
      </c>
      <c r="G136" s="569"/>
      <c r="H136" s="570" t="str">
        <f t="array" aca="1" ref="H136" ca="1">INDEX(joueurs,SMALL(IF(participations=K136,ROW(INDIRECT("1:"&amp;ROWS(joueurs)))),COUNTIF(K$129:K136,K136)))</f>
        <v>Oliv</v>
      </c>
      <c r="I136" s="570"/>
      <c r="J136" s="571"/>
      <c r="K136" s="572">
        <f>LARGE(participations,ROWS($1:8))</f>
        <v>87</v>
      </c>
      <c r="L136" s="573">
        <f t="shared" si="204"/>
        <v>0.55414012738853502</v>
      </c>
      <c r="M136" s="573"/>
      <c r="N136" s="549"/>
      <c r="O136" s="549"/>
      <c r="P136" s="562"/>
      <c r="Q136" s="562"/>
      <c r="R136" s="574"/>
      <c r="S136" s="574"/>
      <c r="T136" s="575"/>
      <c r="U136" s="575"/>
      <c r="V136" s="576"/>
      <c r="W136" s="576"/>
      <c r="X136" s="577"/>
      <c r="Y136" s="577"/>
      <c r="Z136" s="557"/>
      <c r="AA136" s="557"/>
      <c r="AB136" s="558"/>
      <c r="AC136" s="3457"/>
      <c r="AD136" s="3457"/>
      <c r="AE136" s="3458"/>
      <c r="AF136" s="3458"/>
      <c r="AG136" s="3459"/>
      <c r="AH136" s="3459"/>
      <c r="AI136" s="3460"/>
      <c r="AJ136" s="3460"/>
      <c r="AK136" s="3461"/>
      <c r="AL136" s="3461"/>
      <c r="AM136" s="3462"/>
      <c r="AN136" s="3462"/>
      <c r="AO136" s="3463"/>
      <c r="AP136" s="3463"/>
      <c r="AQ136" s="3457"/>
      <c r="AR136" s="3457"/>
      <c r="AS136" s="3458"/>
      <c r="AT136" s="3458"/>
      <c r="AU136" s="3459"/>
      <c r="AV136" s="3459"/>
      <c r="AW136" s="3460"/>
      <c r="AX136" s="3460"/>
      <c r="AY136" s="3464"/>
      <c r="AZ136" s="3464"/>
      <c r="BA136" s="3478"/>
      <c r="BB136" s="3478"/>
      <c r="BC136" s="3615"/>
      <c r="BD136" s="3615"/>
      <c r="BE136" s="3755"/>
      <c r="BF136" s="3755"/>
      <c r="BG136" s="435"/>
      <c r="BH136" s="435"/>
      <c r="BI136" s="435"/>
      <c r="BJ136" s="434"/>
      <c r="BK136" s="434"/>
      <c r="BL136" s="434"/>
      <c r="BM136" s="434"/>
      <c r="BN136" s="434"/>
      <c r="BO136" s="436"/>
      <c r="BP136" s="437"/>
      <c r="BQ136" s="437"/>
      <c r="BR136" s="438"/>
      <c r="BS136" s="438"/>
      <c r="BT136" s="438"/>
      <c r="BU136" s="438"/>
      <c r="BV136" s="438"/>
      <c r="BW136" s="438"/>
      <c r="BX136" s="438"/>
      <c r="BY136" s="438"/>
      <c r="BZ136" s="439"/>
      <c r="CA136" s="439"/>
      <c r="CB136" s="440"/>
      <c r="CC136" s="440"/>
      <c r="CD136" s="440"/>
      <c r="CE136" s="440"/>
      <c r="CF136" s="440"/>
      <c r="CG136" s="440"/>
      <c r="CH136" s="440"/>
      <c r="CI136" s="440"/>
      <c r="CJ136" s="441"/>
      <c r="CK136" s="441"/>
      <c r="CL136" s="441"/>
      <c r="CM136" s="441"/>
      <c r="CN136" s="441"/>
      <c r="CO136" s="441"/>
      <c r="CP136" s="441"/>
      <c r="CQ136" s="441"/>
      <c r="CR136" s="441"/>
      <c r="CS136" s="441"/>
      <c r="CT136" s="441"/>
      <c r="CU136" s="442"/>
      <c r="CV136" s="442"/>
      <c r="CW136" s="442"/>
      <c r="CX136" s="442"/>
      <c r="CY136" s="442"/>
      <c r="CZ136" s="442"/>
      <c r="DA136" s="442"/>
      <c r="DB136" s="442"/>
      <c r="DC136" s="442"/>
      <c r="DD136" s="442"/>
      <c r="DE136" s="443"/>
      <c r="DF136" s="443"/>
      <c r="DG136" s="443"/>
      <c r="DH136" s="443"/>
      <c r="DI136" s="443"/>
      <c r="DJ136" s="443"/>
      <c r="DK136" s="443"/>
      <c r="DL136" s="443"/>
      <c r="DM136" s="443"/>
      <c r="DN136" s="443"/>
      <c r="DO136" s="443"/>
      <c r="DP136" s="443"/>
      <c r="DQ136" s="443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5"/>
      <c r="EE136" s="445"/>
      <c r="EF136" s="445"/>
      <c r="EG136" s="445"/>
      <c r="EH136" s="445"/>
      <c r="EI136" s="445"/>
      <c r="EJ136" s="445"/>
      <c r="EK136" s="445"/>
      <c r="EL136" s="445"/>
      <c r="EM136" s="445"/>
      <c r="EN136" s="445"/>
      <c r="EO136" s="445"/>
      <c r="EP136" s="445"/>
      <c r="EQ136" s="446"/>
      <c r="ER136" s="446"/>
      <c r="ES136" s="446"/>
      <c r="ET136" s="446"/>
      <c r="EU136" s="446"/>
      <c r="EV136" s="446"/>
      <c r="EW136" s="446"/>
      <c r="EX136" s="446"/>
      <c r="EY136" s="446"/>
      <c r="EZ136" s="446"/>
      <c r="FA136" s="446"/>
      <c r="FB136" s="446"/>
      <c r="FC136" s="446"/>
      <c r="FD136" s="446"/>
      <c r="FE136" s="440"/>
      <c r="FF136" s="440"/>
      <c r="FG136" s="440"/>
      <c r="FH136" s="440"/>
      <c r="FI136" s="440"/>
      <c r="FJ136" s="440"/>
      <c r="FK136" s="440"/>
      <c r="FL136" s="440"/>
      <c r="FM136" s="440"/>
      <c r="FN136" s="440"/>
      <c r="FO136" s="440"/>
      <c r="FP136" s="440"/>
      <c r="FQ136" s="440"/>
      <c r="FR136" s="440"/>
      <c r="FS136" s="441"/>
      <c r="FT136" s="441"/>
      <c r="FU136" s="441"/>
      <c r="FV136" s="441"/>
      <c r="FW136" s="441"/>
      <c r="FX136" s="441"/>
      <c r="FY136" s="441"/>
      <c r="FZ136" s="441"/>
      <c r="GA136" s="441"/>
      <c r="GB136" s="441"/>
      <c r="GC136" s="441"/>
      <c r="GD136" s="441"/>
      <c r="GE136" s="441"/>
      <c r="GF136" s="441"/>
      <c r="GG136" s="442"/>
      <c r="GH136" s="442"/>
      <c r="GI136" s="442"/>
      <c r="GJ136" s="442"/>
      <c r="GK136" s="442"/>
      <c r="GL136" s="442"/>
      <c r="GM136" s="442"/>
      <c r="GN136" s="442"/>
      <c r="GO136" s="442"/>
      <c r="GP136" s="442"/>
      <c r="GQ136" s="442"/>
      <c r="GR136" s="442"/>
      <c r="GS136" s="442"/>
      <c r="GT136" s="442"/>
      <c r="GU136" s="442"/>
      <c r="GV136" s="443"/>
      <c r="GW136" s="443"/>
      <c r="GX136" s="443"/>
      <c r="GY136" s="443"/>
      <c r="GZ136" s="443"/>
      <c r="HA136" s="443"/>
      <c r="HB136" s="443"/>
      <c r="HC136" s="3674"/>
      <c r="HD136" s="443"/>
      <c r="HE136" s="443"/>
      <c r="HF136" s="443"/>
      <c r="HG136" s="444"/>
      <c r="HH136" s="444"/>
    </row>
    <row r="137" spans="1:216" s="536" customFormat="1" x14ac:dyDescent="0.25">
      <c r="A137" s="3510"/>
      <c r="B137" s="578"/>
      <c r="C137" s="181"/>
      <c r="D137" s="551"/>
      <c r="E137" s="552"/>
      <c r="F137" s="569">
        <v>9</v>
      </c>
      <c r="G137" s="569"/>
      <c r="H137" s="570" t="str">
        <f t="array" aca="1" ref="H137" ca="1">INDEX(joueurs,SMALL(IF(participations=K137,ROW(INDIRECT("1:"&amp;ROWS(joueurs)))),COUNTIF(K$129:K137,K137)))</f>
        <v>Pilou</v>
      </c>
      <c r="I137" s="570"/>
      <c r="J137" s="571"/>
      <c r="K137" s="572">
        <f>LARGE(participations,ROWS($1:9))</f>
        <v>86</v>
      </c>
      <c r="L137" s="573">
        <f t="shared" si="204"/>
        <v>0.54777070063694266</v>
      </c>
      <c r="M137" s="573"/>
      <c r="N137" s="549"/>
      <c r="O137" s="549"/>
      <c r="P137" s="562"/>
      <c r="Q137" s="562"/>
      <c r="R137" s="574"/>
      <c r="S137" s="574"/>
      <c r="T137" s="575"/>
      <c r="U137" s="575"/>
      <c r="V137" s="576"/>
      <c r="W137" s="576"/>
      <c r="X137" s="577"/>
      <c r="Y137" s="577"/>
      <c r="Z137" s="557"/>
      <c r="AA137" s="557"/>
      <c r="AB137" s="558"/>
      <c r="AC137" s="3457"/>
      <c r="AD137" s="3457"/>
      <c r="AE137" s="3458"/>
      <c r="AF137" s="3458"/>
      <c r="AG137" s="3459"/>
      <c r="AH137" s="3459"/>
      <c r="AI137" s="3460"/>
      <c r="AJ137" s="3460"/>
      <c r="AK137" s="3461"/>
      <c r="AL137" s="3461"/>
      <c r="AM137" s="3462"/>
      <c r="AN137" s="3462"/>
      <c r="AO137" s="3463"/>
      <c r="AP137" s="3463"/>
      <c r="AQ137" s="3457"/>
      <c r="AR137" s="3457"/>
      <c r="AS137" s="3458"/>
      <c r="AT137" s="3458"/>
      <c r="AU137" s="3459"/>
      <c r="AV137" s="3459"/>
      <c r="AW137" s="3460"/>
      <c r="AX137" s="3460"/>
      <c r="AY137" s="3464"/>
      <c r="AZ137" s="3464"/>
      <c r="BA137" s="3478"/>
      <c r="BB137" s="3478"/>
      <c r="BC137" s="3615"/>
      <c r="BD137" s="3615"/>
      <c r="BE137" s="3755"/>
      <c r="BF137" s="3755"/>
      <c r="BG137" s="435"/>
      <c r="BH137" s="435"/>
      <c r="BI137" s="435"/>
      <c r="BJ137" s="434"/>
      <c r="BK137" s="434"/>
      <c r="BL137" s="434"/>
      <c r="BM137" s="434"/>
      <c r="BN137" s="434"/>
      <c r="BO137" s="436"/>
      <c r="BP137" s="437"/>
      <c r="BQ137" s="437"/>
      <c r="BR137" s="438"/>
      <c r="BS137" s="438"/>
      <c r="BT137" s="438"/>
      <c r="BU137" s="438"/>
      <c r="BV137" s="438"/>
      <c r="BW137" s="438"/>
      <c r="BX137" s="438"/>
      <c r="BY137" s="438"/>
      <c r="BZ137" s="439"/>
      <c r="CA137" s="439"/>
      <c r="CB137" s="440"/>
      <c r="CC137" s="440"/>
      <c r="CD137" s="440"/>
      <c r="CE137" s="440"/>
      <c r="CF137" s="440"/>
      <c r="CG137" s="440"/>
      <c r="CH137" s="440"/>
      <c r="CI137" s="440"/>
      <c r="CJ137" s="441"/>
      <c r="CK137" s="441"/>
      <c r="CL137" s="441"/>
      <c r="CM137" s="441"/>
      <c r="CN137" s="441"/>
      <c r="CO137" s="441"/>
      <c r="CP137" s="441"/>
      <c r="CQ137" s="441"/>
      <c r="CR137" s="441"/>
      <c r="CS137" s="441"/>
      <c r="CT137" s="441"/>
      <c r="CU137" s="442"/>
      <c r="CV137" s="442"/>
      <c r="CW137" s="442"/>
      <c r="CX137" s="442"/>
      <c r="CY137" s="442"/>
      <c r="CZ137" s="442"/>
      <c r="DA137" s="442"/>
      <c r="DB137" s="442"/>
      <c r="DC137" s="442"/>
      <c r="DD137" s="442"/>
      <c r="DE137" s="443"/>
      <c r="DF137" s="443"/>
      <c r="DG137" s="443"/>
      <c r="DH137" s="443"/>
      <c r="DI137" s="443"/>
      <c r="DJ137" s="443"/>
      <c r="DK137" s="443"/>
      <c r="DL137" s="443"/>
      <c r="DM137" s="443"/>
      <c r="DN137" s="443"/>
      <c r="DO137" s="443"/>
      <c r="DP137" s="443"/>
      <c r="DQ137" s="443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5"/>
      <c r="EE137" s="445"/>
      <c r="EF137" s="445"/>
      <c r="EG137" s="445"/>
      <c r="EH137" s="445"/>
      <c r="EI137" s="445"/>
      <c r="EJ137" s="445"/>
      <c r="EK137" s="445"/>
      <c r="EL137" s="445"/>
      <c r="EM137" s="445"/>
      <c r="EN137" s="445"/>
      <c r="EO137" s="445"/>
      <c r="EP137" s="445"/>
      <c r="EQ137" s="446"/>
      <c r="ER137" s="446"/>
      <c r="ES137" s="446"/>
      <c r="ET137" s="446"/>
      <c r="EU137" s="446"/>
      <c r="EV137" s="446"/>
      <c r="EW137" s="446"/>
      <c r="EX137" s="446"/>
      <c r="EY137" s="446"/>
      <c r="EZ137" s="446"/>
      <c r="FA137" s="446"/>
      <c r="FB137" s="446"/>
      <c r="FC137" s="446"/>
      <c r="FD137" s="446"/>
      <c r="FE137" s="440"/>
      <c r="FF137" s="440"/>
      <c r="FG137" s="440"/>
      <c r="FH137" s="440"/>
      <c r="FI137" s="440"/>
      <c r="FJ137" s="440"/>
      <c r="FK137" s="440"/>
      <c r="FL137" s="440"/>
      <c r="FM137" s="440"/>
      <c r="FN137" s="440"/>
      <c r="FO137" s="440"/>
      <c r="FP137" s="440"/>
      <c r="FQ137" s="440"/>
      <c r="FR137" s="440"/>
      <c r="FS137" s="441"/>
      <c r="FT137" s="441"/>
      <c r="FU137" s="441"/>
      <c r="FV137" s="441"/>
      <c r="FW137" s="441"/>
      <c r="FX137" s="441"/>
      <c r="FY137" s="441"/>
      <c r="FZ137" s="441"/>
      <c r="GA137" s="441"/>
      <c r="GB137" s="441"/>
      <c r="GC137" s="441"/>
      <c r="GD137" s="441"/>
      <c r="GE137" s="441"/>
      <c r="GF137" s="441"/>
      <c r="GG137" s="442"/>
      <c r="GH137" s="442"/>
      <c r="GI137" s="442"/>
      <c r="GJ137" s="442"/>
      <c r="GK137" s="442"/>
      <c r="GL137" s="442"/>
      <c r="GM137" s="442"/>
      <c r="GN137" s="442"/>
      <c r="GO137" s="442"/>
      <c r="GP137" s="442"/>
      <c r="GQ137" s="442"/>
      <c r="GR137" s="442"/>
      <c r="GS137" s="442"/>
      <c r="GT137" s="442"/>
      <c r="GU137" s="442"/>
      <c r="GV137" s="443"/>
      <c r="GW137" s="443"/>
      <c r="GX137" s="443"/>
      <c r="GY137" s="443"/>
      <c r="GZ137" s="443"/>
      <c r="HA137" s="443"/>
      <c r="HB137" s="443"/>
      <c r="HC137" s="3674"/>
      <c r="HD137" s="443"/>
      <c r="HE137" s="443"/>
      <c r="HF137" s="443"/>
      <c r="HG137" s="444"/>
      <c r="HH137" s="444"/>
    </row>
    <row r="138" spans="1:216" s="536" customFormat="1" x14ac:dyDescent="0.25">
      <c r="A138" s="3510"/>
      <c r="B138" s="578"/>
      <c r="C138" s="181"/>
      <c r="D138" s="551"/>
      <c r="E138" s="552"/>
      <c r="F138" s="569">
        <v>10</v>
      </c>
      <c r="G138" s="569"/>
      <c r="H138" s="570" t="str">
        <f t="array" aca="1" ref="H138" ca="1">INDEX(joueurs,SMALL(IF(participations=K138,ROW(INDIRECT("1:"&amp;ROWS(joueurs)))),COUNTIF(K$129:K138,K138)))</f>
        <v>Fabrice</v>
      </c>
      <c r="I138" s="570"/>
      <c r="J138" s="571"/>
      <c r="K138" s="572">
        <f>LARGE(participations,ROWS($1:10))</f>
        <v>83</v>
      </c>
      <c r="L138" s="573">
        <f t="shared" si="204"/>
        <v>0.5286624203821656</v>
      </c>
      <c r="M138" s="573"/>
      <c r="N138" s="549"/>
      <c r="O138" s="549"/>
      <c r="P138" s="562"/>
      <c r="Q138" s="562"/>
      <c r="R138" s="574"/>
      <c r="S138" s="574"/>
      <c r="T138" s="575"/>
      <c r="U138" s="575"/>
      <c r="V138" s="576"/>
      <c r="W138" s="576"/>
      <c r="X138" s="577"/>
      <c r="Y138" s="577"/>
      <c r="Z138" s="557"/>
      <c r="AA138" s="557"/>
      <c r="AB138" s="558"/>
      <c r="AC138" s="3457"/>
      <c r="AD138" s="3457"/>
      <c r="AE138" s="3458"/>
      <c r="AF138" s="3458"/>
      <c r="AG138" s="3459"/>
      <c r="AH138" s="3459"/>
      <c r="AI138" s="3460"/>
      <c r="AJ138" s="3460"/>
      <c r="AK138" s="3461"/>
      <c r="AL138" s="3461"/>
      <c r="AM138" s="3462"/>
      <c r="AN138" s="3462"/>
      <c r="AO138" s="3463"/>
      <c r="AP138" s="3463"/>
      <c r="AQ138" s="3457"/>
      <c r="AR138" s="3457"/>
      <c r="AS138" s="3458"/>
      <c r="AT138" s="3458"/>
      <c r="AU138" s="3459"/>
      <c r="AV138" s="3459"/>
      <c r="AW138" s="3460"/>
      <c r="AX138" s="3460"/>
      <c r="AY138" s="3464"/>
      <c r="AZ138" s="3464"/>
      <c r="BA138" s="3478"/>
      <c r="BB138" s="3478"/>
      <c r="BC138" s="3615"/>
      <c r="BD138" s="3615"/>
      <c r="BE138" s="3755"/>
      <c r="BF138" s="3755"/>
      <c r="BG138" s="435"/>
      <c r="BH138" s="435"/>
      <c r="BI138" s="435"/>
      <c r="BJ138" s="434"/>
      <c r="BK138" s="434"/>
      <c r="BL138" s="434"/>
      <c r="BM138" s="434"/>
      <c r="BN138" s="434"/>
      <c r="BO138" s="436"/>
      <c r="BP138" s="437"/>
      <c r="BQ138" s="437"/>
      <c r="BR138" s="438"/>
      <c r="BS138" s="438"/>
      <c r="BT138" s="438"/>
      <c r="BU138" s="438"/>
      <c r="BV138" s="438"/>
      <c r="BW138" s="438"/>
      <c r="BX138" s="438"/>
      <c r="BY138" s="438"/>
      <c r="BZ138" s="439"/>
      <c r="CA138" s="439"/>
      <c r="CB138" s="440"/>
      <c r="CC138" s="440"/>
      <c r="CD138" s="440"/>
      <c r="CE138" s="440"/>
      <c r="CF138" s="440"/>
      <c r="CG138" s="440"/>
      <c r="CH138" s="440"/>
      <c r="CI138" s="440"/>
      <c r="CJ138" s="441"/>
      <c r="CK138" s="441"/>
      <c r="CL138" s="441"/>
      <c r="CM138" s="441"/>
      <c r="CN138" s="441"/>
      <c r="CO138" s="441"/>
      <c r="CP138" s="441"/>
      <c r="CQ138" s="441"/>
      <c r="CR138" s="441"/>
      <c r="CS138" s="441"/>
      <c r="CT138" s="441"/>
      <c r="CU138" s="442"/>
      <c r="CV138" s="442"/>
      <c r="CW138" s="442"/>
      <c r="CX138" s="442"/>
      <c r="CY138" s="442"/>
      <c r="CZ138" s="442"/>
      <c r="DA138" s="442"/>
      <c r="DB138" s="442"/>
      <c r="DC138" s="442"/>
      <c r="DD138" s="442"/>
      <c r="DE138" s="443"/>
      <c r="DF138" s="443"/>
      <c r="DG138" s="443"/>
      <c r="DH138" s="443"/>
      <c r="DI138" s="443"/>
      <c r="DJ138" s="443"/>
      <c r="DK138" s="443"/>
      <c r="DL138" s="443"/>
      <c r="DM138" s="443"/>
      <c r="DN138" s="443"/>
      <c r="DO138" s="443"/>
      <c r="DP138" s="443"/>
      <c r="DQ138" s="443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5"/>
      <c r="EE138" s="445"/>
      <c r="EF138" s="445"/>
      <c r="EG138" s="445"/>
      <c r="EH138" s="445"/>
      <c r="EI138" s="445"/>
      <c r="EJ138" s="445"/>
      <c r="EK138" s="445"/>
      <c r="EL138" s="445"/>
      <c r="EM138" s="445"/>
      <c r="EN138" s="445"/>
      <c r="EO138" s="445"/>
      <c r="EP138" s="445"/>
      <c r="EQ138" s="446"/>
      <c r="ER138" s="446"/>
      <c r="ES138" s="446"/>
      <c r="ET138" s="446"/>
      <c r="EU138" s="446"/>
      <c r="EV138" s="446"/>
      <c r="EW138" s="446"/>
      <c r="EX138" s="446"/>
      <c r="EY138" s="446"/>
      <c r="EZ138" s="446"/>
      <c r="FA138" s="446"/>
      <c r="FB138" s="446"/>
      <c r="FC138" s="446"/>
      <c r="FD138" s="446"/>
      <c r="FE138" s="440"/>
      <c r="FF138" s="440"/>
      <c r="FG138" s="440"/>
      <c r="FH138" s="440"/>
      <c r="FI138" s="440"/>
      <c r="FJ138" s="440"/>
      <c r="FK138" s="440"/>
      <c r="FL138" s="440"/>
      <c r="FM138" s="440"/>
      <c r="FN138" s="440"/>
      <c r="FO138" s="440"/>
      <c r="FP138" s="440"/>
      <c r="FQ138" s="440"/>
      <c r="FR138" s="440"/>
      <c r="FS138" s="441"/>
      <c r="FT138" s="441"/>
      <c r="FU138" s="441"/>
      <c r="FV138" s="441"/>
      <c r="FW138" s="441"/>
      <c r="FX138" s="441"/>
      <c r="FY138" s="441"/>
      <c r="FZ138" s="441"/>
      <c r="GA138" s="441"/>
      <c r="GB138" s="441"/>
      <c r="GC138" s="441"/>
      <c r="GD138" s="441"/>
      <c r="GE138" s="441"/>
      <c r="GF138" s="441"/>
      <c r="GG138" s="442"/>
      <c r="GH138" s="442"/>
      <c r="GI138" s="442"/>
      <c r="GJ138" s="442"/>
      <c r="GK138" s="442"/>
      <c r="GL138" s="442"/>
      <c r="GM138" s="442"/>
      <c r="GN138" s="442"/>
      <c r="GO138" s="442"/>
      <c r="GP138" s="442"/>
      <c r="GQ138" s="442"/>
      <c r="GR138" s="442"/>
      <c r="GS138" s="442"/>
      <c r="GT138" s="442"/>
      <c r="GU138" s="442"/>
      <c r="GV138" s="443"/>
      <c r="GW138" s="443"/>
      <c r="GX138" s="443"/>
      <c r="GY138" s="443"/>
      <c r="GZ138" s="443"/>
      <c r="HA138" s="443"/>
      <c r="HB138" s="443"/>
      <c r="HC138" s="3674"/>
      <c r="HD138" s="443"/>
      <c r="HE138" s="443"/>
      <c r="HF138" s="443"/>
      <c r="HG138" s="444"/>
      <c r="HH138" s="444"/>
    </row>
    <row r="139" spans="1:216" s="536" customFormat="1" x14ac:dyDescent="0.25">
      <c r="A139" s="3510"/>
      <c r="B139" s="578"/>
      <c r="C139" s="181"/>
      <c r="D139" s="551"/>
      <c r="E139" s="552"/>
      <c r="F139" s="579"/>
      <c r="G139" s="574"/>
      <c r="H139" s="574"/>
      <c r="I139" s="574"/>
      <c r="J139" s="580"/>
      <c r="K139" s="581"/>
      <c r="L139" s="581"/>
      <c r="M139" s="581"/>
      <c r="N139" s="549"/>
      <c r="O139" s="549"/>
      <c r="P139" s="562"/>
      <c r="Q139" s="562"/>
      <c r="R139" s="574"/>
      <c r="S139" s="574"/>
      <c r="T139" s="575"/>
      <c r="U139" s="575"/>
      <c r="V139" s="576"/>
      <c r="W139" s="576"/>
      <c r="X139" s="577"/>
      <c r="Y139" s="577"/>
      <c r="Z139" s="557"/>
      <c r="AA139" s="557"/>
      <c r="AB139" s="558"/>
      <c r="AC139" s="3457"/>
      <c r="AD139" s="3457"/>
      <c r="AE139" s="3458"/>
      <c r="AF139" s="3458"/>
      <c r="AG139" s="3459"/>
      <c r="AH139" s="3459"/>
      <c r="AI139" s="3460"/>
      <c r="AJ139" s="3460"/>
      <c r="AK139" s="3461"/>
      <c r="AL139" s="3461"/>
      <c r="AM139" s="3462"/>
      <c r="AN139" s="3462"/>
      <c r="AO139" s="3463"/>
      <c r="AP139" s="3463"/>
      <c r="AQ139" s="3457"/>
      <c r="AR139" s="3457"/>
      <c r="AS139" s="3458"/>
      <c r="AT139" s="3458"/>
      <c r="AU139" s="3459"/>
      <c r="AV139" s="3459"/>
      <c r="AW139" s="3460"/>
      <c r="AX139" s="3460"/>
      <c r="AY139" s="3464"/>
      <c r="AZ139" s="3464"/>
      <c r="BA139" s="3478"/>
      <c r="BB139" s="3478"/>
      <c r="BC139" s="3615"/>
      <c r="BD139" s="3615"/>
      <c r="BE139" s="3755"/>
      <c r="BF139" s="3755"/>
      <c r="BG139" s="435"/>
      <c r="BH139" s="435"/>
      <c r="BI139" s="435"/>
      <c r="BJ139" s="434"/>
      <c r="BK139" s="434"/>
      <c r="BL139" s="434"/>
      <c r="BM139" s="434"/>
      <c r="BN139" s="434"/>
      <c r="BO139" s="436"/>
      <c r="BP139" s="437"/>
      <c r="BQ139" s="437"/>
      <c r="BR139" s="438"/>
      <c r="BS139" s="438"/>
      <c r="BT139" s="438"/>
      <c r="BU139" s="438"/>
      <c r="BV139" s="438"/>
      <c r="BW139" s="438"/>
      <c r="BX139" s="438"/>
      <c r="BY139" s="438"/>
      <c r="BZ139" s="439"/>
      <c r="CA139" s="439"/>
      <c r="CB139" s="440"/>
      <c r="CC139" s="440"/>
      <c r="CD139" s="440"/>
      <c r="CE139" s="440"/>
      <c r="CF139" s="440"/>
      <c r="CG139" s="440"/>
      <c r="CH139" s="440"/>
      <c r="CI139" s="440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1"/>
      <c r="CT139" s="441"/>
      <c r="CU139" s="442"/>
      <c r="CV139" s="442"/>
      <c r="CW139" s="442"/>
      <c r="CX139" s="442"/>
      <c r="CY139" s="442"/>
      <c r="CZ139" s="442"/>
      <c r="DA139" s="442"/>
      <c r="DB139" s="442"/>
      <c r="DC139" s="442"/>
      <c r="DD139" s="442"/>
      <c r="DE139" s="443"/>
      <c r="DF139" s="443"/>
      <c r="DG139" s="443"/>
      <c r="DH139" s="443"/>
      <c r="DI139" s="443"/>
      <c r="DJ139" s="443"/>
      <c r="DK139" s="443"/>
      <c r="DL139" s="443"/>
      <c r="DM139" s="443"/>
      <c r="DN139" s="443"/>
      <c r="DO139" s="443"/>
      <c r="DP139" s="443"/>
      <c r="DQ139" s="443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5"/>
      <c r="EE139" s="445"/>
      <c r="EF139" s="445"/>
      <c r="EG139" s="445"/>
      <c r="EH139" s="445"/>
      <c r="EI139" s="445"/>
      <c r="EJ139" s="445"/>
      <c r="EK139" s="445"/>
      <c r="EL139" s="445"/>
      <c r="EM139" s="445"/>
      <c r="EN139" s="445"/>
      <c r="EO139" s="445"/>
      <c r="EP139" s="445"/>
      <c r="EQ139" s="446"/>
      <c r="ER139" s="446"/>
      <c r="ES139" s="446"/>
      <c r="ET139" s="446"/>
      <c r="EU139" s="446"/>
      <c r="EV139" s="446"/>
      <c r="EW139" s="446"/>
      <c r="EX139" s="446"/>
      <c r="EY139" s="446"/>
      <c r="EZ139" s="446"/>
      <c r="FA139" s="446"/>
      <c r="FB139" s="446"/>
      <c r="FC139" s="446"/>
      <c r="FD139" s="446"/>
      <c r="FE139" s="440"/>
      <c r="FF139" s="440"/>
      <c r="FG139" s="440"/>
      <c r="FH139" s="440"/>
      <c r="FI139" s="440"/>
      <c r="FJ139" s="440"/>
      <c r="FK139" s="440"/>
      <c r="FL139" s="440"/>
      <c r="FM139" s="440"/>
      <c r="FN139" s="440"/>
      <c r="FO139" s="440"/>
      <c r="FP139" s="440"/>
      <c r="FQ139" s="440"/>
      <c r="FR139" s="440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1"/>
      <c r="GF139" s="441"/>
      <c r="GG139" s="442"/>
      <c r="GH139" s="442"/>
      <c r="GI139" s="442"/>
      <c r="GJ139" s="442"/>
      <c r="GK139" s="442"/>
      <c r="GL139" s="442"/>
      <c r="GM139" s="442"/>
      <c r="GN139" s="442"/>
      <c r="GO139" s="442"/>
      <c r="GP139" s="442"/>
      <c r="GQ139" s="442"/>
      <c r="GR139" s="442"/>
      <c r="GS139" s="442"/>
      <c r="GT139" s="442"/>
      <c r="GU139" s="442"/>
      <c r="GV139" s="443"/>
      <c r="GW139" s="443"/>
      <c r="GX139" s="443"/>
      <c r="GY139" s="443"/>
      <c r="GZ139" s="443"/>
      <c r="HA139" s="443"/>
      <c r="HB139" s="443"/>
      <c r="HC139" s="3674"/>
      <c r="HD139" s="443"/>
      <c r="HE139" s="443"/>
      <c r="HF139" s="443"/>
      <c r="HG139" s="444"/>
      <c r="HH139" s="444"/>
    </row>
    <row r="140" spans="1:216" s="536" customFormat="1" x14ac:dyDescent="0.25">
      <c r="A140" s="3510"/>
      <c r="B140" s="578"/>
      <c r="C140" s="181"/>
      <c r="D140" s="551"/>
      <c r="E140" s="552"/>
      <c r="F140" s="582" t="s">
        <v>261</v>
      </c>
      <c r="G140" s="582"/>
      <c r="H140" s="582"/>
      <c r="I140" s="582"/>
      <c r="J140" s="582"/>
      <c r="K140" s="582"/>
      <c r="L140" s="583"/>
      <c r="M140" s="582"/>
      <c r="N140" s="549"/>
      <c r="O140" s="549"/>
      <c r="P140" s="562"/>
      <c r="Q140" s="562"/>
      <c r="R140" s="574"/>
      <c r="S140" s="574"/>
      <c r="T140" s="575"/>
      <c r="U140" s="575"/>
      <c r="V140" s="576"/>
      <c r="W140" s="576"/>
      <c r="X140" s="577"/>
      <c r="Y140" s="577"/>
      <c r="Z140" s="557"/>
      <c r="AA140" s="557"/>
      <c r="AB140" s="558"/>
      <c r="AC140" s="3457"/>
      <c r="AD140" s="3457"/>
      <c r="AE140" s="3458"/>
      <c r="AF140" s="3458"/>
      <c r="AG140" s="3459"/>
      <c r="AH140" s="3459"/>
      <c r="AI140" s="3460"/>
      <c r="AJ140" s="3460"/>
      <c r="AK140" s="3461"/>
      <c r="AL140" s="3461"/>
      <c r="AM140" s="3462"/>
      <c r="AN140" s="3462"/>
      <c r="AO140" s="3463"/>
      <c r="AP140" s="3463"/>
      <c r="AQ140" s="3457"/>
      <c r="AR140" s="3457"/>
      <c r="AS140" s="3458"/>
      <c r="AT140" s="3458"/>
      <c r="AU140" s="3459"/>
      <c r="AV140" s="3459"/>
      <c r="AW140" s="3460"/>
      <c r="AX140" s="3460"/>
      <c r="AY140" s="3464"/>
      <c r="AZ140" s="3464"/>
      <c r="BA140" s="3478"/>
      <c r="BB140" s="3478"/>
      <c r="BC140" s="3615"/>
      <c r="BD140" s="3615"/>
      <c r="BE140" s="3755"/>
      <c r="BF140" s="3755"/>
      <c r="BG140" s="435"/>
      <c r="BH140" s="435"/>
      <c r="BI140" s="435"/>
      <c r="BJ140" s="434"/>
      <c r="BK140" s="434"/>
      <c r="BL140" s="434"/>
      <c r="BM140" s="434"/>
      <c r="BN140" s="434"/>
      <c r="BO140" s="436"/>
      <c r="BP140" s="437"/>
      <c r="BQ140" s="437"/>
      <c r="BR140" s="438"/>
      <c r="BS140" s="438"/>
      <c r="BT140" s="438"/>
      <c r="BU140" s="438"/>
      <c r="BV140" s="438"/>
      <c r="BW140" s="438"/>
      <c r="BX140" s="438"/>
      <c r="BY140" s="438"/>
      <c r="BZ140" s="439"/>
      <c r="CA140" s="439"/>
      <c r="CB140" s="440"/>
      <c r="CC140" s="440"/>
      <c r="CD140" s="440"/>
      <c r="CE140" s="440"/>
      <c r="CF140" s="440"/>
      <c r="CG140" s="440"/>
      <c r="CH140" s="440"/>
      <c r="CI140" s="440"/>
      <c r="CJ140" s="441"/>
      <c r="CK140" s="441"/>
      <c r="CL140" s="441"/>
      <c r="CM140" s="441"/>
      <c r="CN140" s="441"/>
      <c r="CO140" s="441"/>
      <c r="CP140" s="441"/>
      <c r="CQ140" s="441"/>
      <c r="CR140" s="441"/>
      <c r="CS140" s="441"/>
      <c r="CT140" s="441"/>
      <c r="CU140" s="442"/>
      <c r="CV140" s="442"/>
      <c r="CW140" s="442"/>
      <c r="CX140" s="442"/>
      <c r="CY140" s="442"/>
      <c r="CZ140" s="442"/>
      <c r="DA140" s="442"/>
      <c r="DB140" s="442"/>
      <c r="DC140" s="442"/>
      <c r="DD140" s="442"/>
      <c r="DE140" s="443"/>
      <c r="DF140" s="443"/>
      <c r="DG140" s="443"/>
      <c r="DH140" s="443"/>
      <c r="DI140" s="443"/>
      <c r="DJ140" s="443"/>
      <c r="DK140" s="443"/>
      <c r="DL140" s="443"/>
      <c r="DM140" s="443"/>
      <c r="DN140" s="443"/>
      <c r="DO140" s="443"/>
      <c r="DP140" s="443"/>
      <c r="DQ140" s="443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5"/>
      <c r="EE140" s="445"/>
      <c r="EF140" s="445"/>
      <c r="EG140" s="445"/>
      <c r="EH140" s="445"/>
      <c r="EI140" s="445"/>
      <c r="EJ140" s="445"/>
      <c r="EK140" s="445"/>
      <c r="EL140" s="445"/>
      <c r="EM140" s="445"/>
      <c r="EN140" s="445"/>
      <c r="EO140" s="445"/>
      <c r="EP140" s="445"/>
      <c r="EQ140" s="446"/>
      <c r="ER140" s="446"/>
      <c r="ES140" s="446"/>
      <c r="ET140" s="446"/>
      <c r="EU140" s="446"/>
      <c r="EV140" s="446"/>
      <c r="EW140" s="446"/>
      <c r="EX140" s="446"/>
      <c r="EY140" s="446"/>
      <c r="EZ140" s="446"/>
      <c r="FA140" s="446"/>
      <c r="FB140" s="446"/>
      <c r="FC140" s="446"/>
      <c r="FD140" s="446"/>
      <c r="FE140" s="440"/>
      <c r="FF140" s="440"/>
      <c r="FG140" s="440"/>
      <c r="FH140" s="440"/>
      <c r="FI140" s="440"/>
      <c r="FJ140" s="440"/>
      <c r="FK140" s="440"/>
      <c r="FL140" s="440"/>
      <c r="FM140" s="440"/>
      <c r="FN140" s="440"/>
      <c r="FO140" s="440"/>
      <c r="FP140" s="440"/>
      <c r="FQ140" s="440"/>
      <c r="FR140" s="440"/>
      <c r="FS140" s="441"/>
      <c r="FT140" s="441"/>
      <c r="FU140" s="441"/>
      <c r="FV140" s="441"/>
      <c r="FW140" s="441"/>
      <c r="FX140" s="441"/>
      <c r="FY140" s="441"/>
      <c r="FZ140" s="441"/>
      <c r="GA140" s="441"/>
      <c r="GB140" s="441"/>
      <c r="GC140" s="441"/>
      <c r="GD140" s="441"/>
      <c r="GE140" s="441"/>
      <c r="GF140" s="441"/>
      <c r="GG140" s="442"/>
      <c r="GH140" s="442"/>
      <c r="GI140" s="442"/>
      <c r="GJ140" s="442"/>
      <c r="GK140" s="442"/>
      <c r="GL140" s="442"/>
      <c r="GM140" s="442"/>
      <c r="GN140" s="442"/>
      <c r="GO140" s="442"/>
      <c r="GP140" s="442"/>
      <c r="GQ140" s="442"/>
      <c r="GR140" s="442"/>
      <c r="GS140" s="442"/>
      <c r="GT140" s="442"/>
      <c r="GU140" s="442"/>
      <c r="GV140" s="443"/>
      <c r="GW140" s="443"/>
      <c r="GX140" s="443"/>
      <c r="GY140" s="443"/>
      <c r="GZ140" s="443"/>
      <c r="HA140" s="443"/>
      <c r="HB140" s="443"/>
      <c r="HC140" s="3674"/>
      <c r="HD140" s="443"/>
      <c r="HE140" s="443"/>
      <c r="HF140" s="443"/>
      <c r="HG140" s="444"/>
      <c r="HH140" s="444"/>
    </row>
    <row r="141" spans="1:216" s="536" customFormat="1" x14ac:dyDescent="0.25">
      <c r="A141" s="3510"/>
      <c r="B141" s="568"/>
      <c r="C141" s="433"/>
      <c r="D141" s="551"/>
      <c r="E141" s="552"/>
      <c r="F141" s="584">
        <v>1</v>
      </c>
      <c r="G141" s="585"/>
      <c r="H141" s="586" t="str">
        <f t="array" aca="1" ref="H141" ca="1">INDEX(joueurs,SMALL(IF(victoires=K141,ROW(INDIRECT("1:"&amp;ROWS(joueurs)))),COUNTIF(K$141:K141,K141)))</f>
        <v>Franck-David</v>
      </c>
      <c r="I141" s="586"/>
      <c r="J141" s="587"/>
      <c r="K141" s="588">
        <f>LARGE(victoires,ROWS($1:1))</f>
        <v>22</v>
      </c>
      <c r="L141" s="589">
        <f t="array" aca="1" ref="L141" ca="1">INDEX($C$7:$H$110,MATCH(H141,'INTEGRALE verrouillée'!joueurs,0),6)</f>
        <v>0.20183486238532111</v>
      </c>
      <c r="M141" s="590"/>
      <c r="N141" s="549"/>
      <c r="O141" s="549"/>
      <c r="P141" s="562"/>
      <c r="Q141" s="562"/>
      <c r="R141" s="559"/>
      <c r="S141" s="560"/>
      <c r="T141" s="561"/>
      <c r="U141" s="561"/>
      <c r="V141" s="556"/>
      <c r="W141" s="139"/>
      <c r="X141" s="145"/>
      <c r="Y141" s="145"/>
      <c r="Z141" s="396"/>
      <c r="AA141" s="557"/>
      <c r="AB141" s="558"/>
      <c r="AC141" s="3457"/>
      <c r="AD141" s="3457"/>
      <c r="AE141" s="3458"/>
      <c r="AF141" s="3458"/>
      <c r="AG141" s="3459"/>
      <c r="AH141" s="3459"/>
      <c r="AI141" s="3460"/>
      <c r="AJ141" s="3460"/>
      <c r="AK141" s="3461"/>
      <c r="AL141" s="3461"/>
      <c r="AM141" s="3462"/>
      <c r="AN141" s="3462"/>
      <c r="AO141" s="3463"/>
      <c r="AP141" s="3463"/>
      <c r="AQ141" s="3457"/>
      <c r="AR141" s="3457"/>
      <c r="AS141" s="3458"/>
      <c r="AT141" s="3458"/>
      <c r="AU141" s="3459"/>
      <c r="AV141" s="3459"/>
      <c r="AW141" s="3460"/>
      <c r="AX141" s="3460"/>
      <c r="AY141" s="3464"/>
      <c r="AZ141" s="3464"/>
      <c r="BA141" s="3478"/>
      <c r="BB141" s="3478"/>
      <c r="BC141" s="3615"/>
      <c r="BD141" s="3615"/>
      <c r="BE141" s="3755"/>
      <c r="BF141" s="3755"/>
      <c r="BG141" s="435"/>
      <c r="BH141" s="435"/>
      <c r="BI141" s="435"/>
      <c r="BJ141" s="434"/>
      <c r="BK141" s="434"/>
      <c r="BL141" s="434"/>
      <c r="BM141" s="434"/>
      <c r="BN141" s="434"/>
      <c r="BO141" s="436"/>
      <c r="BP141" s="437"/>
      <c r="BQ141" s="437"/>
      <c r="BR141" s="438"/>
      <c r="BS141" s="438"/>
      <c r="BT141" s="438"/>
      <c r="BU141" s="438"/>
      <c r="BV141" s="438"/>
      <c r="BW141" s="438"/>
      <c r="BX141" s="438"/>
      <c r="BY141" s="438"/>
      <c r="BZ141" s="439"/>
      <c r="CA141" s="439"/>
      <c r="CB141" s="440"/>
      <c r="CC141" s="440"/>
      <c r="CD141" s="440"/>
      <c r="CE141" s="440"/>
      <c r="CF141" s="440"/>
      <c r="CG141" s="440"/>
      <c r="CH141" s="440"/>
      <c r="CI141" s="440"/>
      <c r="CJ141" s="441"/>
      <c r="CK141" s="441"/>
      <c r="CL141" s="441"/>
      <c r="CM141" s="441"/>
      <c r="CN141" s="441"/>
      <c r="CO141" s="441"/>
      <c r="CP141" s="441"/>
      <c r="CQ141" s="441"/>
      <c r="CR141" s="441"/>
      <c r="CS141" s="441"/>
      <c r="CT141" s="441"/>
      <c r="CU141" s="442"/>
      <c r="CV141" s="442"/>
      <c r="CW141" s="442"/>
      <c r="CX141" s="442"/>
      <c r="CY141" s="442"/>
      <c r="CZ141" s="442"/>
      <c r="DA141" s="442"/>
      <c r="DB141" s="442"/>
      <c r="DC141" s="442"/>
      <c r="DD141" s="442"/>
      <c r="DE141" s="443"/>
      <c r="DF141" s="443"/>
      <c r="DG141" s="443"/>
      <c r="DH141" s="443"/>
      <c r="DI141" s="443"/>
      <c r="DJ141" s="443"/>
      <c r="DK141" s="443"/>
      <c r="DL141" s="443"/>
      <c r="DM141" s="443"/>
      <c r="DN141" s="443"/>
      <c r="DO141" s="443"/>
      <c r="DP141" s="443"/>
      <c r="DQ141" s="443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5"/>
      <c r="EE141" s="445"/>
      <c r="EF141" s="445"/>
      <c r="EG141" s="445"/>
      <c r="EH141" s="445"/>
      <c r="EI141" s="445"/>
      <c r="EJ141" s="445"/>
      <c r="EK141" s="445"/>
      <c r="EL141" s="445"/>
      <c r="EM141" s="445"/>
      <c r="EN141" s="445"/>
      <c r="EO141" s="445"/>
      <c r="EP141" s="445"/>
      <c r="EQ141" s="446"/>
      <c r="ER141" s="446"/>
      <c r="ES141" s="446"/>
      <c r="ET141" s="446"/>
      <c r="EU141" s="446"/>
      <c r="EV141" s="446"/>
      <c r="EW141" s="446"/>
      <c r="EX141" s="446"/>
      <c r="EY141" s="446"/>
      <c r="EZ141" s="446"/>
      <c r="FA141" s="446"/>
      <c r="FB141" s="446"/>
      <c r="FC141" s="446"/>
      <c r="FD141" s="446"/>
      <c r="FE141" s="440"/>
      <c r="FF141" s="440"/>
      <c r="FG141" s="440"/>
      <c r="FH141" s="440"/>
      <c r="FI141" s="440"/>
      <c r="FJ141" s="440"/>
      <c r="FK141" s="440"/>
      <c r="FL141" s="440"/>
      <c r="FM141" s="440"/>
      <c r="FN141" s="440"/>
      <c r="FO141" s="440"/>
      <c r="FP141" s="440"/>
      <c r="FQ141" s="440"/>
      <c r="FR141" s="440"/>
      <c r="FS141" s="441"/>
      <c r="FT141" s="441"/>
      <c r="FU141" s="441"/>
      <c r="FV141" s="441"/>
      <c r="FW141" s="441"/>
      <c r="FX141" s="441"/>
      <c r="FY141" s="441"/>
      <c r="FZ141" s="441"/>
      <c r="GA141" s="441"/>
      <c r="GB141" s="441"/>
      <c r="GC141" s="441"/>
      <c r="GD141" s="441"/>
      <c r="GE141" s="441"/>
      <c r="GF141" s="441"/>
      <c r="GG141" s="442"/>
      <c r="GH141" s="442"/>
      <c r="GI141" s="442"/>
      <c r="GJ141" s="442"/>
      <c r="GK141" s="442"/>
      <c r="GL141" s="442"/>
      <c r="GM141" s="442"/>
      <c r="GN141" s="442"/>
      <c r="GO141" s="442"/>
      <c r="GP141" s="442"/>
      <c r="GQ141" s="442"/>
      <c r="GR141" s="442"/>
      <c r="GS141" s="442"/>
      <c r="GT141" s="442"/>
      <c r="GU141" s="442"/>
      <c r="GV141" s="443"/>
      <c r="GW141" s="443"/>
      <c r="GX141" s="443"/>
      <c r="GY141" s="443"/>
      <c r="GZ141" s="443"/>
      <c r="HA141" s="443"/>
      <c r="HB141" s="443"/>
      <c r="HC141" s="3674"/>
      <c r="HD141" s="443"/>
      <c r="HE141" s="443"/>
      <c r="HF141" s="443"/>
      <c r="HG141" s="444"/>
      <c r="HH141" s="444"/>
    </row>
    <row r="142" spans="1:216" s="536" customFormat="1" x14ac:dyDescent="0.25">
      <c r="A142" s="3510"/>
      <c r="B142" s="578"/>
      <c r="C142" s="181"/>
      <c r="D142" s="551"/>
      <c r="E142" s="552"/>
      <c r="F142" s="584">
        <v>2</v>
      </c>
      <c r="G142" s="585"/>
      <c r="H142" s="586" t="str">
        <f t="array" aca="1" ref="H142" ca="1">INDEX(joueurs,SMALL(IF(victoires=K142,ROW(INDIRECT("1:"&amp;ROWS(joueurs)))),COUNTIF(K$141:K142,K142)))</f>
        <v>Dams</v>
      </c>
      <c r="I142" s="586"/>
      <c r="J142" s="587"/>
      <c r="K142" s="588">
        <f>LARGE(victoires,ROWS($1:2))</f>
        <v>16</v>
      </c>
      <c r="L142" s="589">
        <f t="array" aca="1" ref="L142" ca="1">INDEX($C$7:$H$110,MATCH(H142,'INTEGRALE verrouillée'!joueurs,0),6)</f>
        <v>0.10256410256410256</v>
      </c>
      <c r="M142" s="590"/>
      <c r="N142" s="549"/>
      <c r="O142" s="549"/>
      <c r="P142" s="562"/>
      <c r="Q142" s="562"/>
      <c r="R142" s="559"/>
      <c r="S142" s="560"/>
      <c r="T142" s="561"/>
      <c r="U142" s="561"/>
      <c r="V142" s="556"/>
      <c r="W142" s="139"/>
      <c r="X142" s="145"/>
      <c r="Y142" s="145"/>
      <c r="Z142" s="396"/>
      <c r="AA142" s="557"/>
      <c r="AB142" s="558"/>
      <c r="AC142" s="3457"/>
      <c r="AD142" s="3457"/>
      <c r="AE142" s="3458"/>
      <c r="AF142" s="3458"/>
      <c r="AG142" s="3459"/>
      <c r="AH142" s="3459"/>
      <c r="AI142" s="3460"/>
      <c r="AJ142" s="3460"/>
      <c r="AK142" s="3461"/>
      <c r="AL142" s="3461"/>
      <c r="AM142" s="3462"/>
      <c r="AN142" s="3462"/>
      <c r="AO142" s="3463"/>
      <c r="AP142" s="3463"/>
      <c r="AQ142" s="3457"/>
      <c r="AR142" s="3457"/>
      <c r="AS142" s="3458"/>
      <c r="AT142" s="3458"/>
      <c r="AU142" s="3459"/>
      <c r="AV142" s="3459"/>
      <c r="AW142" s="3460"/>
      <c r="AX142" s="3460"/>
      <c r="AY142" s="3464"/>
      <c r="AZ142" s="3464"/>
      <c r="BA142" s="3478"/>
      <c r="BB142" s="3478"/>
      <c r="BC142" s="3615"/>
      <c r="BD142" s="3615"/>
      <c r="BE142" s="3755"/>
      <c r="BF142" s="3755"/>
      <c r="BG142" s="435"/>
      <c r="BH142" s="435"/>
      <c r="BI142" s="435"/>
      <c r="BJ142" s="434"/>
      <c r="BK142" s="434"/>
      <c r="BL142" s="434"/>
      <c r="BM142" s="434"/>
      <c r="BN142" s="434"/>
      <c r="BO142" s="436"/>
      <c r="BP142" s="437"/>
      <c r="BQ142" s="437"/>
      <c r="BR142" s="438"/>
      <c r="BS142" s="438"/>
      <c r="BT142" s="438"/>
      <c r="BU142" s="438"/>
      <c r="BV142" s="438"/>
      <c r="BW142" s="438"/>
      <c r="BX142" s="438"/>
      <c r="BY142" s="438"/>
      <c r="BZ142" s="439"/>
      <c r="CA142" s="439"/>
      <c r="CB142" s="440"/>
      <c r="CC142" s="440"/>
      <c r="CD142" s="440"/>
      <c r="CE142" s="440"/>
      <c r="CF142" s="440"/>
      <c r="CG142" s="440"/>
      <c r="CH142" s="440"/>
      <c r="CI142" s="440"/>
      <c r="CJ142" s="441"/>
      <c r="CK142" s="441"/>
      <c r="CL142" s="441"/>
      <c r="CM142" s="441"/>
      <c r="CN142" s="441"/>
      <c r="CO142" s="441"/>
      <c r="CP142" s="441"/>
      <c r="CQ142" s="441"/>
      <c r="CR142" s="441"/>
      <c r="CS142" s="441"/>
      <c r="CT142" s="441"/>
      <c r="CU142" s="442"/>
      <c r="CV142" s="442"/>
      <c r="CW142" s="442"/>
      <c r="CX142" s="442"/>
      <c r="CY142" s="442"/>
      <c r="CZ142" s="442"/>
      <c r="DA142" s="442"/>
      <c r="DB142" s="442"/>
      <c r="DC142" s="442"/>
      <c r="DD142" s="442"/>
      <c r="DE142" s="443"/>
      <c r="DF142" s="443"/>
      <c r="DG142" s="443"/>
      <c r="DH142" s="443"/>
      <c r="DI142" s="443"/>
      <c r="DJ142" s="443"/>
      <c r="DK142" s="443"/>
      <c r="DL142" s="443"/>
      <c r="DM142" s="443"/>
      <c r="DN142" s="443"/>
      <c r="DO142" s="443"/>
      <c r="DP142" s="443"/>
      <c r="DQ142" s="443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5"/>
      <c r="EE142" s="445"/>
      <c r="EF142" s="445"/>
      <c r="EG142" s="445"/>
      <c r="EH142" s="445"/>
      <c r="EI142" s="445"/>
      <c r="EJ142" s="445"/>
      <c r="EK142" s="445"/>
      <c r="EL142" s="445"/>
      <c r="EM142" s="445"/>
      <c r="EN142" s="445"/>
      <c r="EO142" s="445"/>
      <c r="EP142" s="445"/>
      <c r="EQ142" s="446"/>
      <c r="ER142" s="446"/>
      <c r="ES142" s="446"/>
      <c r="ET142" s="446"/>
      <c r="EU142" s="446"/>
      <c r="EV142" s="446"/>
      <c r="EW142" s="446"/>
      <c r="EX142" s="446"/>
      <c r="EY142" s="446"/>
      <c r="EZ142" s="446"/>
      <c r="FA142" s="446"/>
      <c r="FB142" s="446"/>
      <c r="FC142" s="446"/>
      <c r="FD142" s="446"/>
      <c r="FE142" s="440"/>
      <c r="FF142" s="440"/>
      <c r="FG142" s="440"/>
      <c r="FH142" s="440"/>
      <c r="FI142" s="440"/>
      <c r="FJ142" s="440"/>
      <c r="FK142" s="440"/>
      <c r="FL142" s="440"/>
      <c r="FM142" s="440"/>
      <c r="FN142" s="440"/>
      <c r="FO142" s="440"/>
      <c r="FP142" s="440"/>
      <c r="FQ142" s="440"/>
      <c r="FR142" s="440"/>
      <c r="FS142" s="441"/>
      <c r="FT142" s="441"/>
      <c r="FU142" s="441"/>
      <c r="FV142" s="441"/>
      <c r="FW142" s="441"/>
      <c r="FX142" s="441"/>
      <c r="FY142" s="441"/>
      <c r="FZ142" s="441"/>
      <c r="GA142" s="441"/>
      <c r="GB142" s="441"/>
      <c r="GC142" s="441"/>
      <c r="GD142" s="441"/>
      <c r="GE142" s="441"/>
      <c r="GF142" s="441"/>
      <c r="GG142" s="442"/>
      <c r="GH142" s="442"/>
      <c r="GI142" s="442"/>
      <c r="GJ142" s="442"/>
      <c r="GK142" s="442"/>
      <c r="GL142" s="442"/>
      <c r="GM142" s="442"/>
      <c r="GN142" s="442"/>
      <c r="GO142" s="442"/>
      <c r="GP142" s="442"/>
      <c r="GQ142" s="442"/>
      <c r="GR142" s="442"/>
      <c r="GS142" s="442"/>
      <c r="GT142" s="442"/>
      <c r="GU142" s="442"/>
      <c r="GV142" s="443"/>
      <c r="GW142" s="443"/>
      <c r="GX142" s="443"/>
      <c r="GY142" s="443"/>
      <c r="GZ142" s="443"/>
      <c r="HA142" s="443"/>
      <c r="HB142" s="443"/>
      <c r="HC142" s="3674"/>
      <c r="HD142" s="443"/>
      <c r="HE142" s="443"/>
      <c r="HF142" s="443"/>
      <c r="HG142" s="444"/>
      <c r="HH142" s="444"/>
    </row>
    <row r="143" spans="1:216" s="536" customFormat="1" x14ac:dyDescent="0.25">
      <c r="A143" s="3510"/>
      <c r="B143" s="578"/>
      <c r="C143" s="181"/>
      <c r="D143" s="551"/>
      <c r="E143" s="552"/>
      <c r="F143" s="584">
        <v>3</v>
      </c>
      <c r="G143" s="585"/>
      <c r="H143" s="586" t="str">
        <f t="array" aca="1" ref="H143" ca="1">INDEX(joueurs,SMALL(IF(victoires=K143,ROW(INDIRECT("1:"&amp;ROWS(joueurs)))),COUNTIF(K$141:K143,K143)))</f>
        <v>Rob</v>
      </c>
      <c r="I143" s="586"/>
      <c r="J143" s="587"/>
      <c r="K143" s="588">
        <f>LARGE(victoires,ROWS($1:3))</f>
        <v>14</v>
      </c>
      <c r="L143" s="589">
        <f t="array" aca="1" ref="L143" ca="1">INDEX($C$7:$H$110,MATCH(H143,'INTEGRALE verrouillée'!joueurs,0),6)</f>
        <v>0.11475409836065574</v>
      </c>
      <c r="M143" s="590"/>
      <c r="N143" s="549"/>
      <c r="O143" s="549"/>
      <c r="P143" s="562"/>
      <c r="Q143" s="562"/>
      <c r="R143" s="559"/>
      <c r="S143" s="560"/>
      <c r="T143" s="561"/>
      <c r="U143" s="561"/>
      <c r="V143" s="556"/>
      <c r="W143" s="139"/>
      <c r="X143" s="145"/>
      <c r="Y143" s="145"/>
      <c r="Z143" s="396"/>
      <c r="AA143" s="557"/>
      <c r="AB143" s="558"/>
      <c r="AC143" s="3457"/>
      <c r="AD143" s="3457"/>
      <c r="AE143" s="3458"/>
      <c r="AF143" s="3458"/>
      <c r="AG143" s="3459"/>
      <c r="AH143" s="3459"/>
      <c r="AI143" s="3460"/>
      <c r="AJ143" s="3460"/>
      <c r="AK143" s="3461"/>
      <c r="AL143" s="3461"/>
      <c r="AM143" s="3462"/>
      <c r="AN143" s="3462"/>
      <c r="AO143" s="3463"/>
      <c r="AP143" s="3463"/>
      <c r="AQ143" s="3457"/>
      <c r="AR143" s="3457"/>
      <c r="AS143" s="3458"/>
      <c r="AT143" s="3458"/>
      <c r="AU143" s="3459"/>
      <c r="AV143" s="3459"/>
      <c r="AW143" s="3460"/>
      <c r="AX143" s="3460"/>
      <c r="AY143" s="3464"/>
      <c r="AZ143" s="3464"/>
      <c r="BA143" s="3478"/>
      <c r="BB143" s="3478"/>
      <c r="BC143" s="3615"/>
      <c r="BD143" s="3615"/>
      <c r="BE143" s="3755"/>
      <c r="BF143" s="3755"/>
      <c r="BG143" s="435"/>
      <c r="BH143" s="435"/>
      <c r="BI143" s="435"/>
      <c r="BJ143" s="434"/>
      <c r="BK143" s="434"/>
      <c r="BL143" s="434"/>
      <c r="BM143" s="434"/>
      <c r="BN143" s="434"/>
      <c r="BO143" s="436"/>
      <c r="BP143" s="437"/>
      <c r="BQ143" s="437"/>
      <c r="BR143" s="438"/>
      <c r="BS143" s="438"/>
      <c r="BT143" s="438"/>
      <c r="BU143" s="438"/>
      <c r="BV143" s="438"/>
      <c r="BW143" s="438"/>
      <c r="BX143" s="438"/>
      <c r="BY143" s="438"/>
      <c r="BZ143" s="439"/>
      <c r="CA143" s="439"/>
      <c r="CB143" s="440"/>
      <c r="CC143" s="440"/>
      <c r="CD143" s="440"/>
      <c r="CE143" s="440"/>
      <c r="CF143" s="440"/>
      <c r="CG143" s="440"/>
      <c r="CH143" s="440"/>
      <c r="CI143" s="440"/>
      <c r="CJ143" s="441"/>
      <c r="CK143" s="441"/>
      <c r="CL143" s="441"/>
      <c r="CM143" s="441"/>
      <c r="CN143" s="441"/>
      <c r="CO143" s="441"/>
      <c r="CP143" s="441"/>
      <c r="CQ143" s="441"/>
      <c r="CR143" s="441"/>
      <c r="CS143" s="441"/>
      <c r="CT143" s="441"/>
      <c r="CU143" s="442"/>
      <c r="CV143" s="442"/>
      <c r="CW143" s="442"/>
      <c r="CX143" s="442"/>
      <c r="CY143" s="442"/>
      <c r="CZ143" s="442"/>
      <c r="DA143" s="442"/>
      <c r="DB143" s="442"/>
      <c r="DC143" s="442"/>
      <c r="DD143" s="442"/>
      <c r="DE143" s="443"/>
      <c r="DF143" s="443"/>
      <c r="DG143" s="443"/>
      <c r="DH143" s="443"/>
      <c r="DI143" s="443"/>
      <c r="DJ143" s="443"/>
      <c r="DK143" s="443"/>
      <c r="DL143" s="443"/>
      <c r="DM143" s="443"/>
      <c r="DN143" s="443"/>
      <c r="DO143" s="443"/>
      <c r="DP143" s="443"/>
      <c r="DQ143" s="443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5"/>
      <c r="EE143" s="445"/>
      <c r="EF143" s="445"/>
      <c r="EG143" s="445"/>
      <c r="EH143" s="445"/>
      <c r="EI143" s="445"/>
      <c r="EJ143" s="445"/>
      <c r="EK143" s="445"/>
      <c r="EL143" s="445"/>
      <c r="EM143" s="445"/>
      <c r="EN143" s="445"/>
      <c r="EO143" s="445"/>
      <c r="EP143" s="445"/>
      <c r="EQ143" s="446"/>
      <c r="ER143" s="446"/>
      <c r="ES143" s="446"/>
      <c r="ET143" s="446"/>
      <c r="EU143" s="446"/>
      <c r="EV143" s="446"/>
      <c r="EW143" s="446"/>
      <c r="EX143" s="446"/>
      <c r="EY143" s="446"/>
      <c r="EZ143" s="446"/>
      <c r="FA143" s="446"/>
      <c r="FB143" s="446"/>
      <c r="FC143" s="446"/>
      <c r="FD143" s="446"/>
      <c r="FE143" s="440"/>
      <c r="FF143" s="440"/>
      <c r="FG143" s="440"/>
      <c r="FH143" s="440"/>
      <c r="FI143" s="440"/>
      <c r="FJ143" s="440"/>
      <c r="FK143" s="440"/>
      <c r="FL143" s="440"/>
      <c r="FM143" s="440"/>
      <c r="FN143" s="440"/>
      <c r="FO143" s="440"/>
      <c r="FP143" s="440"/>
      <c r="FQ143" s="440"/>
      <c r="FR143" s="440"/>
      <c r="FS143" s="441"/>
      <c r="FT143" s="441"/>
      <c r="FU143" s="441"/>
      <c r="FV143" s="441"/>
      <c r="FW143" s="441"/>
      <c r="FX143" s="441"/>
      <c r="FY143" s="441"/>
      <c r="FZ143" s="441"/>
      <c r="GA143" s="441"/>
      <c r="GB143" s="441"/>
      <c r="GC143" s="441"/>
      <c r="GD143" s="441"/>
      <c r="GE143" s="441"/>
      <c r="GF143" s="441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2"/>
      <c r="GU143" s="442"/>
      <c r="GV143" s="443"/>
      <c r="GW143" s="443"/>
      <c r="GX143" s="443"/>
      <c r="GY143" s="443"/>
      <c r="GZ143" s="443"/>
      <c r="HA143" s="443"/>
      <c r="HB143" s="443"/>
      <c r="HC143" s="3674"/>
      <c r="HD143" s="443"/>
      <c r="HE143" s="443"/>
      <c r="HF143" s="443"/>
      <c r="HG143" s="444"/>
      <c r="HH143" s="444"/>
    </row>
    <row r="144" spans="1:216" s="536" customFormat="1" x14ac:dyDescent="0.25">
      <c r="A144" s="3510"/>
      <c r="B144" s="578"/>
      <c r="C144" s="181"/>
      <c r="D144" s="551"/>
      <c r="E144" s="552"/>
      <c r="F144" s="584">
        <v>4</v>
      </c>
      <c r="G144" s="585"/>
      <c r="H144" s="586" t="str">
        <f t="array" aca="1" ref="H144" ca="1">INDEX(joueurs,SMALL(IF(victoires=K144,ROW(INDIRECT("1:"&amp;ROWS(joueurs)))),COUNTIF(K$141:K144,K144)))</f>
        <v>Cyrille</v>
      </c>
      <c r="I144" s="586"/>
      <c r="J144" s="587"/>
      <c r="K144" s="588">
        <f>LARGE(victoires,ROWS($1:4))</f>
        <v>10</v>
      </c>
      <c r="L144" s="589">
        <f t="array" aca="1" ref="L144" ca="1">INDEX($C$7:$H$110,MATCH(H144,'INTEGRALE verrouillée'!joueurs,0),6)</f>
        <v>9.2592592592592587E-2</v>
      </c>
      <c r="M144" s="590"/>
      <c r="N144" s="549"/>
      <c r="O144" s="549"/>
      <c r="P144" s="562"/>
      <c r="Q144" s="562"/>
      <c r="R144" s="559"/>
      <c r="S144" s="560"/>
      <c r="T144" s="561"/>
      <c r="U144" s="561"/>
      <c r="V144" s="556"/>
      <c r="W144" s="139"/>
      <c r="X144" s="145"/>
      <c r="Y144" s="145"/>
      <c r="Z144" s="396"/>
      <c r="AA144" s="557"/>
      <c r="AB144" s="558"/>
      <c r="AC144" s="3457"/>
      <c r="AD144" s="3457"/>
      <c r="AE144" s="3458"/>
      <c r="AF144" s="3458"/>
      <c r="AG144" s="3459"/>
      <c r="AH144" s="3459"/>
      <c r="AI144" s="3460"/>
      <c r="AJ144" s="3460"/>
      <c r="AK144" s="3461"/>
      <c r="AL144" s="3461"/>
      <c r="AM144" s="3462"/>
      <c r="AN144" s="3462"/>
      <c r="AO144" s="3463"/>
      <c r="AP144" s="3463"/>
      <c r="AQ144" s="3457"/>
      <c r="AR144" s="3457"/>
      <c r="AS144" s="3458"/>
      <c r="AT144" s="3458"/>
      <c r="AU144" s="3459"/>
      <c r="AV144" s="3459"/>
      <c r="AW144" s="3460"/>
      <c r="AX144" s="3460"/>
      <c r="AY144" s="3464"/>
      <c r="AZ144" s="3464"/>
      <c r="BA144" s="3478"/>
      <c r="BB144" s="3478"/>
      <c r="BC144" s="3615"/>
      <c r="BD144" s="3615"/>
      <c r="BE144" s="3755"/>
      <c r="BF144" s="3755"/>
      <c r="BG144" s="435"/>
      <c r="BH144" s="435"/>
      <c r="BI144" s="435"/>
      <c r="BJ144" s="434"/>
      <c r="BK144" s="434"/>
      <c r="BL144" s="434"/>
      <c r="BM144" s="434"/>
      <c r="BN144" s="434"/>
      <c r="BO144" s="436"/>
      <c r="BP144" s="437"/>
      <c r="BQ144" s="437"/>
      <c r="BR144" s="438"/>
      <c r="BS144" s="438"/>
      <c r="BT144" s="438"/>
      <c r="BU144" s="438"/>
      <c r="BV144" s="438"/>
      <c r="BW144" s="438"/>
      <c r="BX144" s="438"/>
      <c r="BY144" s="438"/>
      <c r="BZ144" s="439"/>
      <c r="CA144" s="439"/>
      <c r="CB144" s="440"/>
      <c r="CC144" s="440"/>
      <c r="CD144" s="440"/>
      <c r="CE144" s="440"/>
      <c r="CF144" s="440"/>
      <c r="CG144" s="440"/>
      <c r="CH144" s="440"/>
      <c r="CI144" s="440"/>
      <c r="CJ144" s="441"/>
      <c r="CK144" s="441"/>
      <c r="CL144" s="441"/>
      <c r="CM144" s="441"/>
      <c r="CN144" s="441"/>
      <c r="CO144" s="441"/>
      <c r="CP144" s="441"/>
      <c r="CQ144" s="441"/>
      <c r="CR144" s="441"/>
      <c r="CS144" s="441"/>
      <c r="CT144" s="441"/>
      <c r="CU144" s="442"/>
      <c r="CV144" s="442"/>
      <c r="CW144" s="442"/>
      <c r="CX144" s="442"/>
      <c r="CY144" s="442"/>
      <c r="CZ144" s="442"/>
      <c r="DA144" s="442"/>
      <c r="DB144" s="442"/>
      <c r="DC144" s="442"/>
      <c r="DD144" s="442"/>
      <c r="DE144" s="443"/>
      <c r="DF144" s="443"/>
      <c r="DG144" s="443"/>
      <c r="DH144" s="443"/>
      <c r="DI144" s="443"/>
      <c r="DJ144" s="443"/>
      <c r="DK144" s="443"/>
      <c r="DL144" s="443"/>
      <c r="DM144" s="443"/>
      <c r="DN144" s="443"/>
      <c r="DO144" s="443"/>
      <c r="DP144" s="443"/>
      <c r="DQ144" s="443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5"/>
      <c r="EE144" s="445"/>
      <c r="EF144" s="445"/>
      <c r="EG144" s="445"/>
      <c r="EH144" s="445"/>
      <c r="EI144" s="445"/>
      <c r="EJ144" s="445"/>
      <c r="EK144" s="445"/>
      <c r="EL144" s="445"/>
      <c r="EM144" s="445"/>
      <c r="EN144" s="445"/>
      <c r="EO144" s="445"/>
      <c r="EP144" s="445"/>
      <c r="EQ144" s="446"/>
      <c r="ER144" s="446"/>
      <c r="ES144" s="446"/>
      <c r="ET144" s="446"/>
      <c r="EU144" s="446"/>
      <c r="EV144" s="446"/>
      <c r="EW144" s="446"/>
      <c r="EX144" s="446"/>
      <c r="EY144" s="446"/>
      <c r="EZ144" s="446"/>
      <c r="FA144" s="446"/>
      <c r="FB144" s="446"/>
      <c r="FC144" s="446"/>
      <c r="FD144" s="446"/>
      <c r="FE144" s="440"/>
      <c r="FF144" s="440"/>
      <c r="FG144" s="440"/>
      <c r="FH144" s="440"/>
      <c r="FI144" s="440"/>
      <c r="FJ144" s="440"/>
      <c r="FK144" s="440"/>
      <c r="FL144" s="440"/>
      <c r="FM144" s="440"/>
      <c r="FN144" s="440"/>
      <c r="FO144" s="440"/>
      <c r="FP144" s="440"/>
      <c r="FQ144" s="440"/>
      <c r="FR144" s="440"/>
      <c r="FS144" s="441"/>
      <c r="FT144" s="441"/>
      <c r="FU144" s="441"/>
      <c r="FV144" s="441"/>
      <c r="FW144" s="441"/>
      <c r="FX144" s="441"/>
      <c r="FY144" s="441"/>
      <c r="FZ144" s="441"/>
      <c r="GA144" s="441"/>
      <c r="GB144" s="441"/>
      <c r="GC144" s="441"/>
      <c r="GD144" s="441"/>
      <c r="GE144" s="441"/>
      <c r="GF144" s="441"/>
      <c r="GG144" s="442"/>
      <c r="GH144" s="442"/>
      <c r="GI144" s="442"/>
      <c r="GJ144" s="442"/>
      <c r="GK144" s="442"/>
      <c r="GL144" s="442"/>
      <c r="GM144" s="442"/>
      <c r="GN144" s="442"/>
      <c r="GO144" s="442"/>
      <c r="GP144" s="442"/>
      <c r="GQ144" s="442"/>
      <c r="GR144" s="442"/>
      <c r="GS144" s="442"/>
      <c r="GT144" s="442"/>
      <c r="GU144" s="442"/>
      <c r="GV144" s="443"/>
      <c r="GW144" s="443"/>
      <c r="GX144" s="443"/>
      <c r="GY144" s="443"/>
      <c r="GZ144" s="443"/>
      <c r="HA144" s="443"/>
      <c r="HB144" s="443"/>
      <c r="HC144" s="3674"/>
      <c r="HD144" s="443"/>
      <c r="HE144" s="443"/>
      <c r="HF144" s="443"/>
      <c r="HG144" s="444"/>
      <c r="HH144" s="444"/>
    </row>
    <row r="145" spans="1:216" s="536" customFormat="1" x14ac:dyDescent="0.25">
      <c r="A145" s="3510"/>
      <c r="B145" s="578"/>
      <c r="C145" s="181"/>
      <c r="D145" s="551"/>
      <c r="E145" s="552"/>
      <c r="F145" s="584">
        <v>5</v>
      </c>
      <c r="G145" s="585"/>
      <c r="H145" s="586" t="str">
        <f t="array" aca="1" ref="H145" ca="1">INDEX(joueurs,SMALL(IF(victoires=K145,ROW(INDIRECT("1:"&amp;ROWS(joueurs)))),COUNTIF(K$141:K145,K145)))</f>
        <v>Fred</v>
      </c>
      <c r="I145" s="586"/>
      <c r="J145" s="587"/>
      <c r="K145" s="588">
        <f>LARGE(victoires,ROWS($1:5))</f>
        <v>9</v>
      </c>
      <c r="L145" s="589">
        <f t="array" aca="1" ref="L145" ca="1">INDEX($C$7:$H$110,MATCH(H145,'INTEGRALE verrouillée'!joueurs,0),6)</f>
        <v>6.7164179104477612E-2</v>
      </c>
      <c r="M145" s="590"/>
      <c r="N145" s="549"/>
      <c r="O145" s="549"/>
      <c r="P145" s="562"/>
      <c r="Q145" s="562"/>
      <c r="R145" s="559"/>
      <c r="S145" s="560"/>
      <c r="T145" s="561"/>
      <c r="U145" s="591"/>
      <c r="V145" s="556"/>
      <c r="W145" s="139"/>
      <c r="X145" s="145"/>
      <c r="Y145" s="145"/>
      <c r="Z145" s="396"/>
      <c r="AA145" s="557"/>
      <c r="AB145" s="558"/>
      <c r="AC145" s="3457"/>
      <c r="AD145" s="3457"/>
      <c r="AE145" s="3458"/>
      <c r="AF145" s="3458"/>
      <c r="AG145" s="3459"/>
      <c r="AH145" s="3459"/>
      <c r="AI145" s="3460"/>
      <c r="AJ145" s="3460"/>
      <c r="AK145" s="3461"/>
      <c r="AL145" s="3461"/>
      <c r="AM145" s="3462"/>
      <c r="AN145" s="3462"/>
      <c r="AO145" s="3463"/>
      <c r="AP145" s="3463"/>
      <c r="AQ145" s="3457"/>
      <c r="AR145" s="3457"/>
      <c r="AS145" s="3458"/>
      <c r="AT145" s="3458"/>
      <c r="AU145" s="3459"/>
      <c r="AV145" s="3459"/>
      <c r="AW145" s="3460"/>
      <c r="AX145" s="3460"/>
      <c r="AY145" s="3464"/>
      <c r="AZ145" s="3464"/>
      <c r="BA145" s="3478"/>
      <c r="BB145" s="3478"/>
      <c r="BC145" s="3615"/>
      <c r="BD145" s="3615"/>
      <c r="BE145" s="3755"/>
      <c r="BF145" s="3755"/>
      <c r="BG145" s="435"/>
      <c r="BH145" s="435"/>
      <c r="BI145" s="435"/>
      <c r="BJ145" s="434"/>
      <c r="BK145" s="434"/>
      <c r="BL145" s="434"/>
      <c r="BM145" s="434"/>
      <c r="BN145" s="434"/>
      <c r="BO145" s="436"/>
      <c r="BP145" s="437"/>
      <c r="BQ145" s="437"/>
      <c r="BR145" s="438"/>
      <c r="BS145" s="438"/>
      <c r="BT145" s="438"/>
      <c r="BU145" s="438"/>
      <c r="BV145" s="438"/>
      <c r="BW145" s="438"/>
      <c r="BX145" s="438"/>
      <c r="BY145" s="438"/>
      <c r="BZ145" s="439"/>
      <c r="CA145" s="439"/>
      <c r="CB145" s="440"/>
      <c r="CC145" s="440"/>
      <c r="CD145" s="440"/>
      <c r="CE145" s="440"/>
      <c r="CF145" s="440"/>
      <c r="CG145" s="440"/>
      <c r="CH145" s="440"/>
      <c r="CI145" s="440"/>
      <c r="CJ145" s="441"/>
      <c r="CK145" s="441"/>
      <c r="CL145" s="441"/>
      <c r="CM145" s="441"/>
      <c r="CN145" s="441"/>
      <c r="CO145" s="441"/>
      <c r="CP145" s="441"/>
      <c r="CQ145" s="441"/>
      <c r="CR145" s="441"/>
      <c r="CS145" s="441"/>
      <c r="CT145" s="441"/>
      <c r="CU145" s="442"/>
      <c r="CV145" s="442"/>
      <c r="CW145" s="442"/>
      <c r="CX145" s="442"/>
      <c r="CY145" s="442"/>
      <c r="CZ145" s="442"/>
      <c r="DA145" s="442"/>
      <c r="DB145" s="442"/>
      <c r="DC145" s="442"/>
      <c r="DD145" s="442"/>
      <c r="DE145" s="443"/>
      <c r="DF145" s="443"/>
      <c r="DG145" s="443"/>
      <c r="DH145" s="443"/>
      <c r="DI145" s="443"/>
      <c r="DJ145" s="443"/>
      <c r="DK145" s="443"/>
      <c r="DL145" s="443"/>
      <c r="DM145" s="443"/>
      <c r="DN145" s="443"/>
      <c r="DO145" s="443"/>
      <c r="DP145" s="443"/>
      <c r="DQ145" s="443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5"/>
      <c r="EE145" s="445"/>
      <c r="EF145" s="445"/>
      <c r="EG145" s="445"/>
      <c r="EH145" s="445"/>
      <c r="EI145" s="445"/>
      <c r="EJ145" s="445"/>
      <c r="EK145" s="445"/>
      <c r="EL145" s="445"/>
      <c r="EM145" s="445"/>
      <c r="EN145" s="445"/>
      <c r="EO145" s="445"/>
      <c r="EP145" s="445"/>
      <c r="EQ145" s="446"/>
      <c r="ER145" s="446"/>
      <c r="ES145" s="446"/>
      <c r="ET145" s="446"/>
      <c r="EU145" s="446"/>
      <c r="EV145" s="446"/>
      <c r="EW145" s="446"/>
      <c r="EX145" s="446"/>
      <c r="EY145" s="446"/>
      <c r="EZ145" s="446"/>
      <c r="FA145" s="446"/>
      <c r="FB145" s="446"/>
      <c r="FC145" s="446"/>
      <c r="FD145" s="446"/>
      <c r="FE145" s="440"/>
      <c r="FF145" s="440"/>
      <c r="FG145" s="440"/>
      <c r="FH145" s="440"/>
      <c r="FI145" s="440"/>
      <c r="FJ145" s="440"/>
      <c r="FK145" s="440"/>
      <c r="FL145" s="440"/>
      <c r="FM145" s="440"/>
      <c r="FN145" s="440"/>
      <c r="FO145" s="440"/>
      <c r="FP145" s="440"/>
      <c r="FQ145" s="440"/>
      <c r="FR145" s="440"/>
      <c r="FS145" s="441"/>
      <c r="FT145" s="441"/>
      <c r="FU145" s="441"/>
      <c r="FV145" s="441"/>
      <c r="FW145" s="441"/>
      <c r="FX145" s="441"/>
      <c r="FY145" s="441"/>
      <c r="FZ145" s="441"/>
      <c r="GA145" s="441"/>
      <c r="GB145" s="441"/>
      <c r="GC145" s="441"/>
      <c r="GD145" s="441"/>
      <c r="GE145" s="441"/>
      <c r="GF145" s="441"/>
      <c r="GG145" s="442"/>
      <c r="GH145" s="442"/>
      <c r="GI145" s="442"/>
      <c r="GJ145" s="442"/>
      <c r="GK145" s="442"/>
      <c r="GL145" s="442"/>
      <c r="GM145" s="442"/>
      <c r="GN145" s="442"/>
      <c r="GO145" s="442"/>
      <c r="GP145" s="442"/>
      <c r="GQ145" s="442"/>
      <c r="GR145" s="442"/>
      <c r="GS145" s="442"/>
      <c r="GT145" s="442"/>
      <c r="GU145" s="442"/>
      <c r="GV145" s="443"/>
      <c r="GW145" s="443"/>
      <c r="GX145" s="443"/>
      <c r="GY145" s="443"/>
      <c r="GZ145" s="443"/>
      <c r="HA145" s="443"/>
      <c r="HB145" s="443"/>
      <c r="HC145" s="3674"/>
      <c r="HD145" s="443"/>
      <c r="HE145" s="443"/>
      <c r="HF145" s="443"/>
      <c r="HG145" s="444"/>
      <c r="HH145" s="444"/>
    </row>
    <row r="146" spans="1:216" s="536" customFormat="1" x14ac:dyDescent="0.25">
      <c r="A146" s="3510"/>
      <c r="B146" s="578"/>
      <c r="C146" s="181"/>
      <c r="D146" s="551"/>
      <c r="E146" s="552"/>
      <c r="F146" s="584">
        <v>6</v>
      </c>
      <c r="G146" s="585"/>
      <c r="H146" s="586" t="str">
        <f t="array" aca="1" ref="H146" ca="1">INDEX(joueurs,SMALL(IF(victoires=K146,ROW(INDIRECT("1:"&amp;ROWS(joueurs)))),COUNTIF(K$141:K146,K146)))</f>
        <v>Pilou</v>
      </c>
      <c r="I146" s="586"/>
      <c r="J146" s="587"/>
      <c r="K146" s="588">
        <f>LARGE(victoires,ROWS($1:6))</f>
        <v>9</v>
      </c>
      <c r="L146" s="589">
        <f t="array" aca="1" ref="L146" ca="1">INDEX($C$7:$H$110,MATCH(H146,'INTEGRALE verrouillée'!joueurs,0),6)</f>
        <v>0.10465116279069768</v>
      </c>
      <c r="M146" s="590"/>
      <c r="N146" s="549"/>
      <c r="O146" s="549"/>
      <c r="P146" s="562"/>
      <c r="Q146" s="562"/>
      <c r="R146" s="559"/>
      <c r="S146" s="560"/>
      <c r="T146" s="561"/>
      <c r="U146" s="561"/>
      <c r="V146" s="556"/>
      <c r="W146" s="139"/>
      <c r="X146" s="145"/>
      <c r="Y146" s="145"/>
      <c r="Z146" s="396"/>
      <c r="AA146" s="557"/>
      <c r="AB146" s="558"/>
      <c r="AC146" s="3457"/>
      <c r="AD146" s="3457"/>
      <c r="AE146" s="3458"/>
      <c r="AF146" s="3458"/>
      <c r="AG146" s="3459"/>
      <c r="AH146" s="3459"/>
      <c r="AI146" s="3460"/>
      <c r="AJ146" s="3460"/>
      <c r="AK146" s="3461"/>
      <c r="AL146" s="3461"/>
      <c r="AM146" s="3462"/>
      <c r="AN146" s="3462"/>
      <c r="AO146" s="3463"/>
      <c r="AP146" s="3463"/>
      <c r="AQ146" s="3457"/>
      <c r="AR146" s="3457"/>
      <c r="AS146" s="3458"/>
      <c r="AT146" s="3458"/>
      <c r="AU146" s="3459"/>
      <c r="AV146" s="3459"/>
      <c r="AW146" s="3460"/>
      <c r="AX146" s="3460"/>
      <c r="AY146" s="3464"/>
      <c r="AZ146" s="3464"/>
      <c r="BA146" s="3478"/>
      <c r="BB146" s="3478"/>
      <c r="BC146" s="3615"/>
      <c r="BD146" s="3615"/>
      <c r="BE146" s="3755"/>
      <c r="BF146" s="3755"/>
      <c r="BG146" s="435"/>
      <c r="BH146" s="435"/>
      <c r="BI146" s="435"/>
      <c r="BJ146" s="434"/>
      <c r="BK146" s="434"/>
      <c r="BL146" s="434"/>
      <c r="BM146" s="434"/>
      <c r="BN146" s="434"/>
      <c r="BO146" s="436"/>
      <c r="BP146" s="437"/>
      <c r="BQ146" s="437"/>
      <c r="BR146" s="438"/>
      <c r="BS146" s="438"/>
      <c r="BT146" s="438"/>
      <c r="BU146" s="438"/>
      <c r="BV146" s="438"/>
      <c r="BW146" s="438"/>
      <c r="BX146" s="438"/>
      <c r="BY146" s="438"/>
      <c r="BZ146" s="439"/>
      <c r="CA146" s="439"/>
      <c r="CB146" s="440"/>
      <c r="CC146" s="440"/>
      <c r="CD146" s="440"/>
      <c r="CE146" s="440"/>
      <c r="CF146" s="440"/>
      <c r="CG146" s="440"/>
      <c r="CH146" s="440"/>
      <c r="CI146" s="440"/>
      <c r="CJ146" s="441"/>
      <c r="CK146" s="441"/>
      <c r="CL146" s="441"/>
      <c r="CM146" s="441"/>
      <c r="CN146" s="441"/>
      <c r="CO146" s="441"/>
      <c r="CP146" s="441"/>
      <c r="CQ146" s="441"/>
      <c r="CR146" s="441"/>
      <c r="CS146" s="441"/>
      <c r="CT146" s="441"/>
      <c r="CU146" s="442"/>
      <c r="CV146" s="442"/>
      <c r="CW146" s="442"/>
      <c r="CX146" s="442"/>
      <c r="CY146" s="442"/>
      <c r="CZ146" s="442"/>
      <c r="DA146" s="442"/>
      <c r="DB146" s="442"/>
      <c r="DC146" s="442"/>
      <c r="DD146" s="442"/>
      <c r="DE146" s="443"/>
      <c r="DF146" s="443"/>
      <c r="DG146" s="443"/>
      <c r="DH146" s="443"/>
      <c r="DI146" s="443"/>
      <c r="DJ146" s="443"/>
      <c r="DK146" s="443"/>
      <c r="DL146" s="443"/>
      <c r="DM146" s="443"/>
      <c r="DN146" s="443"/>
      <c r="DO146" s="443"/>
      <c r="DP146" s="443"/>
      <c r="DQ146" s="443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5"/>
      <c r="EE146" s="445"/>
      <c r="EF146" s="445"/>
      <c r="EG146" s="445"/>
      <c r="EH146" s="445"/>
      <c r="EI146" s="445"/>
      <c r="EJ146" s="445"/>
      <c r="EK146" s="445"/>
      <c r="EL146" s="445"/>
      <c r="EM146" s="445"/>
      <c r="EN146" s="445"/>
      <c r="EO146" s="445"/>
      <c r="EP146" s="445"/>
      <c r="EQ146" s="446"/>
      <c r="ER146" s="446"/>
      <c r="ES146" s="446"/>
      <c r="ET146" s="446"/>
      <c r="EU146" s="446"/>
      <c r="EV146" s="446"/>
      <c r="EW146" s="446"/>
      <c r="EX146" s="446"/>
      <c r="EY146" s="446"/>
      <c r="EZ146" s="446"/>
      <c r="FA146" s="446"/>
      <c r="FB146" s="446"/>
      <c r="FC146" s="446"/>
      <c r="FD146" s="446"/>
      <c r="FE146" s="440"/>
      <c r="FF146" s="440"/>
      <c r="FG146" s="440"/>
      <c r="FH146" s="440"/>
      <c r="FI146" s="440"/>
      <c r="FJ146" s="440"/>
      <c r="FK146" s="440"/>
      <c r="FL146" s="440"/>
      <c r="FM146" s="440"/>
      <c r="FN146" s="440"/>
      <c r="FO146" s="440"/>
      <c r="FP146" s="440"/>
      <c r="FQ146" s="440"/>
      <c r="FR146" s="440"/>
      <c r="FS146" s="441"/>
      <c r="FT146" s="441"/>
      <c r="FU146" s="441"/>
      <c r="FV146" s="441"/>
      <c r="FW146" s="441"/>
      <c r="FX146" s="441"/>
      <c r="FY146" s="441"/>
      <c r="FZ146" s="441"/>
      <c r="GA146" s="441"/>
      <c r="GB146" s="441"/>
      <c r="GC146" s="441"/>
      <c r="GD146" s="441"/>
      <c r="GE146" s="441"/>
      <c r="GF146" s="441"/>
      <c r="GG146" s="442"/>
      <c r="GH146" s="442"/>
      <c r="GI146" s="442"/>
      <c r="GJ146" s="442"/>
      <c r="GK146" s="442"/>
      <c r="GL146" s="442"/>
      <c r="GM146" s="442"/>
      <c r="GN146" s="442"/>
      <c r="GO146" s="442"/>
      <c r="GP146" s="442"/>
      <c r="GQ146" s="442"/>
      <c r="GR146" s="442"/>
      <c r="GS146" s="442"/>
      <c r="GT146" s="442"/>
      <c r="GU146" s="442"/>
      <c r="GV146" s="443"/>
      <c r="GW146" s="443"/>
      <c r="GX146" s="443"/>
      <c r="GY146" s="443"/>
      <c r="GZ146" s="443"/>
      <c r="HA146" s="443"/>
      <c r="HB146" s="443"/>
      <c r="HC146" s="3674"/>
      <c r="HD146" s="443"/>
      <c r="HE146" s="443"/>
      <c r="HF146" s="443"/>
      <c r="HG146" s="444"/>
      <c r="HH146" s="444"/>
    </row>
    <row r="147" spans="1:216" s="536" customFormat="1" x14ac:dyDescent="0.25">
      <c r="A147" s="3510"/>
      <c r="B147" s="578"/>
      <c r="C147" s="181"/>
      <c r="D147" s="551"/>
      <c r="E147" s="552"/>
      <c r="F147" s="584">
        <v>7</v>
      </c>
      <c r="G147" s="585"/>
      <c r="H147" s="586" t="str">
        <f t="array" aca="1" ref="H147" ca="1">INDEX(joueurs,SMALL(IF(victoires=K147,ROW(INDIRECT("1:"&amp;ROWS(joueurs)))),COUNTIF(K$141:K147,K147)))</f>
        <v>Mathias</v>
      </c>
      <c r="I147" s="586"/>
      <c r="J147" s="587"/>
      <c r="K147" s="588">
        <f>LARGE(victoires,ROWS($1:7))</f>
        <v>7</v>
      </c>
      <c r="L147" s="589">
        <f t="array" aca="1" ref="L147" ca="1">INDEX($C$7:$H$110,MATCH(H147,'INTEGRALE verrouillée'!joueurs,0),6)</f>
        <v>0.13461538461538461</v>
      </c>
      <c r="M147" s="590"/>
      <c r="N147" s="549"/>
      <c r="O147" s="549"/>
      <c r="P147" s="562"/>
      <c r="Q147" s="562"/>
      <c r="R147" s="559"/>
      <c r="S147" s="560"/>
      <c r="T147" s="561"/>
      <c r="U147" s="561"/>
      <c r="V147" s="556"/>
      <c r="W147" s="139"/>
      <c r="X147" s="145"/>
      <c r="Y147" s="145"/>
      <c r="Z147" s="396"/>
      <c r="AA147" s="557"/>
      <c r="AB147" s="558"/>
      <c r="AC147" s="3457"/>
      <c r="AD147" s="3457"/>
      <c r="AE147" s="3458"/>
      <c r="AF147" s="3458"/>
      <c r="AG147" s="3459"/>
      <c r="AH147" s="3459"/>
      <c r="AI147" s="3460"/>
      <c r="AJ147" s="3460"/>
      <c r="AK147" s="3461"/>
      <c r="AL147" s="3461"/>
      <c r="AM147" s="3462"/>
      <c r="AN147" s="3462"/>
      <c r="AO147" s="3463"/>
      <c r="AP147" s="3463"/>
      <c r="AQ147" s="3457"/>
      <c r="AR147" s="3457"/>
      <c r="AS147" s="3458"/>
      <c r="AT147" s="3458"/>
      <c r="AU147" s="3459"/>
      <c r="AV147" s="3459"/>
      <c r="AW147" s="3460"/>
      <c r="AX147" s="3460"/>
      <c r="AY147" s="3464"/>
      <c r="AZ147" s="3464"/>
      <c r="BA147" s="3478"/>
      <c r="BB147" s="3478"/>
      <c r="BC147" s="3615"/>
      <c r="BD147" s="3615"/>
      <c r="BE147" s="3755"/>
      <c r="BF147" s="3755"/>
      <c r="BG147" s="435"/>
      <c r="BH147" s="435"/>
      <c r="BI147" s="435"/>
      <c r="BJ147" s="434"/>
      <c r="BK147" s="434"/>
      <c r="BL147" s="434"/>
      <c r="BM147" s="434"/>
      <c r="BN147" s="434"/>
      <c r="BO147" s="436"/>
      <c r="BP147" s="437"/>
      <c r="BQ147" s="437"/>
      <c r="BR147" s="438"/>
      <c r="BS147" s="438"/>
      <c r="BT147" s="438"/>
      <c r="BU147" s="438"/>
      <c r="BV147" s="438"/>
      <c r="BW147" s="438"/>
      <c r="BX147" s="438"/>
      <c r="BY147" s="438"/>
      <c r="BZ147" s="439"/>
      <c r="CA147" s="439"/>
      <c r="CB147" s="440"/>
      <c r="CC147" s="440"/>
      <c r="CD147" s="440"/>
      <c r="CE147" s="440"/>
      <c r="CF147" s="440"/>
      <c r="CG147" s="440"/>
      <c r="CH147" s="440"/>
      <c r="CI147" s="440"/>
      <c r="CJ147" s="441"/>
      <c r="CK147" s="441"/>
      <c r="CL147" s="441"/>
      <c r="CM147" s="441"/>
      <c r="CN147" s="441"/>
      <c r="CO147" s="441"/>
      <c r="CP147" s="441"/>
      <c r="CQ147" s="441"/>
      <c r="CR147" s="441"/>
      <c r="CS147" s="441"/>
      <c r="CT147" s="441"/>
      <c r="CU147" s="442"/>
      <c r="CV147" s="442"/>
      <c r="CW147" s="442"/>
      <c r="CX147" s="442"/>
      <c r="CY147" s="442"/>
      <c r="CZ147" s="442"/>
      <c r="DA147" s="442"/>
      <c r="DB147" s="442"/>
      <c r="DC147" s="442"/>
      <c r="DD147" s="442"/>
      <c r="DE147" s="443"/>
      <c r="DF147" s="443"/>
      <c r="DG147" s="443"/>
      <c r="DH147" s="443"/>
      <c r="DI147" s="443"/>
      <c r="DJ147" s="443"/>
      <c r="DK147" s="443"/>
      <c r="DL147" s="443"/>
      <c r="DM147" s="443"/>
      <c r="DN147" s="443"/>
      <c r="DO147" s="443"/>
      <c r="DP147" s="443"/>
      <c r="DQ147" s="443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5"/>
      <c r="EE147" s="445"/>
      <c r="EF147" s="445"/>
      <c r="EG147" s="445"/>
      <c r="EH147" s="445"/>
      <c r="EI147" s="445"/>
      <c r="EJ147" s="445"/>
      <c r="EK147" s="445"/>
      <c r="EL147" s="445"/>
      <c r="EM147" s="445"/>
      <c r="EN147" s="445"/>
      <c r="EO147" s="445"/>
      <c r="EP147" s="445"/>
      <c r="EQ147" s="446"/>
      <c r="ER147" s="446"/>
      <c r="ES147" s="446"/>
      <c r="ET147" s="446"/>
      <c r="EU147" s="446"/>
      <c r="EV147" s="446"/>
      <c r="EW147" s="446"/>
      <c r="EX147" s="446"/>
      <c r="EY147" s="446"/>
      <c r="EZ147" s="446"/>
      <c r="FA147" s="446"/>
      <c r="FB147" s="446"/>
      <c r="FC147" s="446"/>
      <c r="FD147" s="446"/>
      <c r="FE147" s="440"/>
      <c r="FF147" s="440"/>
      <c r="FG147" s="440"/>
      <c r="FH147" s="440"/>
      <c r="FI147" s="440"/>
      <c r="FJ147" s="440"/>
      <c r="FK147" s="440"/>
      <c r="FL147" s="440"/>
      <c r="FM147" s="440"/>
      <c r="FN147" s="440"/>
      <c r="FO147" s="440"/>
      <c r="FP147" s="440"/>
      <c r="FQ147" s="440"/>
      <c r="FR147" s="440"/>
      <c r="FS147" s="441"/>
      <c r="FT147" s="441"/>
      <c r="FU147" s="441"/>
      <c r="FV147" s="441"/>
      <c r="FW147" s="441"/>
      <c r="FX147" s="441"/>
      <c r="FY147" s="441"/>
      <c r="FZ147" s="441"/>
      <c r="GA147" s="441"/>
      <c r="GB147" s="441"/>
      <c r="GC147" s="441"/>
      <c r="GD147" s="441"/>
      <c r="GE147" s="441"/>
      <c r="GF147" s="441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2"/>
      <c r="GU147" s="442"/>
      <c r="GV147" s="443"/>
      <c r="GW147" s="443"/>
      <c r="GX147" s="443"/>
      <c r="GY147" s="443"/>
      <c r="GZ147" s="443"/>
      <c r="HA147" s="443"/>
      <c r="HB147" s="443"/>
      <c r="HC147" s="3674"/>
      <c r="HD147" s="443"/>
      <c r="HE147" s="443"/>
      <c r="HF147" s="443"/>
      <c r="HG147" s="444"/>
      <c r="HH147" s="444"/>
    </row>
    <row r="148" spans="1:216" s="536" customFormat="1" x14ac:dyDescent="0.25">
      <c r="A148" s="3510"/>
      <c r="B148" s="578"/>
      <c r="C148" s="181"/>
      <c r="D148" s="551"/>
      <c r="E148" s="552"/>
      <c r="F148" s="584">
        <v>8</v>
      </c>
      <c r="G148" s="585"/>
      <c r="H148" s="586" t="str">
        <f t="array" aca="1" ref="H148" ca="1">INDEX(joueurs,SMALL(IF(victoires=K148,ROW(INDIRECT("1:"&amp;ROWS(joueurs)))),COUNTIF(K$141:K148,K148)))</f>
        <v>Fred S.</v>
      </c>
      <c r="I148" s="586"/>
      <c r="J148" s="587"/>
      <c r="K148" s="588">
        <f>LARGE(victoires,ROWS($1:8))</f>
        <v>6</v>
      </c>
      <c r="L148" s="589">
        <f t="array" aca="1" ref="L148" ca="1">INDEX($C$7:$H$110,MATCH(H148,'INTEGRALE verrouillée'!joueurs,0),6)</f>
        <v>8.9552238805970144E-2</v>
      </c>
      <c r="M148" s="590"/>
      <c r="N148" s="549"/>
      <c r="O148" s="549"/>
      <c r="P148" s="562"/>
      <c r="Q148" s="562"/>
      <c r="R148" s="559"/>
      <c r="S148" s="560"/>
      <c r="T148" s="561"/>
      <c r="U148" s="561"/>
      <c r="V148" s="556"/>
      <c r="W148" s="139"/>
      <c r="X148" s="145"/>
      <c r="Y148" s="145"/>
      <c r="Z148" s="396"/>
      <c r="AA148" s="557"/>
      <c r="AB148" s="558"/>
      <c r="AC148" s="3457"/>
      <c r="AD148" s="3457"/>
      <c r="AE148" s="3458"/>
      <c r="AF148" s="3458"/>
      <c r="AG148" s="3459"/>
      <c r="AH148" s="3459"/>
      <c r="AI148" s="3460"/>
      <c r="AJ148" s="3460"/>
      <c r="AK148" s="3461"/>
      <c r="AL148" s="3461"/>
      <c r="AM148" s="3462"/>
      <c r="AN148" s="3462"/>
      <c r="AO148" s="3463"/>
      <c r="AP148" s="3463"/>
      <c r="AQ148" s="3457"/>
      <c r="AR148" s="3457"/>
      <c r="AS148" s="3458"/>
      <c r="AT148" s="3458"/>
      <c r="AU148" s="3459"/>
      <c r="AV148" s="3459"/>
      <c r="AW148" s="3460"/>
      <c r="AX148" s="3460"/>
      <c r="AY148" s="3464"/>
      <c r="AZ148" s="3464"/>
      <c r="BA148" s="3478"/>
      <c r="BB148" s="3478"/>
      <c r="BC148" s="3615"/>
      <c r="BD148" s="3615"/>
      <c r="BE148" s="3755"/>
      <c r="BF148" s="3755"/>
      <c r="BG148" s="435"/>
      <c r="BH148" s="435"/>
      <c r="BI148" s="435"/>
      <c r="BJ148" s="434"/>
      <c r="BK148" s="434"/>
      <c r="BL148" s="434"/>
      <c r="BM148" s="434"/>
      <c r="BN148" s="434"/>
      <c r="BO148" s="436"/>
      <c r="BP148" s="437"/>
      <c r="BQ148" s="437"/>
      <c r="BR148" s="438"/>
      <c r="BS148" s="438"/>
      <c r="BT148" s="438"/>
      <c r="BU148" s="438"/>
      <c r="BV148" s="438"/>
      <c r="BW148" s="438"/>
      <c r="BX148" s="438"/>
      <c r="BY148" s="438"/>
      <c r="BZ148" s="439"/>
      <c r="CA148" s="439"/>
      <c r="CB148" s="440"/>
      <c r="CC148" s="440"/>
      <c r="CD148" s="440"/>
      <c r="CE148" s="440"/>
      <c r="CF148" s="440"/>
      <c r="CG148" s="440"/>
      <c r="CH148" s="440"/>
      <c r="CI148" s="440"/>
      <c r="CJ148" s="441"/>
      <c r="CK148" s="441"/>
      <c r="CL148" s="441"/>
      <c r="CM148" s="441"/>
      <c r="CN148" s="441"/>
      <c r="CO148" s="441"/>
      <c r="CP148" s="441"/>
      <c r="CQ148" s="441"/>
      <c r="CR148" s="441"/>
      <c r="CS148" s="441"/>
      <c r="CT148" s="441"/>
      <c r="CU148" s="442"/>
      <c r="CV148" s="442"/>
      <c r="CW148" s="442"/>
      <c r="CX148" s="442"/>
      <c r="CY148" s="442"/>
      <c r="CZ148" s="442"/>
      <c r="DA148" s="442"/>
      <c r="DB148" s="442"/>
      <c r="DC148" s="442"/>
      <c r="DD148" s="442"/>
      <c r="DE148" s="443"/>
      <c r="DF148" s="443"/>
      <c r="DG148" s="443"/>
      <c r="DH148" s="443"/>
      <c r="DI148" s="443"/>
      <c r="DJ148" s="443"/>
      <c r="DK148" s="443"/>
      <c r="DL148" s="443"/>
      <c r="DM148" s="443"/>
      <c r="DN148" s="443"/>
      <c r="DO148" s="443"/>
      <c r="DP148" s="443"/>
      <c r="DQ148" s="443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5"/>
      <c r="EE148" s="445"/>
      <c r="EF148" s="445"/>
      <c r="EG148" s="445"/>
      <c r="EH148" s="445"/>
      <c r="EI148" s="445"/>
      <c r="EJ148" s="445"/>
      <c r="EK148" s="445"/>
      <c r="EL148" s="445"/>
      <c r="EM148" s="445"/>
      <c r="EN148" s="445"/>
      <c r="EO148" s="445"/>
      <c r="EP148" s="445"/>
      <c r="EQ148" s="446"/>
      <c r="ER148" s="446"/>
      <c r="ES148" s="446"/>
      <c r="ET148" s="446"/>
      <c r="EU148" s="446"/>
      <c r="EV148" s="446"/>
      <c r="EW148" s="446"/>
      <c r="EX148" s="446"/>
      <c r="EY148" s="446"/>
      <c r="EZ148" s="446"/>
      <c r="FA148" s="446"/>
      <c r="FB148" s="446"/>
      <c r="FC148" s="446"/>
      <c r="FD148" s="446"/>
      <c r="FE148" s="440"/>
      <c r="FF148" s="440"/>
      <c r="FG148" s="440"/>
      <c r="FH148" s="440"/>
      <c r="FI148" s="440"/>
      <c r="FJ148" s="440"/>
      <c r="FK148" s="440"/>
      <c r="FL148" s="440"/>
      <c r="FM148" s="440"/>
      <c r="FN148" s="440"/>
      <c r="FO148" s="440"/>
      <c r="FP148" s="440"/>
      <c r="FQ148" s="440"/>
      <c r="FR148" s="440"/>
      <c r="FS148" s="441"/>
      <c r="FT148" s="441"/>
      <c r="FU148" s="441"/>
      <c r="FV148" s="441"/>
      <c r="FW148" s="441"/>
      <c r="FX148" s="441"/>
      <c r="FY148" s="441"/>
      <c r="FZ148" s="441"/>
      <c r="GA148" s="441"/>
      <c r="GB148" s="441"/>
      <c r="GC148" s="441"/>
      <c r="GD148" s="441"/>
      <c r="GE148" s="441"/>
      <c r="GF148" s="441"/>
      <c r="GG148" s="442"/>
      <c r="GH148" s="442"/>
      <c r="GI148" s="442"/>
      <c r="GJ148" s="442"/>
      <c r="GK148" s="442"/>
      <c r="GL148" s="442"/>
      <c r="GM148" s="442"/>
      <c r="GN148" s="442"/>
      <c r="GO148" s="442"/>
      <c r="GP148" s="442"/>
      <c r="GQ148" s="442"/>
      <c r="GR148" s="442"/>
      <c r="GS148" s="442"/>
      <c r="GT148" s="442"/>
      <c r="GU148" s="442"/>
      <c r="GV148" s="443"/>
      <c r="GW148" s="443"/>
      <c r="GX148" s="443"/>
      <c r="GY148" s="443"/>
      <c r="GZ148" s="443"/>
      <c r="HA148" s="443"/>
      <c r="HB148" s="443"/>
      <c r="HC148" s="3674"/>
      <c r="HD148" s="443"/>
      <c r="HE148" s="443"/>
      <c r="HF148" s="443"/>
      <c r="HG148" s="444"/>
      <c r="HH148" s="444"/>
    </row>
    <row r="149" spans="1:216" s="536" customFormat="1" x14ac:dyDescent="0.25">
      <c r="A149" s="3510"/>
      <c r="B149" s="578"/>
      <c r="C149" s="181"/>
      <c r="D149" s="551"/>
      <c r="E149" s="552"/>
      <c r="F149" s="584">
        <v>9</v>
      </c>
      <c r="G149" s="585"/>
      <c r="H149" s="586" t="str">
        <f t="array" aca="1" ref="H149" ca="1">INDEX(joueurs,SMALL(IF(victoires=K149,ROW(INDIRECT("1:"&amp;ROWS(joueurs)))),COUNTIF(K$141:K149,K149)))</f>
        <v>Bobos</v>
      </c>
      <c r="I149" s="586"/>
      <c r="J149" s="587"/>
      <c r="K149" s="588">
        <f>LARGE(victoires,ROWS($1:9))</f>
        <v>5</v>
      </c>
      <c r="L149" s="589">
        <f t="array" aca="1" ref="L149" ca="1">INDEX($C$7:$H$110,MATCH(H149,'INTEGRALE verrouillée'!joueurs,0),6)</f>
        <v>0.16129032258064516</v>
      </c>
      <c r="M149" s="590"/>
      <c r="N149" s="549"/>
      <c r="O149" s="549"/>
      <c r="P149" s="562"/>
      <c r="Q149" s="562"/>
      <c r="R149" s="559"/>
      <c r="S149" s="560"/>
      <c r="T149" s="561"/>
      <c r="U149" s="561"/>
      <c r="V149" s="556"/>
      <c r="W149" s="139"/>
      <c r="X149" s="145"/>
      <c r="Y149" s="145"/>
      <c r="Z149" s="396"/>
      <c r="AA149" s="557"/>
      <c r="AB149" s="558"/>
      <c r="AC149" s="3457"/>
      <c r="AD149" s="3457"/>
      <c r="AE149" s="3458"/>
      <c r="AF149" s="3458"/>
      <c r="AG149" s="3459"/>
      <c r="AH149" s="3459"/>
      <c r="AI149" s="3460"/>
      <c r="AJ149" s="3460"/>
      <c r="AK149" s="3461"/>
      <c r="AL149" s="3461"/>
      <c r="AM149" s="3462"/>
      <c r="AN149" s="3462"/>
      <c r="AO149" s="3463"/>
      <c r="AP149" s="3463"/>
      <c r="AQ149" s="3457"/>
      <c r="AR149" s="3457"/>
      <c r="AS149" s="3458"/>
      <c r="AT149" s="3458"/>
      <c r="AU149" s="3459"/>
      <c r="AV149" s="3459"/>
      <c r="AW149" s="3460"/>
      <c r="AX149" s="3460"/>
      <c r="AY149" s="3464"/>
      <c r="AZ149" s="3464"/>
      <c r="BA149" s="3478"/>
      <c r="BB149" s="3478"/>
      <c r="BC149" s="3615"/>
      <c r="BD149" s="3615"/>
      <c r="BE149" s="3755"/>
      <c r="BF149" s="3755"/>
      <c r="BG149" s="435"/>
      <c r="BH149" s="435"/>
      <c r="BI149" s="435"/>
      <c r="BJ149" s="434"/>
      <c r="BK149" s="434"/>
      <c r="BL149" s="434"/>
      <c r="BM149" s="434"/>
      <c r="BN149" s="434"/>
      <c r="BO149" s="436"/>
      <c r="BP149" s="437"/>
      <c r="BQ149" s="437"/>
      <c r="BR149" s="438"/>
      <c r="BS149" s="438"/>
      <c r="BT149" s="438"/>
      <c r="BU149" s="438"/>
      <c r="BV149" s="438"/>
      <c r="BW149" s="438"/>
      <c r="BX149" s="438"/>
      <c r="BY149" s="438"/>
      <c r="BZ149" s="439"/>
      <c r="CA149" s="439"/>
      <c r="CB149" s="440"/>
      <c r="CC149" s="440"/>
      <c r="CD149" s="440"/>
      <c r="CE149" s="440"/>
      <c r="CF149" s="440"/>
      <c r="CG149" s="440"/>
      <c r="CH149" s="440"/>
      <c r="CI149" s="440"/>
      <c r="CJ149" s="441"/>
      <c r="CK149" s="441"/>
      <c r="CL149" s="441"/>
      <c r="CM149" s="441"/>
      <c r="CN149" s="441"/>
      <c r="CO149" s="441"/>
      <c r="CP149" s="441"/>
      <c r="CQ149" s="441"/>
      <c r="CR149" s="441"/>
      <c r="CS149" s="441"/>
      <c r="CT149" s="441"/>
      <c r="CU149" s="442"/>
      <c r="CV149" s="442"/>
      <c r="CW149" s="442"/>
      <c r="CX149" s="442"/>
      <c r="CY149" s="442"/>
      <c r="CZ149" s="442"/>
      <c r="DA149" s="442"/>
      <c r="DB149" s="442"/>
      <c r="DC149" s="442"/>
      <c r="DD149" s="442"/>
      <c r="DE149" s="443"/>
      <c r="DF149" s="443"/>
      <c r="DG149" s="443"/>
      <c r="DH149" s="443"/>
      <c r="DI149" s="443"/>
      <c r="DJ149" s="443"/>
      <c r="DK149" s="443"/>
      <c r="DL149" s="443"/>
      <c r="DM149" s="443"/>
      <c r="DN149" s="443"/>
      <c r="DO149" s="443"/>
      <c r="DP149" s="443"/>
      <c r="DQ149" s="443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5"/>
      <c r="EE149" s="445"/>
      <c r="EF149" s="445"/>
      <c r="EG149" s="445"/>
      <c r="EH149" s="445"/>
      <c r="EI149" s="445"/>
      <c r="EJ149" s="445"/>
      <c r="EK149" s="445"/>
      <c r="EL149" s="445"/>
      <c r="EM149" s="445"/>
      <c r="EN149" s="445"/>
      <c r="EO149" s="445"/>
      <c r="EP149" s="445"/>
      <c r="EQ149" s="446"/>
      <c r="ER149" s="446"/>
      <c r="ES149" s="446"/>
      <c r="ET149" s="446"/>
      <c r="EU149" s="446"/>
      <c r="EV149" s="446"/>
      <c r="EW149" s="446"/>
      <c r="EX149" s="446"/>
      <c r="EY149" s="446"/>
      <c r="EZ149" s="446"/>
      <c r="FA149" s="446"/>
      <c r="FB149" s="446"/>
      <c r="FC149" s="446"/>
      <c r="FD149" s="446"/>
      <c r="FE149" s="440"/>
      <c r="FF149" s="440"/>
      <c r="FG149" s="440"/>
      <c r="FH149" s="440"/>
      <c r="FI149" s="440"/>
      <c r="FJ149" s="440"/>
      <c r="FK149" s="440"/>
      <c r="FL149" s="440"/>
      <c r="FM149" s="440"/>
      <c r="FN149" s="440"/>
      <c r="FO149" s="440"/>
      <c r="FP149" s="440"/>
      <c r="FQ149" s="440"/>
      <c r="FR149" s="440"/>
      <c r="FS149" s="441"/>
      <c r="FT149" s="441"/>
      <c r="FU149" s="441"/>
      <c r="FV149" s="441"/>
      <c r="FW149" s="441"/>
      <c r="FX149" s="441"/>
      <c r="FY149" s="441"/>
      <c r="FZ149" s="441"/>
      <c r="GA149" s="441"/>
      <c r="GB149" s="441"/>
      <c r="GC149" s="441"/>
      <c r="GD149" s="441"/>
      <c r="GE149" s="441"/>
      <c r="GF149" s="441"/>
      <c r="GG149" s="442"/>
      <c r="GH149" s="442"/>
      <c r="GI149" s="442"/>
      <c r="GJ149" s="442"/>
      <c r="GK149" s="442"/>
      <c r="GL149" s="442"/>
      <c r="GM149" s="442"/>
      <c r="GN149" s="442"/>
      <c r="GO149" s="442"/>
      <c r="GP149" s="442"/>
      <c r="GQ149" s="442"/>
      <c r="GR149" s="442"/>
      <c r="GS149" s="442"/>
      <c r="GT149" s="442"/>
      <c r="GU149" s="442"/>
      <c r="GV149" s="443"/>
      <c r="GW149" s="443"/>
      <c r="GX149" s="443"/>
      <c r="GY149" s="443"/>
      <c r="GZ149" s="443"/>
      <c r="HA149" s="443"/>
      <c r="HB149" s="443"/>
      <c r="HC149" s="3674"/>
      <c r="HD149" s="443"/>
      <c r="HE149" s="443"/>
      <c r="HF149" s="443"/>
      <c r="HG149" s="444"/>
      <c r="HH149" s="444"/>
    </row>
    <row r="150" spans="1:216" s="536" customFormat="1" x14ac:dyDescent="0.25">
      <c r="A150" s="3510"/>
      <c r="B150" s="578"/>
      <c r="C150" s="181"/>
      <c r="D150" s="551"/>
      <c r="E150" s="552"/>
      <c r="F150" s="584">
        <v>10</v>
      </c>
      <c r="G150" s="585"/>
      <c r="H150" s="586" t="str">
        <f t="array" aca="1" ref="H150" ca="1">INDEX(joueurs,SMALL(IF(victoires=K150,ROW(INDIRECT("1:"&amp;ROWS(joueurs)))),COUNTIF(K$141:K150,K150)))</f>
        <v>Fabrice</v>
      </c>
      <c r="I150" s="586"/>
      <c r="J150" s="587"/>
      <c r="K150" s="588">
        <f>LARGE(victoires,ROWS($1:10))</f>
        <v>5</v>
      </c>
      <c r="L150" s="589">
        <f t="array" aca="1" ref="L150" ca="1">INDEX($C$7:$H$110,MATCH(H150,'INTEGRALE verrouillée'!joueurs,0),6)</f>
        <v>6.0240963855421686E-2</v>
      </c>
      <c r="M150" s="590"/>
      <c r="N150" s="549"/>
      <c r="O150" s="549"/>
      <c r="P150" s="562"/>
      <c r="Q150" s="562"/>
      <c r="R150" s="559"/>
      <c r="S150" s="560"/>
      <c r="T150" s="561"/>
      <c r="U150" s="561"/>
      <c r="V150" s="556"/>
      <c r="W150" s="139"/>
      <c r="X150" s="145"/>
      <c r="Y150" s="145"/>
      <c r="Z150" s="396"/>
      <c r="AA150" s="557"/>
      <c r="AB150" s="558"/>
      <c r="AC150" s="3457"/>
      <c r="AD150" s="3457"/>
      <c r="AE150" s="3458"/>
      <c r="AF150" s="3458"/>
      <c r="AG150" s="3459"/>
      <c r="AH150" s="3459"/>
      <c r="AI150" s="3460"/>
      <c r="AJ150" s="3460"/>
      <c r="AK150" s="3461"/>
      <c r="AL150" s="3461"/>
      <c r="AM150" s="3462"/>
      <c r="AN150" s="3462"/>
      <c r="AO150" s="3463"/>
      <c r="AP150" s="3463"/>
      <c r="AQ150" s="3457"/>
      <c r="AR150" s="3457"/>
      <c r="AS150" s="3458"/>
      <c r="AT150" s="3458"/>
      <c r="AU150" s="3459"/>
      <c r="AV150" s="3459"/>
      <c r="AW150" s="3460"/>
      <c r="AX150" s="3460"/>
      <c r="AY150" s="3464"/>
      <c r="AZ150" s="3464"/>
      <c r="BA150" s="3478"/>
      <c r="BB150" s="3478"/>
      <c r="BC150" s="3615"/>
      <c r="BD150" s="3615"/>
      <c r="BE150" s="3755"/>
      <c r="BF150" s="3755"/>
      <c r="BG150" s="435"/>
      <c r="BH150" s="435"/>
      <c r="BI150" s="435"/>
      <c r="BJ150" s="434"/>
      <c r="BK150" s="434"/>
      <c r="BL150" s="434"/>
      <c r="BM150" s="434"/>
      <c r="BN150" s="434"/>
      <c r="BO150" s="436"/>
      <c r="BP150" s="437"/>
      <c r="BQ150" s="437"/>
      <c r="BR150" s="438"/>
      <c r="BS150" s="438"/>
      <c r="BT150" s="438"/>
      <c r="BU150" s="438"/>
      <c r="BV150" s="438"/>
      <c r="BW150" s="438"/>
      <c r="BX150" s="438"/>
      <c r="BY150" s="438"/>
      <c r="BZ150" s="439"/>
      <c r="CA150" s="439"/>
      <c r="CB150" s="440"/>
      <c r="CC150" s="440"/>
      <c r="CD150" s="440"/>
      <c r="CE150" s="440"/>
      <c r="CF150" s="440"/>
      <c r="CG150" s="440"/>
      <c r="CH150" s="440"/>
      <c r="CI150" s="440"/>
      <c r="CJ150" s="441"/>
      <c r="CK150" s="441"/>
      <c r="CL150" s="441"/>
      <c r="CM150" s="441"/>
      <c r="CN150" s="441"/>
      <c r="CO150" s="441"/>
      <c r="CP150" s="441"/>
      <c r="CQ150" s="441"/>
      <c r="CR150" s="441"/>
      <c r="CS150" s="441"/>
      <c r="CT150" s="441"/>
      <c r="CU150" s="442"/>
      <c r="CV150" s="442"/>
      <c r="CW150" s="442"/>
      <c r="CX150" s="442"/>
      <c r="CY150" s="442"/>
      <c r="CZ150" s="442"/>
      <c r="DA150" s="442"/>
      <c r="DB150" s="442"/>
      <c r="DC150" s="442"/>
      <c r="DD150" s="442"/>
      <c r="DE150" s="443"/>
      <c r="DF150" s="443"/>
      <c r="DG150" s="443"/>
      <c r="DH150" s="443"/>
      <c r="DI150" s="443"/>
      <c r="DJ150" s="443"/>
      <c r="DK150" s="443"/>
      <c r="DL150" s="443"/>
      <c r="DM150" s="443"/>
      <c r="DN150" s="443"/>
      <c r="DO150" s="443"/>
      <c r="DP150" s="443"/>
      <c r="DQ150" s="443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5"/>
      <c r="EE150" s="445"/>
      <c r="EF150" s="445"/>
      <c r="EG150" s="445"/>
      <c r="EH150" s="445"/>
      <c r="EI150" s="445"/>
      <c r="EJ150" s="445"/>
      <c r="EK150" s="445"/>
      <c r="EL150" s="445"/>
      <c r="EM150" s="445"/>
      <c r="EN150" s="445"/>
      <c r="EO150" s="445"/>
      <c r="EP150" s="445"/>
      <c r="EQ150" s="446"/>
      <c r="ER150" s="446"/>
      <c r="ES150" s="446"/>
      <c r="ET150" s="446"/>
      <c r="EU150" s="446"/>
      <c r="EV150" s="446"/>
      <c r="EW150" s="446"/>
      <c r="EX150" s="446"/>
      <c r="EY150" s="446"/>
      <c r="EZ150" s="446"/>
      <c r="FA150" s="446"/>
      <c r="FB150" s="446"/>
      <c r="FC150" s="446"/>
      <c r="FD150" s="446"/>
      <c r="FE150" s="440"/>
      <c r="FF150" s="440"/>
      <c r="FG150" s="440"/>
      <c r="FH150" s="440"/>
      <c r="FI150" s="440"/>
      <c r="FJ150" s="440"/>
      <c r="FK150" s="440"/>
      <c r="FL150" s="440"/>
      <c r="FM150" s="440"/>
      <c r="FN150" s="440"/>
      <c r="FO150" s="440"/>
      <c r="FP150" s="440"/>
      <c r="FQ150" s="440"/>
      <c r="FR150" s="440"/>
      <c r="FS150" s="441"/>
      <c r="FT150" s="441"/>
      <c r="FU150" s="441"/>
      <c r="FV150" s="441"/>
      <c r="FW150" s="441"/>
      <c r="FX150" s="441"/>
      <c r="FY150" s="441"/>
      <c r="FZ150" s="441"/>
      <c r="GA150" s="441"/>
      <c r="GB150" s="441"/>
      <c r="GC150" s="441"/>
      <c r="GD150" s="441"/>
      <c r="GE150" s="441"/>
      <c r="GF150" s="441"/>
      <c r="GG150" s="442"/>
      <c r="GH150" s="442"/>
      <c r="GI150" s="442"/>
      <c r="GJ150" s="442"/>
      <c r="GK150" s="442"/>
      <c r="GL150" s="442"/>
      <c r="GM150" s="442"/>
      <c r="GN150" s="442"/>
      <c r="GO150" s="442"/>
      <c r="GP150" s="442"/>
      <c r="GQ150" s="442"/>
      <c r="GR150" s="442"/>
      <c r="GS150" s="442"/>
      <c r="GT150" s="442"/>
      <c r="GU150" s="442"/>
      <c r="GV150" s="443"/>
      <c r="GW150" s="443"/>
      <c r="GX150" s="443"/>
      <c r="GY150" s="443"/>
      <c r="GZ150" s="443"/>
      <c r="HA150" s="443"/>
      <c r="HB150" s="443"/>
      <c r="HC150" s="3674"/>
      <c r="HD150" s="443"/>
      <c r="HE150" s="443"/>
      <c r="HF150" s="443"/>
      <c r="HG150" s="444"/>
      <c r="HH150" s="444"/>
    </row>
    <row r="151" spans="1:216" s="536" customFormat="1" x14ac:dyDescent="0.25">
      <c r="A151" s="3510"/>
      <c r="B151" s="578"/>
      <c r="C151" s="181"/>
      <c r="D151" s="551"/>
      <c r="E151" s="552"/>
      <c r="F151" s="579"/>
      <c r="G151" s="574"/>
      <c r="H151" s="574"/>
      <c r="I151" s="574"/>
      <c r="J151" s="580"/>
      <c r="K151" s="581"/>
      <c r="L151" s="581"/>
      <c r="M151" s="581"/>
      <c r="N151" s="549"/>
      <c r="O151" s="549"/>
      <c r="P151" s="562"/>
      <c r="Q151" s="562"/>
      <c r="R151" s="574"/>
      <c r="S151" s="574"/>
      <c r="T151" s="575"/>
      <c r="U151" s="575"/>
      <c r="V151" s="576"/>
      <c r="W151" s="576"/>
      <c r="X151" s="577"/>
      <c r="Y151" s="577"/>
      <c r="Z151" s="557"/>
      <c r="AA151" s="557"/>
      <c r="AB151" s="558"/>
      <c r="AC151" s="3457"/>
      <c r="AD151" s="3457"/>
      <c r="AE151" s="3458"/>
      <c r="AF151" s="3458"/>
      <c r="AG151" s="3459"/>
      <c r="AH151" s="3459"/>
      <c r="AI151" s="3460"/>
      <c r="AJ151" s="3460"/>
      <c r="AK151" s="3461"/>
      <c r="AL151" s="3461"/>
      <c r="AM151" s="3462"/>
      <c r="AN151" s="3462"/>
      <c r="AO151" s="3463"/>
      <c r="AP151" s="3463"/>
      <c r="AQ151" s="3457"/>
      <c r="AR151" s="3457"/>
      <c r="AS151" s="3458"/>
      <c r="AT151" s="3458"/>
      <c r="AU151" s="3459"/>
      <c r="AV151" s="3459"/>
      <c r="AW151" s="3460"/>
      <c r="AX151" s="3460"/>
      <c r="AY151" s="3464"/>
      <c r="AZ151" s="3464"/>
      <c r="BA151" s="3478"/>
      <c r="BB151" s="3478"/>
      <c r="BC151" s="3615"/>
      <c r="BD151" s="3615"/>
      <c r="BE151" s="3755"/>
      <c r="BF151" s="3755"/>
      <c r="BG151" s="435"/>
      <c r="BH151" s="435"/>
      <c r="BI151" s="435"/>
      <c r="BJ151" s="434"/>
      <c r="BK151" s="434"/>
      <c r="BL151" s="434"/>
      <c r="BM151" s="434"/>
      <c r="BN151" s="434"/>
      <c r="BO151" s="436"/>
      <c r="BP151" s="437"/>
      <c r="BQ151" s="437"/>
      <c r="BR151" s="438"/>
      <c r="BS151" s="438"/>
      <c r="BT151" s="438"/>
      <c r="BU151" s="438"/>
      <c r="BV151" s="438"/>
      <c r="BW151" s="438"/>
      <c r="BX151" s="438"/>
      <c r="BY151" s="438"/>
      <c r="BZ151" s="439"/>
      <c r="CA151" s="439"/>
      <c r="CB151" s="440"/>
      <c r="CC151" s="440"/>
      <c r="CD151" s="440"/>
      <c r="CE151" s="440"/>
      <c r="CF151" s="440"/>
      <c r="CG151" s="440"/>
      <c r="CH151" s="440"/>
      <c r="CI151" s="440"/>
      <c r="CJ151" s="441"/>
      <c r="CK151" s="441"/>
      <c r="CL151" s="441"/>
      <c r="CM151" s="441"/>
      <c r="CN151" s="441"/>
      <c r="CO151" s="441"/>
      <c r="CP151" s="441"/>
      <c r="CQ151" s="441"/>
      <c r="CR151" s="441"/>
      <c r="CS151" s="441"/>
      <c r="CT151" s="441"/>
      <c r="CU151" s="442"/>
      <c r="CV151" s="442"/>
      <c r="CW151" s="442"/>
      <c r="CX151" s="442"/>
      <c r="CY151" s="442"/>
      <c r="CZ151" s="442"/>
      <c r="DA151" s="442"/>
      <c r="DB151" s="442"/>
      <c r="DC151" s="442"/>
      <c r="DD151" s="442"/>
      <c r="DE151" s="443"/>
      <c r="DF151" s="443"/>
      <c r="DG151" s="443"/>
      <c r="DH151" s="443"/>
      <c r="DI151" s="443"/>
      <c r="DJ151" s="443"/>
      <c r="DK151" s="443"/>
      <c r="DL151" s="443"/>
      <c r="DM151" s="443"/>
      <c r="DN151" s="443"/>
      <c r="DO151" s="443"/>
      <c r="DP151" s="443"/>
      <c r="DQ151" s="443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5"/>
      <c r="EE151" s="445"/>
      <c r="EF151" s="445"/>
      <c r="EG151" s="445"/>
      <c r="EH151" s="445"/>
      <c r="EI151" s="445"/>
      <c r="EJ151" s="445"/>
      <c r="EK151" s="445"/>
      <c r="EL151" s="445"/>
      <c r="EM151" s="445"/>
      <c r="EN151" s="445"/>
      <c r="EO151" s="445"/>
      <c r="EP151" s="445"/>
      <c r="EQ151" s="446"/>
      <c r="ER151" s="446"/>
      <c r="ES151" s="446"/>
      <c r="ET151" s="446"/>
      <c r="EU151" s="446"/>
      <c r="EV151" s="446"/>
      <c r="EW151" s="446"/>
      <c r="EX151" s="446"/>
      <c r="EY151" s="446"/>
      <c r="EZ151" s="446"/>
      <c r="FA151" s="446"/>
      <c r="FB151" s="446"/>
      <c r="FC151" s="446"/>
      <c r="FD151" s="446"/>
      <c r="FE151" s="440"/>
      <c r="FF151" s="440"/>
      <c r="FG151" s="440"/>
      <c r="FH151" s="440"/>
      <c r="FI151" s="440"/>
      <c r="FJ151" s="440"/>
      <c r="FK151" s="440"/>
      <c r="FL151" s="440"/>
      <c r="FM151" s="440"/>
      <c r="FN151" s="440"/>
      <c r="FO151" s="440"/>
      <c r="FP151" s="440"/>
      <c r="FQ151" s="440"/>
      <c r="FR151" s="440"/>
      <c r="FS151" s="441"/>
      <c r="FT151" s="441"/>
      <c r="FU151" s="441"/>
      <c r="FV151" s="441"/>
      <c r="FW151" s="441"/>
      <c r="FX151" s="441"/>
      <c r="FY151" s="441"/>
      <c r="FZ151" s="441"/>
      <c r="GA151" s="441"/>
      <c r="GB151" s="441"/>
      <c r="GC151" s="441"/>
      <c r="GD151" s="441"/>
      <c r="GE151" s="441"/>
      <c r="GF151" s="441"/>
      <c r="GG151" s="442"/>
      <c r="GH151" s="442"/>
      <c r="GI151" s="442"/>
      <c r="GJ151" s="442"/>
      <c r="GK151" s="442"/>
      <c r="GL151" s="442"/>
      <c r="GM151" s="442"/>
      <c r="GN151" s="442"/>
      <c r="GO151" s="442"/>
      <c r="GP151" s="442"/>
      <c r="GQ151" s="442"/>
      <c r="GR151" s="442"/>
      <c r="GS151" s="442"/>
      <c r="GT151" s="442"/>
      <c r="GU151" s="442"/>
      <c r="GV151" s="443"/>
      <c r="GW151" s="443"/>
      <c r="GX151" s="443"/>
      <c r="GY151" s="443"/>
      <c r="GZ151" s="443"/>
      <c r="HA151" s="443"/>
      <c r="HB151" s="443"/>
      <c r="HC151" s="3674"/>
      <c r="HD151" s="443"/>
      <c r="HE151" s="443"/>
      <c r="HF151" s="443"/>
      <c r="HG151" s="444"/>
      <c r="HH151" s="444"/>
    </row>
    <row r="152" spans="1:216" s="536" customFormat="1" x14ac:dyDescent="0.25">
      <c r="A152" s="3510"/>
      <c r="B152" s="578"/>
      <c r="C152" s="181"/>
      <c r="D152" s="551"/>
      <c r="E152" s="552"/>
      <c r="F152" s="592" t="s">
        <v>259</v>
      </c>
      <c r="G152" s="592"/>
      <c r="H152" s="592"/>
      <c r="I152" s="592"/>
      <c r="J152" s="592"/>
      <c r="K152" s="592"/>
      <c r="L152" s="593"/>
      <c r="M152" s="594"/>
      <c r="N152" s="549"/>
      <c r="O152" s="549"/>
      <c r="P152" s="562"/>
      <c r="Q152" s="562"/>
      <c r="R152" s="574"/>
      <c r="S152" s="574"/>
      <c r="T152" s="575"/>
      <c r="U152" s="575"/>
      <c r="V152" s="576"/>
      <c r="W152" s="576"/>
      <c r="X152" s="577"/>
      <c r="Y152" s="577"/>
      <c r="Z152" s="557"/>
      <c r="AA152" s="557"/>
      <c r="AB152" s="558"/>
      <c r="AC152" s="3457"/>
      <c r="AD152" s="3457"/>
      <c r="AE152" s="3458"/>
      <c r="AF152" s="3458"/>
      <c r="AG152" s="3459"/>
      <c r="AH152" s="3459"/>
      <c r="AI152" s="3460"/>
      <c r="AJ152" s="3460"/>
      <c r="AK152" s="3461"/>
      <c r="AL152" s="3461"/>
      <c r="AM152" s="3462"/>
      <c r="AN152" s="3462"/>
      <c r="AO152" s="3463"/>
      <c r="AP152" s="3463"/>
      <c r="AQ152" s="3457"/>
      <c r="AR152" s="3457"/>
      <c r="AS152" s="3458"/>
      <c r="AT152" s="3458"/>
      <c r="AU152" s="3459"/>
      <c r="AV152" s="3459"/>
      <c r="AW152" s="3460"/>
      <c r="AX152" s="3460"/>
      <c r="AY152" s="3464"/>
      <c r="AZ152" s="3464"/>
      <c r="BA152" s="3478"/>
      <c r="BB152" s="3478"/>
      <c r="BC152" s="3615"/>
      <c r="BD152" s="3615"/>
      <c r="BE152" s="3755"/>
      <c r="BF152" s="3755"/>
      <c r="BG152" s="435"/>
      <c r="BH152" s="435"/>
      <c r="BI152" s="435"/>
      <c r="BJ152" s="434"/>
      <c r="BK152" s="434"/>
      <c r="BL152" s="434"/>
      <c r="BM152" s="434"/>
      <c r="BN152" s="434"/>
      <c r="BO152" s="436"/>
      <c r="BP152" s="437"/>
      <c r="BQ152" s="437"/>
      <c r="BR152" s="438"/>
      <c r="BS152" s="438"/>
      <c r="BT152" s="438"/>
      <c r="BU152" s="438"/>
      <c r="BV152" s="438"/>
      <c r="BW152" s="438"/>
      <c r="BX152" s="438"/>
      <c r="BY152" s="438"/>
      <c r="BZ152" s="439"/>
      <c r="CA152" s="439"/>
      <c r="CB152" s="440"/>
      <c r="CC152" s="440"/>
      <c r="CD152" s="440"/>
      <c r="CE152" s="440"/>
      <c r="CF152" s="440"/>
      <c r="CG152" s="440"/>
      <c r="CH152" s="440"/>
      <c r="CI152" s="440"/>
      <c r="CJ152" s="441"/>
      <c r="CK152" s="441"/>
      <c r="CL152" s="441"/>
      <c r="CM152" s="441"/>
      <c r="CN152" s="441"/>
      <c r="CO152" s="441"/>
      <c r="CP152" s="441"/>
      <c r="CQ152" s="441"/>
      <c r="CR152" s="441"/>
      <c r="CS152" s="441"/>
      <c r="CT152" s="441"/>
      <c r="CU152" s="442"/>
      <c r="CV152" s="442"/>
      <c r="CW152" s="442"/>
      <c r="CX152" s="442"/>
      <c r="CY152" s="442"/>
      <c r="CZ152" s="442"/>
      <c r="DA152" s="442"/>
      <c r="DB152" s="442"/>
      <c r="DC152" s="442"/>
      <c r="DD152" s="442"/>
      <c r="DE152" s="443"/>
      <c r="DF152" s="443"/>
      <c r="DG152" s="443"/>
      <c r="DH152" s="443"/>
      <c r="DI152" s="443"/>
      <c r="DJ152" s="443"/>
      <c r="DK152" s="443"/>
      <c r="DL152" s="443"/>
      <c r="DM152" s="443"/>
      <c r="DN152" s="443"/>
      <c r="DO152" s="443"/>
      <c r="DP152" s="443"/>
      <c r="DQ152" s="443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5"/>
      <c r="EE152" s="445"/>
      <c r="EF152" s="445"/>
      <c r="EG152" s="445"/>
      <c r="EH152" s="445"/>
      <c r="EI152" s="445"/>
      <c r="EJ152" s="445"/>
      <c r="EK152" s="445"/>
      <c r="EL152" s="445"/>
      <c r="EM152" s="445"/>
      <c r="EN152" s="445"/>
      <c r="EO152" s="445"/>
      <c r="EP152" s="445"/>
      <c r="EQ152" s="446"/>
      <c r="ER152" s="446"/>
      <c r="ES152" s="446"/>
      <c r="ET152" s="446"/>
      <c r="EU152" s="446"/>
      <c r="EV152" s="446"/>
      <c r="EW152" s="446"/>
      <c r="EX152" s="446"/>
      <c r="EY152" s="446"/>
      <c r="EZ152" s="446"/>
      <c r="FA152" s="446"/>
      <c r="FB152" s="446"/>
      <c r="FC152" s="446"/>
      <c r="FD152" s="446"/>
      <c r="FE152" s="440"/>
      <c r="FF152" s="440"/>
      <c r="FG152" s="440"/>
      <c r="FH152" s="440"/>
      <c r="FI152" s="440"/>
      <c r="FJ152" s="440"/>
      <c r="FK152" s="440"/>
      <c r="FL152" s="440"/>
      <c r="FM152" s="440"/>
      <c r="FN152" s="440"/>
      <c r="FO152" s="440"/>
      <c r="FP152" s="440"/>
      <c r="FQ152" s="440"/>
      <c r="FR152" s="440"/>
      <c r="FS152" s="441"/>
      <c r="FT152" s="441"/>
      <c r="FU152" s="441"/>
      <c r="FV152" s="441"/>
      <c r="FW152" s="441"/>
      <c r="FX152" s="441"/>
      <c r="FY152" s="441"/>
      <c r="FZ152" s="441"/>
      <c r="GA152" s="441"/>
      <c r="GB152" s="441"/>
      <c r="GC152" s="441"/>
      <c r="GD152" s="441"/>
      <c r="GE152" s="441"/>
      <c r="GF152" s="441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2"/>
      <c r="GU152" s="442"/>
      <c r="GV152" s="443"/>
      <c r="GW152" s="443"/>
      <c r="GX152" s="443"/>
      <c r="GY152" s="443"/>
      <c r="GZ152" s="443"/>
      <c r="HA152" s="443"/>
      <c r="HB152" s="443"/>
      <c r="HC152" s="3674"/>
      <c r="HD152" s="443"/>
      <c r="HE152" s="443"/>
      <c r="HF152" s="443"/>
      <c r="HG152" s="444"/>
      <c r="HH152" s="444"/>
    </row>
    <row r="153" spans="1:216" s="536" customFormat="1" x14ac:dyDescent="0.25">
      <c r="A153" s="3510"/>
      <c r="B153" s="568"/>
      <c r="C153" s="433"/>
      <c r="D153" s="551"/>
      <c r="E153" s="552"/>
      <c r="F153" s="595">
        <v>1</v>
      </c>
      <c r="G153" s="596"/>
      <c r="H153" s="597" t="str">
        <f t="array" aca="1" ref="H153" ca="1">INDEX(joueurs,SMALL(IF(podiums=K153,ROW(INDIRECT("1:"&amp;ROWS(joueurs)))),COUNTIF(K$153:K153,K153)))</f>
        <v>Dams</v>
      </c>
      <c r="I153" s="597"/>
      <c r="J153" s="598"/>
      <c r="K153" s="599">
        <f>LARGE(podiums,ROWS($1:1))</f>
        <v>46</v>
      </c>
      <c r="L153" s="600">
        <f t="array" aca="1" ref="L153" ca="1">INDEX($C$7:$S$110,MATCH(H153,'INTEGRALE verrouillée'!joueurs,0),17)</f>
        <v>0.29487179487179488</v>
      </c>
      <c r="M153" s="597"/>
      <c r="N153" s="549"/>
      <c r="O153" s="549"/>
      <c r="P153" s="562"/>
      <c r="Q153" s="562"/>
      <c r="R153" s="559"/>
      <c r="S153" s="560"/>
      <c r="T153" s="561"/>
      <c r="U153" s="561"/>
      <c r="V153" s="556"/>
      <c r="W153" s="139"/>
      <c r="X153" s="145"/>
      <c r="Y153" s="145"/>
      <c r="Z153" s="396"/>
      <c r="AA153" s="557"/>
      <c r="AB153" s="558"/>
      <c r="AC153" s="3457"/>
      <c r="AD153" s="3457"/>
      <c r="AE153" s="3458"/>
      <c r="AF153" s="3458"/>
      <c r="AG153" s="3459"/>
      <c r="AH153" s="3459"/>
      <c r="AI153" s="3460"/>
      <c r="AJ153" s="3460"/>
      <c r="AK153" s="3461"/>
      <c r="AL153" s="3461"/>
      <c r="AM153" s="3462"/>
      <c r="AN153" s="3462"/>
      <c r="AO153" s="3463"/>
      <c r="AP153" s="3463"/>
      <c r="AQ153" s="3457"/>
      <c r="AR153" s="3457"/>
      <c r="AS153" s="3458"/>
      <c r="AT153" s="3458"/>
      <c r="AU153" s="3459"/>
      <c r="AV153" s="3459"/>
      <c r="AW153" s="3460"/>
      <c r="AX153" s="3460"/>
      <c r="AY153" s="3464"/>
      <c r="AZ153" s="3464"/>
      <c r="BA153" s="3478"/>
      <c r="BB153" s="3478"/>
      <c r="BC153" s="3615"/>
      <c r="BD153" s="3615"/>
      <c r="BE153" s="3755"/>
      <c r="BF153" s="3755"/>
      <c r="BG153" s="435"/>
      <c r="BH153" s="435"/>
      <c r="BI153" s="435"/>
      <c r="BJ153" s="434"/>
      <c r="BK153" s="434"/>
      <c r="BL153" s="434"/>
      <c r="BM153" s="434"/>
      <c r="BN153" s="434"/>
      <c r="BO153" s="436"/>
      <c r="BP153" s="437"/>
      <c r="BQ153" s="437"/>
      <c r="BR153" s="438"/>
      <c r="BS153" s="438"/>
      <c r="BT153" s="438"/>
      <c r="BU153" s="438"/>
      <c r="BV153" s="438"/>
      <c r="BW153" s="438"/>
      <c r="BX153" s="438"/>
      <c r="BY153" s="438"/>
      <c r="BZ153" s="439"/>
      <c r="CA153" s="439"/>
      <c r="CB153" s="440"/>
      <c r="CC153" s="440"/>
      <c r="CD153" s="440"/>
      <c r="CE153" s="440"/>
      <c r="CF153" s="440"/>
      <c r="CG153" s="440"/>
      <c r="CH153" s="440"/>
      <c r="CI153" s="440"/>
      <c r="CJ153" s="441"/>
      <c r="CK153" s="441"/>
      <c r="CL153" s="441"/>
      <c r="CM153" s="441"/>
      <c r="CN153" s="441"/>
      <c r="CO153" s="441"/>
      <c r="CP153" s="441"/>
      <c r="CQ153" s="441"/>
      <c r="CR153" s="441"/>
      <c r="CS153" s="441"/>
      <c r="CT153" s="441"/>
      <c r="CU153" s="442"/>
      <c r="CV153" s="442"/>
      <c r="CW153" s="442"/>
      <c r="CX153" s="442"/>
      <c r="CY153" s="442"/>
      <c r="CZ153" s="442"/>
      <c r="DA153" s="442"/>
      <c r="DB153" s="442"/>
      <c r="DC153" s="442"/>
      <c r="DD153" s="442"/>
      <c r="DE153" s="443"/>
      <c r="DF153" s="443"/>
      <c r="DG153" s="443"/>
      <c r="DH153" s="443"/>
      <c r="DI153" s="443"/>
      <c r="DJ153" s="443"/>
      <c r="DK153" s="443"/>
      <c r="DL153" s="443"/>
      <c r="DM153" s="443"/>
      <c r="DN153" s="443"/>
      <c r="DO153" s="443"/>
      <c r="DP153" s="443"/>
      <c r="DQ153" s="443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5"/>
      <c r="EE153" s="445"/>
      <c r="EF153" s="445"/>
      <c r="EG153" s="445"/>
      <c r="EH153" s="445"/>
      <c r="EI153" s="445"/>
      <c r="EJ153" s="445"/>
      <c r="EK153" s="445"/>
      <c r="EL153" s="445"/>
      <c r="EM153" s="445"/>
      <c r="EN153" s="445"/>
      <c r="EO153" s="445"/>
      <c r="EP153" s="445"/>
      <c r="EQ153" s="446"/>
      <c r="ER153" s="446"/>
      <c r="ES153" s="446"/>
      <c r="ET153" s="446"/>
      <c r="EU153" s="446"/>
      <c r="EV153" s="446"/>
      <c r="EW153" s="446"/>
      <c r="EX153" s="446"/>
      <c r="EY153" s="446"/>
      <c r="EZ153" s="446"/>
      <c r="FA153" s="446"/>
      <c r="FB153" s="446"/>
      <c r="FC153" s="446"/>
      <c r="FD153" s="446"/>
      <c r="FE153" s="440"/>
      <c r="FF153" s="440"/>
      <c r="FG153" s="440"/>
      <c r="FH153" s="440"/>
      <c r="FI153" s="440"/>
      <c r="FJ153" s="440"/>
      <c r="FK153" s="440"/>
      <c r="FL153" s="440"/>
      <c r="FM153" s="440"/>
      <c r="FN153" s="440"/>
      <c r="FO153" s="440"/>
      <c r="FP153" s="440"/>
      <c r="FQ153" s="440"/>
      <c r="FR153" s="440"/>
      <c r="FS153" s="441"/>
      <c r="FT153" s="441"/>
      <c r="FU153" s="441"/>
      <c r="FV153" s="441"/>
      <c r="FW153" s="441"/>
      <c r="FX153" s="441"/>
      <c r="FY153" s="441"/>
      <c r="FZ153" s="441"/>
      <c r="GA153" s="441"/>
      <c r="GB153" s="441"/>
      <c r="GC153" s="441"/>
      <c r="GD153" s="441"/>
      <c r="GE153" s="441"/>
      <c r="GF153" s="441"/>
      <c r="GG153" s="442"/>
      <c r="GH153" s="442"/>
      <c r="GI153" s="442"/>
      <c r="GJ153" s="442"/>
      <c r="GK153" s="442"/>
      <c r="GL153" s="442"/>
      <c r="GM153" s="442"/>
      <c r="GN153" s="442"/>
      <c r="GO153" s="442"/>
      <c r="GP153" s="442"/>
      <c r="GQ153" s="442"/>
      <c r="GR153" s="442"/>
      <c r="GS153" s="442"/>
      <c r="GT153" s="442"/>
      <c r="GU153" s="442"/>
      <c r="GV153" s="443"/>
      <c r="GW153" s="443"/>
      <c r="GX153" s="443"/>
      <c r="GY153" s="443"/>
      <c r="GZ153" s="443"/>
      <c r="HA153" s="443"/>
      <c r="HB153" s="443"/>
      <c r="HC153" s="3674"/>
      <c r="HD153" s="443"/>
      <c r="HE153" s="443"/>
      <c r="HF153" s="443"/>
      <c r="HG153" s="444"/>
      <c r="HH153" s="444"/>
    </row>
    <row r="154" spans="1:216" s="536" customFormat="1" x14ac:dyDescent="0.25">
      <c r="A154" s="3510"/>
      <c r="B154" s="578"/>
      <c r="C154" s="181"/>
      <c r="D154" s="551"/>
      <c r="E154" s="552"/>
      <c r="F154" s="595">
        <v>2</v>
      </c>
      <c r="G154" s="596"/>
      <c r="H154" s="597" t="str">
        <f t="array" aca="1" ref="H154" ca="1">INDEX(joueurs,SMALL(IF(podiums=K154,ROW(INDIRECT("1:"&amp;ROWS(joueurs)))),COUNTIF(K$153:K154,K154)))</f>
        <v>Franck-David</v>
      </c>
      <c r="I154" s="597"/>
      <c r="J154" s="598"/>
      <c r="K154" s="599">
        <f>LARGE(podiums,ROWS($1:2))</f>
        <v>42</v>
      </c>
      <c r="L154" s="600">
        <f t="array" aca="1" ref="L154" ca="1">INDEX($C$7:$S$110,MATCH(H154,'INTEGRALE verrouillée'!joueurs,0),17)</f>
        <v>0.38532110091743121</v>
      </c>
      <c r="M154" s="597"/>
      <c r="N154" s="549"/>
      <c r="O154" s="549"/>
      <c r="P154" s="562"/>
      <c r="Q154" s="562"/>
      <c r="R154" s="559"/>
      <c r="S154" s="560"/>
      <c r="T154" s="561"/>
      <c r="U154" s="561"/>
      <c r="V154" s="556"/>
      <c r="W154" s="139"/>
      <c r="X154" s="145"/>
      <c r="Y154" s="145"/>
      <c r="Z154" s="396"/>
      <c r="AA154" s="557"/>
      <c r="AB154" s="558"/>
      <c r="AC154" s="3457"/>
      <c r="AD154" s="3457"/>
      <c r="AE154" s="3458"/>
      <c r="AF154" s="3458"/>
      <c r="AG154" s="3459"/>
      <c r="AH154" s="3459"/>
      <c r="AI154" s="3460"/>
      <c r="AJ154" s="3460"/>
      <c r="AK154" s="3461"/>
      <c r="AL154" s="3461"/>
      <c r="AM154" s="3462"/>
      <c r="AN154" s="3462"/>
      <c r="AO154" s="3463"/>
      <c r="AP154" s="3463"/>
      <c r="AQ154" s="3457"/>
      <c r="AR154" s="3457"/>
      <c r="AS154" s="3458"/>
      <c r="AT154" s="3458"/>
      <c r="AU154" s="3459"/>
      <c r="AV154" s="3459"/>
      <c r="AW154" s="3460"/>
      <c r="AX154" s="3460"/>
      <c r="AY154" s="3464"/>
      <c r="AZ154" s="3464"/>
      <c r="BA154" s="3478"/>
      <c r="BB154" s="3478"/>
      <c r="BC154" s="3615"/>
      <c r="BD154" s="3615"/>
      <c r="BE154" s="3755"/>
      <c r="BF154" s="3755"/>
      <c r="BG154" s="435"/>
      <c r="BH154" s="435"/>
      <c r="BI154" s="435"/>
      <c r="BJ154" s="434"/>
      <c r="BK154" s="434"/>
      <c r="BL154" s="434"/>
      <c r="BM154" s="434"/>
      <c r="BN154" s="434"/>
      <c r="BO154" s="436"/>
      <c r="BP154" s="437"/>
      <c r="BQ154" s="437"/>
      <c r="BR154" s="438"/>
      <c r="BS154" s="438"/>
      <c r="BT154" s="438"/>
      <c r="BU154" s="438"/>
      <c r="BV154" s="438"/>
      <c r="BW154" s="438"/>
      <c r="BX154" s="438"/>
      <c r="BY154" s="438"/>
      <c r="BZ154" s="439"/>
      <c r="CA154" s="439"/>
      <c r="CB154" s="440"/>
      <c r="CC154" s="440"/>
      <c r="CD154" s="440"/>
      <c r="CE154" s="440"/>
      <c r="CF154" s="440"/>
      <c r="CG154" s="440"/>
      <c r="CH154" s="440"/>
      <c r="CI154" s="440"/>
      <c r="CJ154" s="441"/>
      <c r="CK154" s="441"/>
      <c r="CL154" s="441"/>
      <c r="CM154" s="441"/>
      <c r="CN154" s="441"/>
      <c r="CO154" s="441"/>
      <c r="CP154" s="441"/>
      <c r="CQ154" s="441"/>
      <c r="CR154" s="441"/>
      <c r="CS154" s="441"/>
      <c r="CT154" s="441"/>
      <c r="CU154" s="442"/>
      <c r="CV154" s="442"/>
      <c r="CW154" s="442"/>
      <c r="CX154" s="442"/>
      <c r="CY154" s="442"/>
      <c r="CZ154" s="442"/>
      <c r="DA154" s="442"/>
      <c r="DB154" s="442"/>
      <c r="DC154" s="442"/>
      <c r="DD154" s="442"/>
      <c r="DE154" s="443"/>
      <c r="DF154" s="443"/>
      <c r="DG154" s="443"/>
      <c r="DH154" s="443"/>
      <c r="DI154" s="443"/>
      <c r="DJ154" s="443"/>
      <c r="DK154" s="443"/>
      <c r="DL154" s="443"/>
      <c r="DM154" s="443"/>
      <c r="DN154" s="443"/>
      <c r="DO154" s="443"/>
      <c r="DP154" s="443"/>
      <c r="DQ154" s="443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5"/>
      <c r="EE154" s="445"/>
      <c r="EF154" s="445"/>
      <c r="EG154" s="445"/>
      <c r="EH154" s="445"/>
      <c r="EI154" s="445"/>
      <c r="EJ154" s="445"/>
      <c r="EK154" s="445"/>
      <c r="EL154" s="445"/>
      <c r="EM154" s="445"/>
      <c r="EN154" s="445"/>
      <c r="EO154" s="445"/>
      <c r="EP154" s="445"/>
      <c r="EQ154" s="446"/>
      <c r="ER154" s="446"/>
      <c r="ES154" s="446"/>
      <c r="ET154" s="446"/>
      <c r="EU154" s="446"/>
      <c r="EV154" s="446"/>
      <c r="EW154" s="446"/>
      <c r="EX154" s="446"/>
      <c r="EY154" s="446"/>
      <c r="EZ154" s="446"/>
      <c r="FA154" s="446"/>
      <c r="FB154" s="446"/>
      <c r="FC154" s="446"/>
      <c r="FD154" s="446"/>
      <c r="FE154" s="440"/>
      <c r="FF154" s="440"/>
      <c r="FG154" s="440"/>
      <c r="FH154" s="440"/>
      <c r="FI154" s="440"/>
      <c r="FJ154" s="440"/>
      <c r="FK154" s="440"/>
      <c r="FL154" s="440"/>
      <c r="FM154" s="440"/>
      <c r="FN154" s="440"/>
      <c r="FO154" s="440"/>
      <c r="FP154" s="440"/>
      <c r="FQ154" s="440"/>
      <c r="FR154" s="440"/>
      <c r="FS154" s="441"/>
      <c r="FT154" s="441"/>
      <c r="FU154" s="441"/>
      <c r="FV154" s="441"/>
      <c r="FW154" s="441"/>
      <c r="FX154" s="441"/>
      <c r="FY154" s="441"/>
      <c r="FZ154" s="441"/>
      <c r="GA154" s="441"/>
      <c r="GB154" s="441"/>
      <c r="GC154" s="441"/>
      <c r="GD154" s="441"/>
      <c r="GE154" s="441"/>
      <c r="GF154" s="441"/>
      <c r="GG154" s="442"/>
      <c r="GH154" s="442"/>
      <c r="GI154" s="442"/>
      <c r="GJ154" s="442"/>
      <c r="GK154" s="442"/>
      <c r="GL154" s="442"/>
      <c r="GM154" s="442"/>
      <c r="GN154" s="442"/>
      <c r="GO154" s="442"/>
      <c r="GP154" s="442"/>
      <c r="GQ154" s="442"/>
      <c r="GR154" s="442"/>
      <c r="GS154" s="442"/>
      <c r="GT154" s="442"/>
      <c r="GU154" s="442"/>
      <c r="GV154" s="443"/>
      <c r="GW154" s="443"/>
      <c r="GX154" s="443"/>
      <c r="GY154" s="443"/>
      <c r="GZ154" s="443"/>
      <c r="HA154" s="443"/>
      <c r="HB154" s="443"/>
      <c r="HC154" s="3674"/>
      <c r="HD154" s="443"/>
      <c r="HE154" s="443"/>
      <c r="HF154" s="443"/>
      <c r="HG154" s="444"/>
      <c r="HH154" s="444"/>
    </row>
    <row r="155" spans="1:216" s="536" customFormat="1" x14ac:dyDescent="0.25">
      <c r="A155" s="3510"/>
      <c r="B155" s="578"/>
      <c r="C155" s="181"/>
      <c r="D155" s="551"/>
      <c r="E155" s="552"/>
      <c r="F155" s="595">
        <v>3</v>
      </c>
      <c r="G155" s="596"/>
      <c r="H155" s="597" t="str">
        <f t="array" aca="1" ref="H155" ca="1">INDEX(joueurs,SMALL(IF(podiums=K155,ROW(INDIRECT("1:"&amp;ROWS(joueurs)))),COUNTIF(K$153:K155,K155)))</f>
        <v>Fred</v>
      </c>
      <c r="I155" s="597"/>
      <c r="J155" s="598"/>
      <c r="K155" s="599">
        <f>LARGE(podiums,ROWS($1:3))</f>
        <v>39</v>
      </c>
      <c r="L155" s="600">
        <f t="array" aca="1" ref="L155" ca="1">INDEX($C$7:$S$110,MATCH(H155,'INTEGRALE verrouillée'!joueurs,0),17)</f>
        <v>0.29104477611940299</v>
      </c>
      <c r="M155" s="597"/>
      <c r="N155" s="549"/>
      <c r="O155" s="549"/>
      <c r="P155" s="562"/>
      <c r="Q155" s="562"/>
      <c r="R155" s="559"/>
      <c r="S155" s="560"/>
      <c r="T155" s="561"/>
      <c r="U155" s="561"/>
      <c r="V155" s="556"/>
      <c r="W155" s="139"/>
      <c r="X155" s="145"/>
      <c r="Y155" s="145"/>
      <c r="Z155" s="396"/>
      <c r="AA155" s="557"/>
      <c r="AB155" s="558"/>
      <c r="AC155" s="3457"/>
      <c r="AD155" s="3457"/>
      <c r="AE155" s="3458"/>
      <c r="AF155" s="3458"/>
      <c r="AG155" s="3459"/>
      <c r="AH155" s="3459"/>
      <c r="AI155" s="3460"/>
      <c r="AJ155" s="3460"/>
      <c r="AK155" s="3461"/>
      <c r="AL155" s="3461"/>
      <c r="AM155" s="3462"/>
      <c r="AN155" s="3462"/>
      <c r="AO155" s="3463"/>
      <c r="AP155" s="3463"/>
      <c r="AQ155" s="3457"/>
      <c r="AR155" s="3457"/>
      <c r="AS155" s="3458"/>
      <c r="AT155" s="3458"/>
      <c r="AU155" s="3459"/>
      <c r="AV155" s="3459"/>
      <c r="AW155" s="3460"/>
      <c r="AX155" s="3460"/>
      <c r="AY155" s="3464"/>
      <c r="AZ155" s="3464"/>
      <c r="BA155" s="3478"/>
      <c r="BB155" s="3478"/>
      <c r="BC155" s="3615"/>
      <c r="BD155" s="3615"/>
      <c r="BE155" s="3755"/>
      <c r="BF155" s="3755"/>
      <c r="BG155" s="435"/>
      <c r="BH155" s="435"/>
      <c r="BI155" s="435"/>
      <c r="BJ155" s="434"/>
      <c r="BK155" s="434"/>
      <c r="BL155" s="434"/>
      <c r="BM155" s="434"/>
      <c r="BN155" s="434"/>
      <c r="BO155" s="436"/>
      <c r="BP155" s="437"/>
      <c r="BQ155" s="437"/>
      <c r="BR155" s="438"/>
      <c r="BS155" s="438"/>
      <c r="BT155" s="438"/>
      <c r="BU155" s="438"/>
      <c r="BV155" s="438"/>
      <c r="BW155" s="438"/>
      <c r="BX155" s="438"/>
      <c r="BY155" s="438"/>
      <c r="BZ155" s="439"/>
      <c r="CA155" s="439"/>
      <c r="CB155" s="440"/>
      <c r="CC155" s="440"/>
      <c r="CD155" s="440"/>
      <c r="CE155" s="440"/>
      <c r="CF155" s="440"/>
      <c r="CG155" s="440"/>
      <c r="CH155" s="440"/>
      <c r="CI155" s="440"/>
      <c r="CJ155" s="441"/>
      <c r="CK155" s="441"/>
      <c r="CL155" s="441"/>
      <c r="CM155" s="441"/>
      <c r="CN155" s="441"/>
      <c r="CO155" s="441"/>
      <c r="CP155" s="441"/>
      <c r="CQ155" s="441"/>
      <c r="CR155" s="441"/>
      <c r="CS155" s="441"/>
      <c r="CT155" s="441"/>
      <c r="CU155" s="442"/>
      <c r="CV155" s="442"/>
      <c r="CW155" s="442"/>
      <c r="CX155" s="442"/>
      <c r="CY155" s="442"/>
      <c r="CZ155" s="442"/>
      <c r="DA155" s="442"/>
      <c r="DB155" s="442"/>
      <c r="DC155" s="442"/>
      <c r="DD155" s="442"/>
      <c r="DE155" s="443"/>
      <c r="DF155" s="443"/>
      <c r="DG155" s="443"/>
      <c r="DH155" s="443"/>
      <c r="DI155" s="443"/>
      <c r="DJ155" s="443"/>
      <c r="DK155" s="443"/>
      <c r="DL155" s="443"/>
      <c r="DM155" s="443"/>
      <c r="DN155" s="443"/>
      <c r="DO155" s="443"/>
      <c r="DP155" s="443"/>
      <c r="DQ155" s="443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5"/>
      <c r="EE155" s="445"/>
      <c r="EF155" s="445"/>
      <c r="EG155" s="445"/>
      <c r="EH155" s="445"/>
      <c r="EI155" s="445"/>
      <c r="EJ155" s="445"/>
      <c r="EK155" s="445"/>
      <c r="EL155" s="445"/>
      <c r="EM155" s="445"/>
      <c r="EN155" s="445"/>
      <c r="EO155" s="445"/>
      <c r="EP155" s="445"/>
      <c r="EQ155" s="446"/>
      <c r="ER155" s="446"/>
      <c r="ES155" s="446"/>
      <c r="ET155" s="446"/>
      <c r="EU155" s="446"/>
      <c r="EV155" s="446"/>
      <c r="EW155" s="446"/>
      <c r="EX155" s="446"/>
      <c r="EY155" s="446"/>
      <c r="EZ155" s="446"/>
      <c r="FA155" s="446"/>
      <c r="FB155" s="446"/>
      <c r="FC155" s="446"/>
      <c r="FD155" s="446"/>
      <c r="FE155" s="440"/>
      <c r="FF155" s="440"/>
      <c r="FG155" s="440"/>
      <c r="FH155" s="440"/>
      <c r="FI155" s="440"/>
      <c r="FJ155" s="440"/>
      <c r="FK155" s="440"/>
      <c r="FL155" s="440"/>
      <c r="FM155" s="440"/>
      <c r="FN155" s="440"/>
      <c r="FO155" s="440"/>
      <c r="FP155" s="440"/>
      <c r="FQ155" s="440"/>
      <c r="FR155" s="440"/>
      <c r="FS155" s="441"/>
      <c r="FT155" s="441"/>
      <c r="FU155" s="441"/>
      <c r="FV155" s="441"/>
      <c r="FW155" s="441"/>
      <c r="FX155" s="441"/>
      <c r="FY155" s="441"/>
      <c r="FZ155" s="441"/>
      <c r="GA155" s="441"/>
      <c r="GB155" s="441"/>
      <c r="GC155" s="441"/>
      <c r="GD155" s="441"/>
      <c r="GE155" s="441"/>
      <c r="GF155" s="441"/>
      <c r="GG155" s="442"/>
      <c r="GH155" s="442"/>
      <c r="GI155" s="442"/>
      <c r="GJ155" s="442"/>
      <c r="GK155" s="442"/>
      <c r="GL155" s="442"/>
      <c r="GM155" s="442"/>
      <c r="GN155" s="442"/>
      <c r="GO155" s="442"/>
      <c r="GP155" s="442"/>
      <c r="GQ155" s="442"/>
      <c r="GR155" s="442"/>
      <c r="GS155" s="442"/>
      <c r="GT155" s="442"/>
      <c r="GU155" s="442"/>
      <c r="GV155" s="443"/>
      <c r="GW155" s="443"/>
      <c r="GX155" s="443"/>
      <c r="GY155" s="443"/>
      <c r="GZ155" s="443"/>
      <c r="HA155" s="443"/>
      <c r="HB155" s="443"/>
      <c r="HC155" s="3674"/>
      <c r="HD155" s="443"/>
      <c r="HE155" s="443"/>
      <c r="HF155" s="443"/>
      <c r="HG155" s="444"/>
      <c r="HH155" s="444"/>
    </row>
    <row r="156" spans="1:216" s="536" customFormat="1" x14ac:dyDescent="0.25">
      <c r="A156" s="3510"/>
      <c r="B156" s="578"/>
      <c r="C156" s="181"/>
      <c r="D156" s="551"/>
      <c r="E156" s="552"/>
      <c r="F156" s="595">
        <v>4</v>
      </c>
      <c r="G156" s="596"/>
      <c r="H156" s="597" t="str">
        <f t="array" aca="1" ref="H156" ca="1">INDEX(joueurs,SMALL(IF(podiums=K156,ROW(INDIRECT("1:"&amp;ROWS(joueurs)))),COUNTIF(K$153:K156,K156)))</f>
        <v>Rob</v>
      </c>
      <c r="I156" s="597"/>
      <c r="J156" s="598"/>
      <c r="K156" s="599">
        <f>LARGE(podiums,ROWS($1:4))</f>
        <v>33</v>
      </c>
      <c r="L156" s="600">
        <f t="array" aca="1" ref="L156" ca="1">INDEX($C$7:$S$110,MATCH(H156,'INTEGRALE verrouillée'!joueurs,0),17)</f>
        <v>0.27049180327868855</v>
      </c>
      <c r="M156" s="597"/>
      <c r="N156" s="549"/>
      <c r="O156" s="549"/>
      <c r="P156" s="562"/>
      <c r="Q156" s="562"/>
      <c r="R156" s="559"/>
      <c r="S156" s="560"/>
      <c r="T156" s="561"/>
      <c r="U156" s="561"/>
      <c r="V156" s="556"/>
      <c r="W156" s="139"/>
      <c r="X156" s="145"/>
      <c r="Y156" s="145"/>
      <c r="Z156" s="396"/>
      <c r="AA156" s="557"/>
      <c r="AB156" s="558"/>
      <c r="AC156" s="3457"/>
      <c r="AD156" s="3457"/>
      <c r="AE156" s="3458"/>
      <c r="AF156" s="3458"/>
      <c r="AG156" s="3459"/>
      <c r="AH156" s="3459"/>
      <c r="AI156" s="3460"/>
      <c r="AJ156" s="3460"/>
      <c r="AK156" s="3461"/>
      <c r="AL156" s="3461"/>
      <c r="AM156" s="3462"/>
      <c r="AN156" s="3462"/>
      <c r="AO156" s="3463"/>
      <c r="AP156" s="3463"/>
      <c r="AQ156" s="3457"/>
      <c r="AR156" s="3457"/>
      <c r="AS156" s="3458"/>
      <c r="AT156" s="3458"/>
      <c r="AU156" s="3459"/>
      <c r="AV156" s="3459"/>
      <c r="AW156" s="3460"/>
      <c r="AX156" s="3460"/>
      <c r="AY156" s="3464"/>
      <c r="AZ156" s="3464"/>
      <c r="BA156" s="3478"/>
      <c r="BB156" s="3478"/>
      <c r="BC156" s="3615"/>
      <c r="BD156" s="3615"/>
      <c r="BE156" s="3755"/>
      <c r="BF156" s="3755"/>
      <c r="BG156" s="435"/>
      <c r="BH156" s="435"/>
      <c r="BI156" s="435"/>
      <c r="BJ156" s="434"/>
      <c r="BK156" s="434"/>
      <c r="BL156" s="434"/>
      <c r="BM156" s="434"/>
      <c r="BN156" s="434"/>
      <c r="BO156" s="436"/>
      <c r="BP156" s="437"/>
      <c r="BQ156" s="437"/>
      <c r="BR156" s="438"/>
      <c r="BS156" s="438"/>
      <c r="BT156" s="438"/>
      <c r="BU156" s="438"/>
      <c r="BV156" s="438"/>
      <c r="BW156" s="438"/>
      <c r="BX156" s="438"/>
      <c r="BY156" s="438"/>
      <c r="BZ156" s="439"/>
      <c r="CA156" s="439"/>
      <c r="CB156" s="440"/>
      <c r="CC156" s="440"/>
      <c r="CD156" s="440"/>
      <c r="CE156" s="440"/>
      <c r="CF156" s="440"/>
      <c r="CG156" s="440"/>
      <c r="CH156" s="440"/>
      <c r="CI156" s="440"/>
      <c r="CJ156" s="441"/>
      <c r="CK156" s="441"/>
      <c r="CL156" s="441"/>
      <c r="CM156" s="441"/>
      <c r="CN156" s="441"/>
      <c r="CO156" s="441"/>
      <c r="CP156" s="441"/>
      <c r="CQ156" s="441"/>
      <c r="CR156" s="441"/>
      <c r="CS156" s="441"/>
      <c r="CT156" s="441"/>
      <c r="CU156" s="442"/>
      <c r="CV156" s="442"/>
      <c r="CW156" s="442"/>
      <c r="CX156" s="442"/>
      <c r="CY156" s="442"/>
      <c r="CZ156" s="442"/>
      <c r="DA156" s="442"/>
      <c r="DB156" s="442"/>
      <c r="DC156" s="442"/>
      <c r="DD156" s="442"/>
      <c r="DE156" s="443"/>
      <c r="DF156" s="443"/>
      <c r="DG156" s="443"/>
      <c r="DH156" s="443"/>
      <c r="DI156" s="443"/>
      <c r="DJ156" s="443"/>
      <c r="DK156" s="443"/>
      <c r="DL156" s="443"/>
      <c r="DM156" s="443"/>
      <c r="DN156" s="443"/>
      <c r="DO156" s="443"/>
      <c r="DP156" s="443"/>
      <c r="DQ156" s="443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5"/>
      <c r="EE156" s="445"/>
      <c r="EF156" s="445"/>
      <c r="EG156" s="445"/>
      <c r="EH156" s="445"/>
      <c r="EI156" s="445"/>
      <c r="EJ156" s="445"/>
      <c r="EK156" s="445"/>
      <c r="EL156" s="445"/>
      <c r="EM156" s="445"/>
      <c r="EN156" s="445"/>
      <c r="EO156" s="445"/>
      <c r="EP156" s="445"/>
      <c r="EQ156" s="446"/>
      <c r="ER156" s="446"/>
      <c r="ES156" s="446"/>
      <c r="ET156" s="446"/>
      <c r="EU156" s="446"/>
      <c r="EV156" s="446"/>
      <c r="EW156" s="446"/>
      <c r="EX156" s="446"/>
      <c r="EY156" s="446"/>
      <c r="EZ156" s="446"/>
      <c r="FA156" s="446"/>
      <c r="FB156" s="446"/>
      <c r="FC156" s="446"/>
      <c r="FD156" s="446"/>
      <c r="FE156" s="440"/>
      <c r="FF156" s="440"/>
      <c r="FG156" s="440"/>
      <c r="FH156" s="440"/>
      <c r="FI156" s="440"/>
      <c r="FJ156" s="440"/>
      <c r="FK156" s="440"/>
      <c r="FL156" s="440"/>
      <c r="FM156" s="440"/>
      <c r="FN156" s="440"/>
      <c r="FO156" s="440"/>
      <c r="FP156" s="440"/>
      <c r="FQ156" s="440"/>
      <c r="FR156" s="440"/>
      <c r="FS156" s="441"/>
      <c r="FT156" s="441"/>
      <c r="FU156" s="441"/>
      <c r="FV156" s="441"/>
      <c r="FW156" s="441"/>
      <c r="FX156" s="441"/>
      <c r="FY156" s="441"/>
      <c r="FZ156" s="441"/>
      <c r="GA156" s="441"/>
      <c r="GB156" s="441"/>
      <c r="GC156" s="441"/>
      <c r="GD156" s="441"/>
      <c r="GE156" s="441"/>
      <c r="GF156" s="441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2"/>
      <c r="GU156" s="442"/>
      <c r="GV156" s="443"/>
      <c r="GW156" s="443"/>
      <c r="GX156" s="443"/>
      <c r="GY156" s="443"/>
      <c r="GZ156" s="443"/>
      <c r="HA156" s="443"/>
      <c r="HB156" s="443"/>
      <c r="HC156" s="3674"/>
      <c r="HD156" s="443"/>
      <c r="HE156" s="443"/>
      <c r="HF156" s="443"/>
      <c r="HG156" s="444"/>
      <c r="HH156" s="444"/>
    </row>
    <row r="157" spans="1:216" s="536" customFormat="1" x14ac:dyDescent="0.25">
      <c r="A157" s="3510"/>
      <c r="B157" s="578"/>
      <c r="C157" s="181"/>
      <c r="D157" s="551"/>
      <c r="E157" s="552"/>
      <c r="F157" s="595">
        <v>5</v>
      </c>
      <c r="G157" s="596"/>
      <c r="H157" s="597" t="str">
        <f t="array" aca="1" ref="H157" ca="1">INDEX(joueurs,SMALL(IF(podiums=K157,ROW(INDIRECT("1:"&amp;ROWS(joueurs)))),COUNTIF(K$153:K157,K157)))</f>
        <v>Cyrille</v>
      </c>
      <c r="I157" s="597"/>
      <c r="J157" s="598"/>
      <c r="K157" s="599">
        <f>LARGE(podiums,ROWS($1:5))</f>
        <v>28</v>
      </c>
      <c r="L157" s="600">
        <f t="array" aca="1" ref="L157" ca="1">INDEX($C$7:$S$110,MATCH(H157,'INTEGRALE verrouillée'!joueurs,0),17)</f>
        <v>0.25925925925925924</v>
      </c>
      <c r="M157" s="597"/>
      <c r="N157" s="549"/>
      <c r="O157" s="549"/>
      <c r="P157" s="562"/>
      <c r="Q157" s="562"/>
      <c r="R157" s="559"/>
      <c r="S157" s="560"/>
      <c r="T157" s="561"/>
      <c r="U157" s="561"/>
      <c r="V157" s="556"/>
      <c r="W157" s="139"/>
      <c r="X157" s="145"/>
      <c r="Y157" s="145"/>
      <c r="Z157" s="396"/>
      <c r="AA157" s="557"/>
      <c r="AB157" s="558"/>
      <c r="AC157" s="3457"/>
      <c r="AD157" s="3457"/>
      <c r="AE157" s="3458"/>
      <c r="AF157" s="3458"/>
      <c r="AG157" s="3459"/>
      <c r="AH157" s="3459"/>
      <c r="AI157" s="3460"/>
      <c r="AJ157" s="3460"/>
      <c r="AK157" s="3461"/>
      <c r="AL157" s="3461"/>
      <c r="AM157" s="3462"/>
      <c r="AN157" s="3462"/>
      <c r="AO157" s="3463"/>
      <c r="AP157" s="3463"/>
      <c r="AQ157" s="3457"/>
      <c r="AR157" s="3457"/>
      <c r="AS157" s="3458"/>
      <c r="AT157" s="3458"/>
      <c r="AU157" s="3459"/>
      <c r="AV157" s="3459"/>
      <c r="AW157" s="3460"/>
      <c r="AX157" s="3460"/>
      <c r="AY157" s="3464"/>
      <c r="AZ157" s="3464"/>
      <c r="BA157" s="3478"/>
      <c r="BB157" s="3478"/>
      <c r="BC157" s="3615"/>
      <c r="BD157" s="3615"/>
      <c r="BE157" s="3755"/>
      <c r="BF157" s="3755"/>
      <c r="BG157" s="435"/>
      <c r="BH157" s="435"/>
      <c r="BI157" s="435"/>
      <c r="BJ157" s="434"/>
      <c r="BK157" s="434"/>
      <c r="BL157" s="434"/>
      <c r="BM157" s="434"/>
      <c r="BN157" s="434"/>
      <c r="BO157" s="436"/>
      <c r="BP157" s="437"/>
      <c r="BQ157" s="437"/>
      <c r="BR157" s="438"/>
      <c r="BS157" s="438"/>
      <c r="BT157" s="438"/>
      <c r="BU157" s="438"/>
      <c r="BV157" s="438"/>
      <c r="BW157" s="438"/>
      <c r="BX157" s="438"/>
      <c r="BY157" s="438"/>
      <c r="BZ157" s="439"/>
      <c r="CA157" s="439"/>
      <c r="CB157" s="440"/>
      <c r="CC157" s="440"/>
      <c r="CD157" s="440"/>
      <c r="CE157" s="440"/>
      <c r="CF157" s="440"/>
      <c r="CG157" s="440"/>
      <c r="CH157" s="440"/>
      <c r="CI157" s="440"/>
      <c r="CJ157" s="441"/>
      <c r="CK157" s="441"/>
      <c r="CL157" s="441"/>
      <c r="CM157" s="441"/>
      <c r="CN157" s="441"/>
      <c r="CO157" s="441"/>
      <c r="CP157" s="441"/>
      <c r="CQ157" s="441"/>
      <c r="CR157" s="441"/>
      <c r="CS157" s="441"/>
      <c r="CT157" s="441"/>
      <c r="CU157" s="442"/>
      <c r="CV157" s="442"/>
      <c r="CW157" s="442"/>
      <c r="CX157" s="442"/>
      <c r="CY157" s="442"/>
      <c r="CZ157" s="442"/>
      <c r="DA157" s="442"/>
      <c r="DB157" s="442"/>
      <c r="DC157" s="442"/>
      <c r="DD157" s="442"/>
      <c r="DE157" s="443"/>
      <c r="DF157" s="443"/>
      <c r="DG157" s="443"/>
      <c r="DH157" s="443"/>
      <c r="DI157" s="443"/>
      <c r="DJ157" s="443"/>
      <c r="DK157" s="443"/>
      <c r="DL157" s="443"/>
      <c r="DM157" s="443"/>
      <c r="DN157" s="443"/>
      <c r="DO157" s="443"/>
      <c r="DP157" s="443"/>
      <c r="DQ157" s="443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5"/>
      <c r="EE157" s="445"/>
      <c r="EF157" s="445"/>
      <c r="EG157" s="445"/>
      <c r="EH157" s="445"/>
      <c r="EI157" s="445"/>
      <c r="EJ157" s="445"/>
      <c r="EK157" s="445"/>
      <c r="EL157" s="445"/>
      <c r="EM157" s="445"/>
      <c r="EN157" s="445"/>
      <c r="EO157" s="445"/>
      <c r="EP157" s="445"/>
      <c r="EQ157" s="446"/>
      <c r="ER157" s="446"/>
      <c r="ES157" s="446"/>
      <c r="ET157" s="446"/>
      <c r="EU157" s="446"/>
      <c r="EV157" s="446"/>
      <c r="EW157" s="446"/>
      <c r="EX157" s="446"/>
      <c r="EY157" s="446"/>
      <c r="EZ157" s="446"/>
      <c r="FA157" s="446"/>
      <c r="FB157" s="446"/>
      <c r="FC157" s="446"/>
      <c r="FD157" s="446"/>
      <c r="FE157" s="440"/>
      <c r="FF157" s="440"/>
      <c r="FG157" s="440"/>
      <c r="FH157" s="440"/>
      <c r="FI157" s="440"/>
      <c r="FJ157" s="440"/>
      <c r="FK157" s="440"/>
      <c r="FL157" s="440"/>
      <c r="FM157" s="440"/>
      <c r="FN157" s="440"/>
      <c r="FO157" s="440"/>
      <c r="FP157" s="440"/>
      <c r="FQ157" s="440"/>
      <c r="FR157" s="440"/>
      <c r="FS157" s="441"/>
      <c r="FT157" s="441"/>
      <c r="FU157" s="441"/>
      <c r="FV157" s="441"/>
      <c r="FW157" s="441"/>
      <c r="FX157" s="441"/>
      <c r="FY157" s="441"/>
      <c r="FZ157" s="441"/>
      <c r="GA157" s="441"/>
      <c r="GB157" s="441"/>
      <c r="GC157" s="441"/>
      <c r="GD157" s="441"/>
      <c r="GE157" s="441"/>
      <c r="GF157" s="441"/>
      <c r="GG157" s="442"/>
      <c r="GH157" s="442"/>
      <c r="GI157" s="442"/>
      <c r="GJ157" s="442"/>
      <c r="GK157" s="442"/>
      <c r="GL157" s="442"/>
      <c r="GM157" s="442"/>
      <c r="GN157" s="442"/>
      <c r="GO157" s="442"/>
      <c r="GP157" s="442"/>
      <c r="GQ157" s="442"/>
      <c r="GR157" s="442"/>
      <c r="GS157" s="442"/>
      <c r="GT157" s="442"/>
      <c r="GU157" s="442"/>
      <c r="GV157" s="443"/>
      <c r="GW157" s="443"/>
      <c r="GX157" s="443"/>
      <c r="GY157" s="443"/>
      <c r="GZ157" s="443"/>
      <c r="HA157" s="443"/>
      <c r="HB157" s="443"/>
      <c r="HC157" s="3674"/>
      <c r="HD157" s="443"/>
      <c r="HE157" s="443"/>
      <c r="HF157" s="443"/>
      <c r="HG157" s="444"/>
      <c r="HH157" s="444"/>
    </row>
    <row r="158" spans="1:216" s="536" customFormat="1" x14ac:dyDescent="0.25">
      <c r="A158" s="3510"/>
      <c r="B158" s="578"/>
      <c r="C158" s="181"/>
      <c r="D158" s="551"/>
      <c r="E158" s="552"/>
      <c r="F158" s="595">
        <v>6</v>
      </c>
      <c r="G158" s="596"/>
      <c r="H158" s="597" t="str">
        <f t="array" aca="1" ref="H158" ca="1">INDEX(joueurs,SMALL(IF(podiums=K158,ROW(INDIRECT("1:"&amp;ROWS(joueurs)))),COUNTIF(K$153:K158,K158)))</f>
        <v>Pilou</v>
      </c>
      <c r="I158" s="597"/>
      <c r="J158" s="598"/>
      <c r="K158" s="599">
        <f>LARGE(podiums,ROWS($1:6))</f>
        <v>27</v>
      </c>
      <c r="L158" s="600">
        <f t="array" aca="1" ref="L158" ca="1">INDEX($C$7:$S$110,MATCH(H158,'INTEGRALE verrouillée'!joueurs,0),17)</f>
        <v>0.31395348837209303</v>
      </c>
      <c r="M158" s="597"/>
      <c r="N158" s="549"/>
      <c r="O158" s="549"/>
      <c r="P158" s="562"/>
      <c r="Q158" s="562"/>
      <c r="R158" s="559"/>
      <c r="S158" s="560"/>
      <c r="T158" s="561"/>
      <c r="U158" s="561"/>
      <c r="V158" s="556"/>
      <c r="W158" s="139"/>
      <c r="X158" s="145"/>
      <c r="Y158" s="145"/>
      <c r="Z158" s="396"/>
      <c r="AA158" s="557"/>
      <c r="AB158" s="558"/>
      <c r="AC158" s="3457"/>
      <c r="AD158" s="3457"/>
      <c r="AE158" s="3458"/>
      <c r="AF158" s="3458"/>
      <c r="AG158" s="3459"/>
      <c r="AH158" s="3459"/>
      <c r="AI158" s="3460"/>
      <c r="AJ158" s="3460"/>
      <c r="AK158" s="3461"/>
      <c r="AL158" s="3461"/>
      <c r="AM158" s="3462"/>
      <c r="AN158" s="3462"/>
      <c r="AO158" s="3463"/>
      <c r="AP158" s="3463"/>
      <c r="AQ158" s="3457"/>
      <c r="AR158" s="3457"/>
      <c r="AS158" s="3458"/>
      <c r="AT158" s="3458"/>
      <c r="AU158" s="3459"/>
      <c r="AV158" s="3459"/>
      <c r="AW158" s="3460"/>
      <c r="AX158" s="3460"/>
      <c r="AY158" s="3464"/>
      <c r="AZ158" s="3464"/>
      <c r="BA158" s="3478"/>
      <c r="BB158" s="3478"/>
      <c r="BC158" s="3615"/>
      <c r="BD158" s="3615"/>
      <c r="BE158" s="3755"/>
      <c r="BF158" s="3755"/>
      <c r="BG158" s="435"/>
      <c r="BH158" s="435"/>
      <c r="BI158" s="435"/>
      <c r="BJ158" s="434"/>
      <c r="BK158" s="434"/>
      <c r="BL158" s="434"/>
      <c r="BM158" s="434"/>
      <c r="BN158" s="434"/>
      <c r="BO158" s="436"/>
      <c r="BP158" s="437"/>
      <c r="BQ158" s="437"/>
      <c r="BR158" s="438"/>
      <c r="BS158" s="438"/>
      <c r="BT158" s="438"/>
      <c r="BU158" s="438"/>
      <c r="BV158" s="438"/>
      <c r="BW158" s="438"/>
      <c r="BX158" s="438"/>
      <c r="BY158" s="438"/>
      <c r="BZ158" s="439"/>
      <c r="CA158" s="439"/>
      <c r="CB158" s="440"/>
      <c r="CC158" s="440"/>
      <c r="CD158" s="440"/>
      <c r="CE158" s="440"/>
      <c r="CF158" s="440"/>
      <c r="CG158" s="440"/>
      <c r="CH158" s="440"/>
      <c r="CI158" s="440"/>
      <c r="CJ158" s="441"/>
      <c r="CK158" s="441"/>
      <c r="CL158" s="441"/>
      <c r="CM158" s="441"/>
      <c r="CN158" s="441"/>
      <c r="CO158" s="441"/>
      <c r="CP158" s="441"/>
      <c r="CQ158" s="441"/>
      <c r="CR158" s="441"/>
      <c r="CS158" s="441"/>
      <c r="CT158" s="441"/>
      <c r="CU158" s="442"/>
      <c r="CV158" s="442"/>
      <c r="CW158" s="442"/>
      <c r="CX158" s="442"/>
      <c r="CY158" s="442"/>
      <c r="CZ158" s="442"/>
      <c r="DA158" s="442"/>
      <c r="DB158" s="442"/>
      <c r="DC158" s="442"/>
      <c r="DD158" s="442"/>
      <c r="DE158" s="443"/>
      <c r="DF158" s="443"/>
      <c r="DG158" s="443"/>
      <c r="DH158" s="443"/>
      <c r="DI158" s="443"/>
      <c r="DJ158" s="443"/>
      <c r="DK158" s="443"/>
      <c r="DL158" s="443"/>
      <c r="DM158" s="443"/>
      <c r="DN158" s="443"/>
      <c r="DO158" s="443"/>
      <c r="DP158" s="443"/>
      <c r="DQ158" s="443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5"/>
      <c r="EE158" s="445"/>
      <c r="EF158" s="445"/>
      <c r="EG158" s="445"/>
      <c r="EH158" s="445"/>
      <c r="EI158" s="445"/>
      <c r="EJ158" s="445"/>
      <c r="EK158" s="445"/>
      <c r="EL158" s="445"/>
      <c r="EM158" s="445"/>
      <c r="EN158" s="445"/>
      <c r="EO158" s="445"/>
      <c r="EP158" s="445"/>
      <c r="EQ158" s="446"/>
      <c r="ER158" s="446"/>
      <c r="ES158" s="446"/>
      <c r="ET158" s="446"/>
      <c r="EU158" s="446"/>
      <c r="EV158" s="446"/>
      <c r="EW158" s="446"/>
      <c r="EX158" s="446"/>
      <c r="EY158" s="446"/>
      <c r="EZ158" s="446"/>
      <c r="FA158" s="446"/>
      <c r="FB158" s="446"/>
      <c r="FC158" s="446"/>
      <c r="FD158" s="446"/>
      <c r="FE158" s="440"/>
      <c r="FF158" s="440"/>
      <c r="FG158" s="440"/>
      <c r="FH158" s="440"/>
      <c r="FI158" s="440"/>
      <c r="FJ158" s="440"/>
      <c r="FK158" s="440"/>
      <c r="FL158" s="440"/>
      <c r="FM158" s="440"/>
      <c r="FN158" s="440"/>
      <c r="FO158" s="440"/>
      <c r="FP158" s="440"/>
      <c r="FQ158" s="440"/>
      <c r="FR158" s="440"/>
      <c r="FS158" s="441"/>
      <c r="FT158" s="441"/>
      <c r="FU158" s="441"/>
      <c r="FV158" s="441"/>
      <c r="FW158" s="441"/>
      <c r="FX158" s="441"/>
      <c r="FY158" s="441"/>
      <c r="FZ158" s="441"/>
      <c r="GA158" s="441"/>
      <c r="GB158" s="441"/>
      <c r="GC158" s="441"/>
      <c r="GD158" s="441"/>
      <c r="GE158" s="441"/>
      <c r="GF158" s="441"/>
      <c r="GG158" s="442"/>
      <c r="GH158" s="442"/>
      <c r="GI158" s="442"/>
      <c r="GJ158" s="442"/>
      <c r="GK158" s="442"/>
      <c r="GL158" s="442"/>
      <c r="GM158" s="442"/>
      <c r="GN158" s="442"/>
      <c r="GO158" s="442"/>
      <c r="GP158" s="442"/>
      <c r="GQ158" s="442"/>
      <c r="GR158" s="442"/>
      <c r="GS158" s="442"/>
      <c r="GT158" s="442"/>
      <c r="GU158" s="442"/>
      <c r="GV158" s="443"/>
      <c r="GW158" s="443"/>
      <c r="GX158" s="443"/>
      <c r="GY158" s="443"/>
      <c r="GZ158" s="443"/>
      <c r="HA158" s="443"/>
      <c r="HB158" s="443"/>
      <c r="HC158" s="3674"/>
      <c r="HD158" s="443"/>
      <c r="HE158" s="443"/>
      <c r="HF158" s="443"/>
      <c r="HG158" s="444"/>
      <c r="HH158" s="444"/>
    </row>
    <row r="159" spans="1:216" s="536" customFormat="1" x14ac:dyDescent="0.25">
      <c r="A159" s="3510"/>
      <c r="B159" s="578"/>
      <c r="C159" s="181"/>
      <c r="D159" s="551"/>
      <c r="E159" s="552"/>
      <c r="F159" s="595">
        <v>7</v>
      </c>
      <c r="G159" s="596"/>
      <c r="H159" s="597" t="str">
        <f t="array" aca="1" ref="H159" ca="1">INDEX(joueurs,SMALL(IF(podiums=K159,ROW(INDIRECT("1:"&amp;ROWS(joueurs)))),COUNTIF(K$153:K159,K159)))</f>
        <v>Oliv</v>
      </c>
      <c r="I159" s="597"/>
      <c r="J159" s="598"/>
      <c r="K159" s="599">
        <f>LARGE(podiums,ROWS($1:7))</f>
        <v>21</v>
      </c>
      <c r="L159" s="600">
        <f t="array" aca="1" ref="L159" ca="1">INDEX($C$7:$S$110,MATCH(H159,'INTEGRALE verrouillée'!joueurs,0),17)</f>
        <v>0.2413793103448276</v>
      </c>
      <c r="M159" s="597"/>
      <c r="N159" s="549"/>
      <c r="O159" s="549"/>
      <c r="P159" s="562"/>
      <c r="Q159" s="562"/>
      <c r="R159" s="559"/>
      <c r="S159" s="560"/>
      <c r="T159" s="561"/>
      <c r="U159" s="561"/>
      <c r="V159" s="556"/>
      <c r="W159" s="139"/>
      <c r="X159" s="145"/>
      <c r="Y159" s="145"/>
      <c r="Z159" s="396"/>
      <c r="AA159" s="557"/>
      <c r="AB159" s="558"/>
      <c r="AC159" s="3457"/>
      <c r="AD159" s="3457"/>
      <c r="AE159" s="3458"/>
      <c r="AF159" s="3458"/>
      <c r="AG159" s="3459"/>
      <c r="AH159" s="3459"/>
      <c r="AI159" s="3460"/>
      <c r="AJ159" s="3460"/>
      <c r="AK159" s="3461"/>
      <c r="AL159" s="3461"/>
      <c r="AM159" s="3462"/>
      <c r="AN159" s="3462"/>
      <c r="AO159" s="3463"/>
      <c r="AP159" s="3463"/>
      <c r="AQ159" s="3457"/>
      <c r="AR159" s="3457"/>
      <c r="AS159" s="3458"/>
      <c r="AT159" s="3458"/>
      <c r="AU159" s="3459"/>
      <c r="AV159" s="3459"/>
      <c r="AW159" s="3460"/>
      <c r="AX159" s="3460"/>
      <c r="AY159" s="3464"/>
      <c r="AZ159" s="3464"/>
      <c r="BA159" s="3478"/>
      <c r="BB159" s="3478"/>
      <c r="BC159" s="3615"/>
      <c r="BD159" s="3615"/>
      <c r="BE159" s="3755"/>
      <c r="BF159" s="3755"/>
      <c r="BG159" s="435"/>
      <c r="BH159" s="435"/>
      <c r="BI159" s="435"/>
      <c r="BJ159" s="434"/>
      <c r="BK159" s="434"/>
      <c r="BL159" s="434"/>
      <c r="BM159" s="434"/>
      <c r="BN159" s="434"/>
      <c r="BO159" s="436"/>
      <c r="BP159" s="437"/>
      <c r="BQ159" s="437"/>
      <c r="BR159" s="438"/>
      <c r="BS159" s="438"/>
      <c r="BT159" s="438"/>
      <c r="BU159" s="438"/>
      <c r="BV159" s="438"/>
      <c r="BW159" s="438"/>
      <c r="BX159" s="438"/>
      <c r="BY159" s="438"/>
      <c r="BZ159" s="439"/>
      <c r="CA159" s="439"/>
      <c r="CB159" s="440"/>
      <c r="CC159" s="440"/>
      <c r="CD159" s="440"/>
      <c r="CE159" s="440"/>
      <c r="CF159" s="440"/>
      <c r="CG159" s="440"/>
      <c r="CH159" s="440"/>
      <c r="CI159" s="440"/>
      <c r="CJ159" s="441"/>
      <c r="CK159" s="441"/>
      <c r="CL159" s="441"/>
      <c r="CM159" s="441"/>
      <c r="CN159" s="441"/>
      <c r="CO159" s="441"/>
      <c r="CP159" s="441"/>
      <c r="CQ159" s="441"/>
      <c r="CR159" s="441"/>
      <c r="CS159" s="441"/>
      <c r="CT159" s="441"/>
      <c r="CU159" s="442"/>
      <c r="CV159" s="442"/>
      <c r="CW159" s="442"/>
      <c r="CX159" s="442"/>
      <c r="CY159" s="442"/>
      <c r="CZ159" s="442"/>
      <c r="DA159" s="442"/>
      <c r="DB159" s="442"/>
      <c r="DC159" s="442"/>
      <c r="DD159" s="442"/>
      <c r="DE159" s="443"/>
      <c r="DF159" s="443"/>
      <c r="DG159" s="443"/>
      <c r="DH159" s="443"/>
      <c r="DI159" s="443"/>
      <c r="DJ159" s="443"/>
      <c r="DK159" s="443"/>
      <c r="DL159" s="443"/>
      <c r="DM159" s="443"/>
      <c r="DN159" s="443"/>
      <c r="DO159" s="443"/>
      <c r="DP159" s="443"/>
      <c r="DQ159" s="443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5"/>
      <c r="EE159" s="445"/>
      <c r="EF159" s="445"/>
      <c r="EG159" s="445"/>
      <c r="EH159" s="445"/>
      <c r="EI159" s="445"/>
      <c r="EJ159" s="445"/>
      <c r="EK159" s="445"/>
      <c r="EL159" s="445"/>
      <c r="EM159" s="445"/>
      <c r="EN159" s="445"/>
      <c r="EO159" s="445"/>
      <c r="EP159" s="445"/>
      <c r="EQ159" s="446"/>
      <c r="ER159" s="446"/>
      <c r="ES159" s="446"/>
      <c r="ET159" s="446"/>
      <c r="EU159" s="446"/>
      <c r="EV159" s="446"/>
      <c r="EW159" s="446"/>
      <c r="EX159" s="446"/>
      <c r="EY159" s="446"/>
      <c r="EZ159" s="446"/>
      <c r="FA159" s="446"/>
      <c r="FB159" s="446"/>
      <c r="FC159" s="446"/>
      <c r="FD159" s="446"/>
      <c r="FE159" s="440"/>
      <c r="FF159" s="440"/>
      <c r="FG159" s="440"/>
      <c r="FH159" s="440"/>
      <c r="FI159" s="440"/>
      <c r="FJ159" s="440"/>
      <c r="FK159" s="440"/>
      <c r="FL159" s="440"/>
      <c r="FM159" s="440"/>
      <c r="FN159" s="440"/>
      <c r="FO159" s="440"/>
      <c r="FP159" s="440"/>
      <c r="FQ159" s="440"/>
      <c r="FR159" s="440"/>
      <c r="FS159" s="441"/>
      <c r="FT159" s="441"/>
      <c r="FU159" s="441"/>
      <c r="FV159" s="441"/>
      <c r="FW159" s="441"/>
      <c r="FX159" s="441"/>
      <c r="FY159" s="441"/>
      <c r="FZ159" s="441"/>
      <c r="GA159" s="441"/>
      <c r="GB159" s="441"/>
      <c r="GC159" s="441"/>
      <c r="GD159" s="441"/>
      <c r="GE159" s="441"/>
      <c r="GF159" s="441"/>
      <c r="GG159" s="442"/>
      <c r="GH159" s="442"/>
      <c r="GI159" s="442"/>
      <c r="GJ159" s="442"/>
      <c r="GK159" s="442"/>
      <c r="GL159" s="442"/>
      <c r="GM159" s="442"/>
      <c r="GN159" s="442"/>
      <c r="GO159" s="442"/>
      <c r="GP159" s="442"/>
      <c r="GQ159" s="442"/>
      <c r="GR159" s="442"/>
      <c r="GS159" s="442"/>
      <c r="GT159" s="442"/>
      <c r="GU159" s="442"/>
      <c r="GV159" s="443"/>
      <c r="GW159" s="443"/>
      <c r="GX159" s="443"/>
      <c r="GY159" s="443"/>
      <c r="GZ159" s="443"/>
      <c r="HA159" s="443"/>
      <c r="HB159" s="443"/>
      <c r="HC159" s="3674"/>
      <c r="HD159" s="443"/>
      <c r="HE159" s="443"/>
      <c r="HF159" s="443"/>
      <c r="HG159" s="444"/>
      <c r="HH159" s="444"/>
    </row>
    <row r="160" spans="1:216" s="536" customFormat="1" x14ac:dyDescent="0.25">
      <c r="A160" s="3510"/>
      <c r="B160" s="578"/>
      <c r="C160" s="181"/>
      <c r="D160" s="551"/>
      <c r="E160" s="552"/>
      <c r="F160" s="595">
        <v>8</v>
      </c>
      <c r="G160" s="596"/>
      <c r="H160" s="597" t="str">
        <f t="array" aca="1" ref="H160" ca="1">INDEX(joueurs,SMALL(IF(podiums=K160,ROW(INDIRECT("1:"&amp;ROWS(joueurs)))),COUNTIF(K$153:K160,K160)))</f>
        <v>Franck</v>
      </c>
      <c r="I160" s="597"/>
      <c r="J160" s="598"/>
      <c r="K160" s="599">
        <f>LARGE(podiums,ROWS($1:8))</f>
        <v>16</v>
      </c>
      <c r="L160" s="600">
        <f t="array" aca="1" ref="L160" ca="1">INDEX($C$7:$S$110,MATCH(H160,'INTEGRALE verrouillée'!joueurs,0),17)</f>
        <v>0.17582417582417584</v>
      </c>
      <c r="M160" s="597"/>
      <c r="N160" s="549"/>
      <c r="O160" s="549"/>
      <c r="P160" s="562"/>
      <c r="Q160" s="562"/>
      <c r="R160" s="559"/>
      <c r="S160" s="560"/>
      <c r="T160" s="561"/>
      <c r="U160" s="561"/>
      <c r="V160" s="556"/>
      <c r="W160" s="139"/>
      <c r="X160" s="145"/>
      <c r="Y160" s="145"/>
      <c r="Z160" s="396"/>
      <c r="AA160" s="557"/>
      <c r="AB160" s="558"/>
      <c r="AC160" s="3457"/>
      <c r="AD160" s="3457"/>
      <c r="AE160" s="3458"/>
      <c r="AF160" s="3458"/>
      <c r="AG160" s="3459"/>
      <c r="AH160" s="3459"/>
      <c r="AI160" s="3460"/>
      <c r="AJ160" s="3460"/>
      <c r="AK160" s="3461"/>
      <c r="AL160" s="3461"/>
      <c r="AM160" s="3462"/>
      <c r="AN160" s="3462"/>
      <c r="AO160" s="3463"/>
      <c r="AP160" s="3463"/>
      <c r="AQ160" s="3457"/>
      <c r="AR160" s="3457"/>
      <c r="AS160" s="3458"/>
      <c r="AT160" s="3458"/>
      <c r="AU160" s="3459"/>
      <c r="AV160" s="3459"/>
      <c r="AW160" s="3460"/>
      <c r="AX160" s="3460"/>
      <c r="AY160" s="3464"/>
      <c r="AZ160" s="3464"/>
      <c r="BA160" s="3478"/>
      <c r="BB160" s="3478"/>
      <c r="BC160" s="3615"/>
      <c r="BD160" s="3615"/>
      <c r="BE160" s="3755"/>
      <c r="BF160" s="3755"/>
      <c r="BG160" s="435"/>
      <c r="BH160" s="435"/>
      <c r="BI160" s="435"/>
      <c r="BJ160" s="434"/>
      <c r="BK160" s="434"/>
      <c r="BL160" s="434"/>
      <c r="BM160" s="434"/>
      <c r="BN160" s="434"/>
      <c r="BO160" s="436"/>
      <c r="BP160" s="437"/>
      <c r="BQ160" s="437"/>
      <c r="BR160" s="438"/>
      <c r="BS160" s="438"/>
      <c r="BT160" s="438"/>
      <c r="BU160" s="438"/>
      <c r="BV160" s="438"/>
      <c r="BW160" s="438"/>
      <c r="BX160" s="438"/>
      <c r="BY160" s="438"/>
      <c r="BZ160" s="439"/>
      <c r="CA160" s="439"/>
      <c r="CB160" s="440"/>
      <c r="CC160" s="440"/>
      <c r="CD160" s="440"/>
      <c r="CE160" s="440"/>
      <c r="CF160" s="440"/>
      <c r="CG160" s="440"/>
      <c r="CH160" s="440"/>
      <c r="CI160" s="440"/>
      <c r="CJ160" s="441"/>
      <c r="CK160" s="441"/>
      <c r="CL160" s="441"/>
      <c r="CM160" s="441"/>
      <c r="CN160" s="441"/>
      <c r="CO160" s="441"/>
      <c r="CP160" s="441"/>
      <c r="CQ160" s="441"/>
      <c r="CR160" s="441"/>
      <c r="CS160" s="441"/>
      <c r="CT160" s="441"/>
      <c r="CU160" s="442"/>
      <c r="CV160" s="442"/>
      <c r="CW160" s="442"/>
      <c r="CX160" s="442"/>
      <c r="CY160" s="442"/>
      <c r="CZ160" s="442"/>
      <c r="DA160" s="442"/>
      <c r="DB160" s="442"/>
      <c r="DC160" s="442"/>
      <c r="DD160" s="442"/>
      <c r="DE160" s="443"/>
      <c r="DF160" s="443"/>
      <c r="DG160" s="443"/>
      <c r="DH160" s="443"/>
      <c r="DI160" s="443"/>
      <c r="DJ160" s="443"/>
      <c r="DK160" s="443"/>
      <c r="DL160" s="443"/>
      <c r="DM160" s="443"/>
      <c r="DN160" s="443"/>
      <c r="DO160" s="443"/>
      <c r="DP160" s="443"/>
      <c r="DQ160" s="443"/>
      <c r="DR160" s="444"/>
      <c r="DS160" s="444"/>
      <c r="DT160" s="444"/>
      <c r="DU160" s="444"/>
      <c r="DV160" s="444"/>
      <c r="DW160" s="444"/>
      <c r="DX160" s="444"/>
      <c r="DY160" s="444"/>
      <c r="DZ160" s="444"/>
      <c r="EA160" s="444"/>
      <c r="EB160" s="444"/>
      <c r="EC160" s="444"/>
      <c r="ED160" s="445"/>
      <c r="EE160" s="445"/>
      <c r="EF160" s="445"/>
      <c r="EG160" s="445"/>
      <c r="EH160" s="445"/>
      <c r="EI160" s="445"/>
      <c r="EJ160" s="445"/>
      <c r="EK160" s="445"/>
      <c r="EL160" s="445"/>
      <c r="EM160" s="445"/>
      <c r="EN160" s="445"/>
      <c r="EO160" s="445"/>
      <c r="EP160" s="445"/>
      <c r="EQ160" s="446"/>
      <c r="ER160" s="446"/>
      <c r="ES160" s="446"/>
      <c r="ET160" s="446"/>
      <c r="EU160" s="446"/>
      <c r="EV160" s="446"/>
      <c r="EW160" s="446"/>
      <c r="EX160" s="446"/>
      <c r="EY160" s="446"/>
      <c r="EZ160" s="446"/>
      <c r="FA160" s="446"/>
      <c r="FB160" s="446"/>
      <c r="FC160" s="446"/>
      <c r="FD160" s="446"/>
      <c r="FE160" s="440"/>
      <c r="FF160" s="440"/>
      <c r="FG160" s="440"/>
      <c r="FH160" s="440"/>
      <c r="FI160" s="440"/>
      <c r="FJ160" s="440"/>
      <c r="FK160" s="440"/>
      <c r="FL160" s="440"/>
      <c r="FM160" s="440"/>
      <c r="FN160" s="440"/>
      <c r="FO160" s="440"/>
      <c r="FP160" s="440"/>
      <c r="FQ160" s="440"/>
      <c r="FR160" s="440"/>
      <c r="FS160" s="441"/>
      <c r="FT160" s="441"/>
      <c r="FU160" s="441"/>
      <c r="FV160" s="441"/>
      <c r="FW160" s="441"/>
      <c r="FX160" s="441"/>
      <c r="FY160" s="441"/>
      <c r="FZ160" s="441"/>
      <c r="GA160" s="441"/>
      <c r="GB160" s="441"/>
      <c r="GC160" s="441"/>
      <c r="GD160" s="441"/>
      <c r="GE160" s="441"/>
      <c r="GF160" s="441"/>
      <c r="GG160" s="442"/>
      <c r="GH160" s="442"/>
      <c r="GI160" s="442"/>
      <c r="GJ160" s="442"/>
      <c r="GK160" s="442"/>
      <c r="GL160" s="442"/>
      <c r="GM160" s="442"/>
      <c r="GN160" s="442"/>
      <c r="GO160" s="442"/>
      <c r="GP160" s="442"/>
      <c r="GQ160" s="442"/>
      <c r="GR160" s="442"/>
      <c r="GS160" s="442"/>
      <c r="GT160" s="442"/>
      <c r="GU160" s="442"/>
      <c r="GV160" s="443"/>
      <c r="GW160" s="443"/>
      <c r="GX160" s="443"/>
      <c r="GY160" s="443"/>
      <c r="GZ160" s="443"/>
      <c r="HA160" s="443"/>
      <c r="HB160" s="443"/>
      <c r="HC160" s="3674"/>
      <c r="HD160" s="443"/>
      <c r="HE160" s="443"/>
      <c r="HF160" s="443"/>
      <c r="HG160" s="444"/>
      <c r="HH160" s="444"/>
    </row>
    <row r="161" spans="1:277" s="536" customFormat="1" x14ac:dyDescent="0.25">
      <c r="A161" s="3510"/>
      <c r="B161" s="578"/>
      <c r="C161" s="181"/>
      <c r="D161" s="551"/>
      <c r="E161" s="552"/>
      <c r="F161" s="595">
        <v>9</v>
      </c>
      <c r="G161" s="596"/>
      <c r="H161" s="597" t="str">
        <f t="array" aca="1" ref="H161" ca="1">INDEX(joueurs,SMALL(IF(podiums=K161,ROW(INDIRECT("1:"&amp;ROWS(joueurs)))),COUNTIF(K$153:K161,K161)))</f>
        <v>Fred S.</v>
      </c>
      <c r="I161" s="597"/>
      <c r="J161" s="598"/>
      <c r="K161" s="599">
        <f>LARGE(podiums,ROWS($1:9))</f>
        <v>16</v>
      </c>
      <c r="L161" s="600">
        <f t="array" aca="1" ref="L161" ca="1">INDEX($C$7:$S$110,MATCH(H161,'INTEGRALE verrouillée'!joueurs,0),17)</f>
        <v>0.23880597014925373</v>
      </c>
      <c r="M161" s="597"/>
      <c r="N161" s="549"/>
      <c r="O161" s="549"/>
      <c r="P161" s="562"/>
      <c r="Q161" s="562"/>
      <c r="R161" s="559"/>
      <c r="S161" s="560"/>
      <c r="T161" s="561"/>
      <c r="U161" s="561"/>
      <c r="V161" s="556"/>
      <c r="W161" s="139"/>
      <c r="X161" s="145"/>
      <c r="Y161" s="145"/>
      <c r="Z161" s="396"/>
      <c r="AA161" s="557"/>
      <c r="AB161" s="558"/>
      <c r="AC161" s="3457"/>
      <c r="AD161" s="3457"/>
      <c r="AE161" s="3458"/>
      <c r="AF161" s="3458"/>
      <c r="AG161" s="3459"/>
      <c r="AH161" s="3459"/>
      <c r="AI161" s="3460"/>
      <c r="AJ161" s="3460"/>
      <c r="AK161" s="3461"/>
      <c r="AL161" s="3461"/>
      <c r="AM161" s="3462"/>
      <c r="AN161" s="3462"/>
      <c r="AO161" s="3463"/>
      <c r="AP161" s="3463"/>
      <c r="AQ161" s="3457"/>
      <c r="AR161" s="3457"/>
      <c r="AS161" s="3458"/>
      <c r="AT161" s="3458"/>
      <c r="AU161" s="3459"/>
      <c r="AV161" s="3459"/>
      <c r="AW161" s="3460"/>
      <c r="AX161" s="3460"/>
      <c r="AY161" s="3464"/>
      <c r="AZ161" s="3464"/>
      <c r="BA161" s="3478"/>
      <c r="BB161" s="3478"/>
      <c r="BC161" s="3615"/>
      <c r="BD161" s="3615"/>
      <c r="BE161" s="3755"/>
      <c r="BF161" s="3755"/>
      <c r="BG161" s="435"/>
      <c r="BH161" s="435"/>
      <c r="BI161" s="435"/>
      <c r="BJ161" s="434"/>
      <c r="BK161" s="434"/>
      <c r="BL161" s="434"/>
      <c r="BM161" s="434"/>
      <c r="BN161" s="434"/>
      <c r="BO161" s="436"/>
      <c r="BP161" s="437"/>
      <c r="BQ161" s="437"/>
      <c r="BR161" s="438"/>
      <c r="BS161" s="438"/>
      <c r="BT161" s="438"/>
      <c r="BU161" s="438"/>
      <c r="BV161" s="438"/>
      <c r="BW161" s="438"/>
      <c r="BX161" s="438"/>
      <c r="BY161" s="438"/>
      <c r="BZ161" s="439"/>
      <c r="CA161" s="439"/>
      <c r="CB161" s="440"/>
      <c r="CC161" s="440"/>
      <c r="CD161" s="440"/>
      <c r="CE161" s="440"/>
      <c r="CF161" s="440"/>
      <c r="CG161" s="440"/>
      <c r="CH161" s="440"/>
      <c r="CI161" s="440"/>
      <c r="CJ161" s="441"/>
      <c r="CK161" s="441"/>
      <c r="CL161" s="441"/>
      <c r="CM161" s="441"/>
      <c r="CN161" s="441"/>
      <c r="CO161" s="441"/>
      <c r="CP161" s="441"/>
      <c r="CQ161" s="441"/>
      <c r="CR161" s="441"/>
      <c r="CS161" s="441"/>
      <c r="CT161" s="441"/>
      <c r="CU161" s="442"/>
      <c r="CV161" s="442"/>
      <c r="CW161" s="442"/>
      <c r="CX161" s="442"/>
      <c r="CY161" s="442"/>
      <c r="CZ161" s="442"/>
      <c r="DA161" s="442"/>
      <c r="DB161" s="442"/>
      <c r="DC161" s="442"/>
      <c r="DD161" s="442"/>
      <c r="DE161" s="443"/>
      <c r="DF161" s="443"/>
      <c r="DG161" s="443"/>
      <c r="DH161" s="443"/>
      <c r="DI161" s="443"/>
      <c r="DJ161" s="443"/>
      <c r="DK161" s="443"/>
      <c r="DL161" s="443"/>
      <c r="DM161" s="443"/>
      <c r="DN161" s="443"/>
      <c r="DO161" s="443"/>
      <c r="DP161" s="443"/>
      <c r="DQ161" s="443"/>
      <c r="DR161" s="444"/>
      <c r="DS161" s="444"/>
      <c r="DT161" s="444"/>
      <c r="DU161" s="444"/>
      <c r="DV161" s="444"/>
      <c r="DW161" s="444"/>
      <c r="DX161" s="444"/>
      <c r="DY161" s="444"/>
      <c r="DZ161" s="444"/>
      <c r="EA161" s="444"/>
      <c r="EB161" s="444"/>
      <c r="EC161" s="444"/>
      <c r="ED161" s="445"/>
      <c r="EE161" s="445"/>
      <c r="EF161" s="445"/>
      <c r="EG161" s="445"/>
      <c r="EH161" s="445"/>
      <c r="EI161" s="445"/>
      <c r="EJ161" s="445"/>
      <c r="EK161" s="445"/>
      <c r="EL161" s="445"/>
      <c r="EM161" s="445"/>
      <c r="EN161" s="445"/>
      <c r="EO161" s="445"/>
      <c r="EP161" s="445"/>
      <c r="EQ161" s="446"/>
      <c r="ER161" s="446"/>
      <c r="ES161" s="446"/>
      <c r="ET161" s="446"/>
      <c r="EU161" s="446"/>
      <c r="EV161" s="446"/>
      <c r="EW161" s="446"/>
      <c r="EX161" s="446"/>
      <c r="EY161" s="446"/>
      <c r="EZ161" s="446"/>
      <c r="FA161" s="446"/>
      <c r="FB161" s="446"/>
      <c r="FC161" s="446"/>
      <c r="FD161" s="446"/>
      <c r="FE161" s="440"/>
      <c r="FF161" s="440"/>
      <c r="FG161" s="440"/>
      <c r="FH161" s="440"/>
      <c r="FI161" s="440"/>
      <c r="FJ161" s="440"/>
      <c r="FK161" s="440"/>
      <c r="FL161" s="440"/>
      <c r="FM161" s="440"/>
      <c r="FN161" s="440"/>
      <c r="FO161" s="440"/>
      <c r="FP161" s="440"/>
      <c r="FQ161" s="440"/>
      <c r="FR161" s="440"/>
      <c r="FS161" s="441"/>
      <c r="FT161" s="441"/>
      <c r="FU161" s="441"/>
      <c r="FV161" s="441"/>
      <c r="FW161" s="441"/>
      <c r="FX161" s="441"/>
      <c r="FY161" s="441"/>
      <c r="FZ161" s="441"/>
      <c r="GA161" s="441"/>
      <c r="GB161" s="441"/>
      <c r="GC161" s="441"/>
      <c r="GD161" s="441"/>
      <c r="GE161" s="441"/>
      <c r="GF161" s="441"/>
      <c r="GG161" s="442"/>
      <c r="GH161" s="442"/>
      <c r="GI161" s="442"/>
      <c r="GJ161" s="442"/>
      <c r="GK161" s="442"/>
      <c r="GL161" s="442"/>
      <c r="GM161" s="442"/>
      <c r="GN161" s="442"/>
      <c r="GO161" s="442"/>
      <c r="GP161" s="442"/>
      <c r="GQ161" s="442"/>
      <c r="GR161" s="442"/>
      <c r="GS161" s="442"/>
      <c r="GT161" s="442"/>
      <c r="GU161" s="442"/>
      <c r="GV161" s="443"/>
      <c r="GW161" s="443"/>
      <c r="GX161" s="443"/>
      <c r="GY161" s="443"/>
      <c r="GZ161" s="443"/>
      <c r="HA161" s="443"/>
      <c r="HB161" s="443"/>
      <c r="HC161" s="3674"/>
      <c r="HD161" s="443"/>
      <c r="HE161" s="443"/>
      <c r="HF161" s="443"/>
      <c r="HG161" s="444"/>
      <c r="HH161" s="444"/>
    </row>
    <row r="162" spans="1:277" s="536" customFormat="1" x14ac:dyDescent="0.25">
      <c r="A162" s="3510"/>
      <c r="B162" s="578"/>
      <c r="C162" s="181"/>
      <c r="D162" s="551"/>
      <c r="E162" s="552"/>
      <c r="F162" s="595">
        <v>10</v>
      </c>
      <c r="G162" s="596"/>
      <c r="H162" s="597" t="str">
        <f t="array" aca="1" ref="H162" ca="1">INDEX(joueurs,SMALL(IF(podiums=K162,ROW(INDIRECT("1:"&amp;ROWS(joueurs)))),COUNTIF(K$153:K162,K162)))</f>
        <v>Mathias</v>
      </c>
      <c r="I162" s="597"/>
      <c r="J162" s="598"/>
      <c r="K162" s="599">
        <f>LARGE(podiums,ROWS($1:10))</f>
        <v>15</v>
      </c>
      <c r="L162" s="600">
        <f t="array" aca="1" ref="L162" ca="1">INDEX($C$7:$S$110,MATCH(H162,'INTEGRALE verrouillée'!joueurs,0),17)</f>
        <v>0.28846153846153844</v>
      </c>
      <c r="M162" s="597"/>
      <c r="N162" s="549"/>
      <c r="O162" s="549"/>
      <c r="P162" s="562"/>
      <c r="Q162" s="562"/>
      <c r="R162" s="559"/>
      <c r="S162" s="560"/>
      <c r="T162" s="561"/>
      <c r="U162" s="561"/>
      <c r="V162" s="556"/>
      <c r="W162" s="139"/>
      <c r="X162" s="145"/>
      <c r="Y162" s="145"/>
      <c r="Z162" s="396"/>
      <c r="AA162" s="557"/>
      <c r="AB162" s="558"/>
      <c r="AC162" s="3457"/>
      <c r="AD162" s="3457"/>
      <c r="AE162" s="3458"/>
      <c r="AF162" s="3458"/>
      <c r="AG162" s="3459"/>
      <c r="AH162" s="3459"/>
      <c r="AI162" s="3460"/>
      <c r="AJ162" s="3460"/>
      <c r="AK162" s="3461"/>
      <c r="AL162" s="3461"/>
      <c r="AM162" s="3462"/>
      <c r="AN162" s="3462"/>
      <c r="AO162" s="3463"/>
      <c r="AP162" s="3463"/>
      <c r="AQ162" s="3457"/>
      <c r="AR162" s="3457"/>
      <c r="AS162" s="3458"/>
      <c r="AT162" s="3458"/>
      <c r="AU162" s="3459"/>
      <c r="AV162" s="3459"/>
      <c r="AW162" s="3460"/>
      <c r="AX162" s="3460"/>
      <c r="AY162" s="3464"/>
      <c r="AZ162" s="3464"/>
      <c r="BA162" s="3478"/>
      <c r="BB162" s="3478"/>
      <c r="BC162" s="3615"/>
      <c r="BD162" s="3615"/>
      <c r="BE162" s="3755"/>
      <c r="BF162" s="3755"/>
      <c r="BG162" s="435"/>
      <c r="BH162" s="435"/>
      <c r="BI162" s="435"/>
      <c r="BJ162" s="434"/>
      <c r="BK162" s="434"/>
      <c r="BL162" s="434"/>
      <c r="BM162" s="434"/>
      <c r="BN162" s="434"/>
      <c r="BO162" s="436"/>
      <c r="BP162" s="437"/>
      <c r="BQ162" s="437"/>
      <c r="BR162" s="438"/>
      <c r="BS162" s="438"/>
      <c r="BT162" s="438"/>
      <c r="BU162" s="438"/>
      <c r="BV162" s="438"/>
      <c r="BW162" s="438"/>
      <c r="BX162" s="438"/>
      <c r="BY162" s="438"/>
      <c r="BZ162" s="439"/>
      <c r="CA162" s="439"/>
      <c r="CB162" s="440"/>
      <c r="CC162" s="440"/>
      <c r="CD162" s="440"/>
      <c r="CE162" s="440"/>
      <c r="CF162" s="440"/>
      <c r="CG162" s="440"/>
      <c r="CH162" s="440"/>
      <c r="CI162" s="440"/>
      <c r="CJ162" s="441"/>
      <c r="CK162" s="441"/>
      <c r="CL162" s="441"/>
      <c r="CM162" s="441"/>
      <c r="CN162" s="441"/>
      <c r="CO162" s="441"/>
      <c r="CP162" s="441"/>
      <c r="CQ162" s="441"/>
      <c r="CR162" s="441"/>
      <c r="CS162" s="441"/>
      <c r="CT162" s="441"/>
      <c r="CU162" s="442"/>
      <c r="CV162" s="442"/>
      <c r="CW162" s="442"/>
      <c r="CX162" s="442"/>
      <c r="CY162" s="442"/>
      <c r="CZ162" s="442"/>
      <c r="DA162" s="442"/>
      <c r="DB162" s="442"/>
      <c r="DC162" s="442"/>
      <c r="DD162" s="442"/>
      <c r="DE162" s="443"/>
      <c r="DF162" s="443"/>
      <c r="DG162" s="443"/>
      <c r="DH162" s="443"/>
      <c r="DI162" s="443"/>
      <c r="DJ162" s="443"/>
      <c r="DK162" s="443"/>
      <c r="DL162" s="443"/>
      <c r="DM162" s="443"/>
      <c r="DN162" s="443"/>
      <c r="DO162" s="443"/>
      <c r="DP162" s="443"/>
      <c r="DQ162" s="443"/>
      <c r="DR162" s="444"/>
      <c r="DS162" s="444"/>
      <c r="DT162" s="444"/>
      <c r="DU162" s="444"/>
      <c r="DV162" s="444"/>
      <c r="DW162" s="444"/>
      <c r="DX162" s="444"/>
      <c r="DY162" s="444"/>
      <c r="DZ162" s="444"/>
      <c r="EA162" s="444"/>
      <c r="EB162" s="444"/>
      <c r="EC162" s="444"/>
      <c r="ED162" s="445"/>
      <c r="EE162" s="445"/>
      <c r="EF162" s="445"/>
      <c r="EG162" s="445"/>
      <c r="EH162" s="445"/>
      <c r="EI162" s="445"/>
      <c r="EJ162" s="445"/>
      <c r="EK162" s="445"/>
      <c r="EL162" s="445"/>
      <c r="EM162" s="445"/>
      <c r="EN162" s="445"/>
      <c r="EO162" s="445"/>
      <c r="EP162" s="445"/>
      <c r="EQ162" s="446"/>
      <c r="ER162" s="446"/>
      <c r="ES162" s="446"/>
      <c r="ET162" s="446"/>
      <c r="EU162" s="446"/>
      <c r="EV162" s="446"/>
      <c r="EW162" s="446"/>
      <c r="EX162" s="446"/>
      <c r="EY162" s="446"/>
      <c r="EZ162" s="446"/>
      <c r="FA162" s="446"/>
      <c r="FB162" s="446"/>
      <c r="FC162" s="446"/>
      <c r="FD162" s="446"/>
      <c r="FE162" s="440"/>
      <c r="FF162" s="440"/>
      <c r="FG162" s="440"/>
      <c r="FH162" s="440"/>
      <c r="FI162" s="440"/>
      <c r="FJ162" s="440"/>
      <c r="FK162" s="440"/>
      <c r="FL162" s="440"/>
      <c r="FM162" s="440"/>
      <c r="FN162" s="440"/>
      <c r="FO162" s="440"/>
      <c r="FP162" s="440"/>
      <c r="FQ162" s="440"/>
      <c r="FR162" s="440"/>
      <c r="FS162" s="441"/>
      <c r="FT162" s="441"/>
      <c r="FU162" s="441"/>
      <c r="FV162" s="441"/>
      <c r="FW162" s="441"/>
      <c r="FX162" s="441"/>
      <c r="FY162" s="441"/>
      <c r="FZ162" s="441"/>
      <c r="GA162" s="441"/>
      <c r="GB162" s="441"/>
      <c r="GC162" s="441"/>
      <c r="GD162" s="441"/>
      <c r="GE162" s="441"/>
      <c r="GF162" s="441"/>
      <c r="GG162" s="442"/>
      <c r="GH162" s="442"/>
      <c r="GI162" s="442"/>
      <c r="GJ162" s="442"/>
      <c r="GK162" s="442"/>
      <c r="GL162" s="442"/>
      <c r="GM162" s="442"/>
      <c r="GN162" s="442"/>
      <c r="GO162" s="442"/>
      <c r="GP162" s="442"/>
      <c r="GQ162" s="442"/>
      <c r="GR162" s="442"/>
      <c r="GS162" s="442"/>
      <c r="GT162" s="442"/>
      <c r="GU162" s="442"/>
      <c r="GV162" s="443"/>
      <c r="GW162" s="443"/>
      <c r="GX162" s="443"/>
      <c r="GY162" s="443"/>
      <c r="GZ162" s="443"/>
      <c r="HA162" s="443"/>
      <c r="HB162" s="443"/>
      <c r="HC162" s="3674"/>
      <c r="HD162" s="443"/>
      <c r="HE162" s="443"/>
      <c r="HF162" s="443"/>
      <c r="HG162" s="444"/>
      <c r="HH162" s="444"/>
    </row>
    <row r="163" spans="1:277" s="536" customFormat="1" x14ac:dyDescent="0.25">
      <c r="A163" s="3510"/>
      <c r="B163" s="578"/>
      <c r="C163" s="181"/>
      <c r="D163" s="551"/>
      <c r="E163" s="552"/>
      <c r="F163" s="579"/>
      <c r="G163" s="574"/>
      <c r="H163" s="574"/>
      <c r="I163" s="574"/>
      <c r="J163" s="580"/>
      <c r="K163" s="581"/>
      <c r="L163" s="581"/>
      <c r="M163" s="581"/>
      <c r="N163" s="549"/>
      <c r="O163" s="549"/>
      <c r="P163" s="562"/>
      <c r="Q163" s="562"/>
      <c r="R163" s="559"/>
      <c r="S163" s="560"/>
      <c r="T163" s="561"/>
      <c r="U163" s="561"/>
      <c r="V163" s="556"/>
      <c r="W163" s="139"/>
      <c r="X163" s="145"/>
      <c r="Y163" s="145"/>
      <c r="Z163" s="396"/>
      <c r="AA163" s="557"/>
      <c r="AB163" s="558"/>
      <c r="AC163" s="3457"/>
      <c r="AD163" s="3457"/>
      <c r="AE163" s="3458"/>
      <c r="AF163" s="3458"/>
      <c r="AG163" s="3459"/>
      <c r="AH163" s="3459"/>
      <c r="AI163" s="3460"/>
      <c r="AJ163" s="3460"/>
      <c r="AK163" s="3461"/>
      <c r="AL163" s="3461"/>
      <c r="AM163" s="3462"/>
      <c r="AN163" s="3462"/>
      <c r="AO163" s="3463"/>
      <c r="AP163" s="3463"/>
      <c r="AQ163" s="3457"/>
      <c r="AR163" s="3457"/>
      <c r="AS163" s="3458"/>
      <c r="AT163" s="3458"/>
      <c r="AU163" s="3459"/>
      <c r="AV163" s="3459"/>
      <c r="AW163" s="3460"/>
      <c r="AX163" s="3460"/>
      <c r="AY163" s="3464"/>
      <c r="AZ163" s="3464"/>
      <c r="BA163" s="3478"/>
      <c r="BB163" s="3478"/>
      <c r="BC163" s="3615"/>
      <c r="BD163" s="3615"/>
      <c r="BE163" s="3755"/>
      <c r="BF163" s="3755"/>
      <c r="BG163" s="435"/>
      <c r="BH163" s="435"/>
      <c r="BI163" s="435"/>
      <c r="BJ163" s="434"/>
      <c r="BK163" s="434"/>
      <c r="BL163" s="434"/>
      <c r="BM163" s="434"/>
      <c r="BN163" s="434"/>
      <c r="BO163" s="436"/>
      <c r="BP163" s="437"/>
      <c r="BQ163" s="437"/>
      <c r="BR163" s="438"/>
      <c r="BS163" s="438"/>
      <c r="BT163" s="438"/>
      <c r="BU163" s="438"/>
      <c r="BV163" s="438"/>
      <c r="BW163" s="438"/>
      <c r="BX163" s="438"/>
      <c r="BY163" s="438"/>
      <c r="BZ163" s="439"/>
      <c r="CA163" s="439"/>
      <c r="CB163" s="440"/>
      <c r="CC163" s="440"/>
      <c r="CD163" s="440"/>
      <c r="CE163" s="440"/>
      <c r="CF163" s="440"/>
      <c r="CG163" s="440"/>
      <c r="CH163" s="440"/>
      <c r="CI163" s="440"/>
      <c r="CJ163" s="441"/>
      <c r="CK163" s="441"/>
      <c r="CL163" s="441"/>
      <c r="CM163" s="441"/>
      <c r="CN163" s="441"/>
      <c r="CO163" s="441"/>
      <c r="CP163" s="441"/>
      <c r="CQ163" s="441"/>
      <c r="CR163" s="441"/>
      <c r="CS163" s="441"/>
      <c r="CT163" s="441"/>
      <c r="CU163" s="442"/>
      <c r="CV163" s="442"/>
      <c r="CW163" s="442"/>
      <c r="CX163" s="442"/>
      <c r="CY163" s="442"/>
      <c r="CZ163" s="442"/>
      <c r="DA163" s="442"/>
      <c r="DB163" s="442"/>
      <c r="DC163" s="442"/>
      <c r="DD163" s="442"/>
      <c r="DE163" s="443"/>
      <c r="DF163" s="443"/>
      <c r="DG163" s="443"/>
      <c r="DH163" s="443"/>
      <c r="DI163" s="443"/>
      <c r="DJ163" s="443"/>
      <c r="DK163" s="443"/>
      <c r="DL163" s="443"/>
      <c r="DM163" s="443"/>
      <c r="DN163" s="443"/>
      <c r="DO163" s="443"/>
      <c r="DP163" s="443"/>
      <c r="DQ163" s="443"/>
      <c r="DR163" s="444"/>
      <c r="DS163" s="444"/>
      <c r="DT163" s="444"/>
      <c r="DU163" s="444"/>
      <c r="DV163" s="444"/>
      <c r="DW163" s="444"/>
      <c r="DX163" s="444"/>
      <c r="DY163" s="444"/>
      <c r="DZ163" s="444"/>
      <c r="EA163" s="444"/>
      <c r="EB163" s="444"/>
      <c r="EC163" s="444"/>
      <c r="ED163" s="445"/>
      <c r="EE163" s="445"/>
      <c r="EF163" s="445"/>
      <c r="EG163" s="445"/>
      <c r="EH163" s="445"/>
      <c r="EI163" s="445"/>
      <c r="EJ163" s="445"/>
      <c r="EK163" s="445"/>
      <c r="EL163" s="445"/>
      <c r="EM163" s="445"/>
      <c r="EN163" s="445"/>
      <c r="EO163" s="445"/>
      <c r="EP163" s="445"/>
      <c r="EQ163" s="446"/>
      <c r="ER163" s="446"/>
      <c r="ES163" s="446"/>
      <c r="ET163" s="446"/>
      <c r="EU163" s="446"/>
      <c r="EV163" s="446"/>
      <c r="EW163" s="446"/>
      <c r="EX163" s="446"/>
      <c r="EY163" s="446"/>
      <c r="EZ163" s="446"/>
      <c r="FA163" s="446"/>
      <c r="FB163" s="446"/>
      <c r="FC163" s="446"/>
      <c r="FD163" s="446"/>
      <c r="FE163" s="440"/>
      <c r="FF163" s="440"/>
      <c r="FG163" s="440"/>
      <c r="FH163" s="440"/>
      <c r="FI163" s="440"/>
      <c r="FJ163" s="440"/>
      <c r="FK163" s="440"/>
      <c r="FL163" s="440"/>
      <c r="FM163" s="440"/>
      <c r="FN163" s="440"/>
      <c r="FO163" s="440"/>
      <c r="FP163" s="440"/>
      <c r="FQ163" s="440"/>
      <c r="FR163" s="440"/>
      <c r="FS163" s="441"/>
      <c r="FT163" s="441"/>
      <c r="FU163" s="441"/>
      <c r="FV163" s="441"/>
      <c r="FW163" s="441"/>
      <c r="FX163" s="441"/>
      <c r="FY163" s="441"/>
      <c r="FZ163" s="441"/>
      <c r="GA163" s="441"/>
      <c r="GB163" s="441"/>
      <c r="GC163" s="441"/>
      <c r="GD163" s="441"/>
      <c r="GE163" s="441"/>
      <c r="GF163" s="441"/>
      <c r="GG163" s="442"/>
      <c r="GH163" s="442"/>
      <c r="GI163" s="442"/>
      <c r="GJ163" s="442"/>
      <c r="GK163" s="442"/>
      <c r="GL163" s="442"/>
      <c r="GM163" s="442"/>
      <c r="GN163" s="442"/>
      <c r="GO163" s="442"/>
      <c r="GP163" s="442"/>
      <c r="GQ163" s="442"/>
      <c r="GR163" s="442"/>
      <c r="GS163" s="442"/>
      <c r="GT163" s="442"/>
      <c r="GU163" s="442"/>
      <c r="GV163" s="443"/>
      <c r="GW163" s="443"/>
      <c r="GX163" s="443"/>
      <c r="GY163" s="443"/>
      <c r="GZ163" s="443"/>
      <c r="HA163" s="443"/>
      <c r="HB163" s="443"/>
      <c r="HC163" s="3674"/>
      <c r="HD163" s="443"/>
      <c r="HE163" s="443"/>
      <c r="HF163" s="443"/>
      <c r="HG163" s="444"/>
      <c r="HH163" s="444"/>
    </row>
    <row r="164" spans="1:277" s="536" customFormat="1" x14ac:dyDescent="0.25">
      <c r="A164" s="3510"/>
      <c r="B164" s="578"/>
      <c r="C164" s="181"/>
      <c r="D164" s="551"/>
      <c r="E164" s="552"/>
      <c r="F164" s="601" t="s">
        <v>260</v>
      </c>
      <c r="G164" s="602"/>
      <c r="H164" s="602"/>
      <c r="I164" s="602"/>
      <c r="J164" s="602"/>
      <c r="K164" s="602"/>
      <c r="L164" s="603"/>
      <c r="M164" s="602"/>
      <c r="N164" s="549"/>
      <c r="O164" s="549"/>
      <c r="P164" s="562"/>
      <c r="Q164" s="562"/>
      <c r="R164" s="559"/>
      <c r="S164" s="560"/>
      <c r="T164" s="561"/>
      <c r="U164" s="561"/>
      <c r="V164" s="556"/>
      <c r="W164" s="139"/>
      <c r="X164" s="145"/>
      <c r="Y164" s="145"/>
      <c r="Z164" s="396"/>
      <c r="AA164" s="557"/>
      <c r="AB164" s="558"/>
      <c r="AC164" s="3457"/>
      <c r="AD164" s="3457"/>
      <c r="AE164" s="3458"/>
      <c r="AF164" s="3458"/>
      <c r="AG164" s="3459"/>
      <c r="AH164" s="3459"/>
      <c r="AI164" s="3460"/>
      <c r="AJ164" s="3460"/>
      <c r="AK164" s="3461"/>
      <c r="AL164" s="3461"/>
      <c r="AM164" s="3462"/>
      <c r="AN164" s="3462"/>
      <c r="AO164" s="3463"/>
      <c r="AP164" s="3463"/>
      <c r="AQ164" s="3457"/>
      <c r="AR164" s="3457"/>
      <c r="AS164" s="3458"/>
      <c r="AT164" s="3458"/>
      <c r="AU164" s="3459"/>
      <c r="AV164" s="3459"/>
      <c r="AW164" s="3460"/>
      <c r="AX164" s="3460"/>
      <c r="AY164" s="3464"/>
      <c r="AZ164" s="3464"/>
      <c r="BA164" s="3478"/>
      <c r="BB164" s="3478"/>
      <c r="BC164" s="3615"/>
      <c r="BD164" s="3615"/>
      <c r="BE164" s="3755"/>
      <c r="BF164" s="3755"/>
      <c r="BG164" s="435"/>
      <c r="BH164" s="435"/>
      <c r="BI164" s="435"/>
      <c r="BJ164" s="434"/>
      <c r="BK164" s="434"/>
      <c r="BL164" s="434"/>
      <c r="BM164" s="434"/>
      <c r="BN164" s="434"/>
      <c r="BO164" s="436"/>
      <c r="BP164" s="437"/>
      <c r="BQ164" s="437"/>
      <c r="BR164" s="438"/>
      <c r="BS164" s="438"/>
      <c r="BT164" s="438"/>
      <c r="BU164" s="438"/>
      <c r="BV164" s="438"/>
      <c r="BW164" s="438"/>
      <c r="BX164" s="438"/>
      <c r="BY164" s="438"/>
      <c r="BZ164" s="439"/>
      <c r="CA164" s="439"/>
      <c r="CB164" s="440"/>
      <c r="CC164" s="440"/>
      <c r="CD164" s="440"/>
      <c r="CE164" s="440"/>
      <c r="CF164" s="440"/>
      <c r="CG164" s="440"/>
      <c r="CH164" s="440"/>
      <c r="CI164" s="440"/>
      <c r="CJ164" s="441"/>
      <c r="CK164" s="441"/>
      <c r="CL164" s="441"/>
      <c r="CM164" s="441"/>
      <c r="CN164" s="441"/>
      <c r="CO164" s="441"/>
      <c r="CP164" s="441"/>
      <c r="CQ164" s="441"/>
      <c r="CR164" s="441"/>
      <c r="CS164" s="441"/>
      <c r="CT164" s="441"/>
      <c r="CU164" s="442"/>
      <c r="CV164" s="442"/>
      <c r="CW164" s="442"/>
      <c r="CX164" s="442"/>
      <c r="CY164" s="442"/>
      <c r="CZ164" s="442"/>
      <c r="DA164" s="442"/>
      <c r="DB164" s="442"/>
      <c r="DC164" s="442"/>
      <c r="DD164" s="442"/>
      <c r="DE164" s="443"/>
      <c r="DF164" s="443"/>
      <c r="DG164" s="443"/>
      <c r="DH164" s="443"/>
      <c r="DI164" s="443"/>
      <c r="DJ164" s="443"/>
      <c r="DK164" s="443"/>
      <c r="DL164" s="443"/>
      <c r="DM164" s="443"/>
      <c r="DN164" s="443"/>
      <c r="DO164" s="443"/>
      <c r="DP164" s="443"/>
      <c r="DQ164" s="443"/>
      <c r="DR164" s="444"/>
      <c r="DS164" s="444"/>
      <c r="DT164" s="444"/>
      <c r="DU164" s="444"/>
      <c r="DV164" s="444"/>
      <c r="DW164" s="444"/>
      <c r="DX164" s="444"/>
      <c r="DY164" s="444"/>
      <c r="DZ164" s="444"/>
      <c r="EA164" s="444"/>
      <c r="EB164" s="444"/>
      <c r="EC164" s="444"/>
      <c r="ED164" s="445"/>
      <c r="EE164" s="445"/>
      <c r="EF164" s="445"/>
      <c r="EG164" s="445"/>
      <c r="EH164" s="445"/>
      <c r="EI164" s="445"/>
      <c r="EJ164" s="445"/>
      <c r="EK164" s="445"/>
      <c r="EL164" s="445"/>
      <c r="EM164" s="445"/>
      <c r="EN164" s="445"/>
      <c r="EO164" s="445"/>
      <c r="EP164" s="445"/>
      <c r="EQ164" s="446"/>
      <c r="ER164" s="446"/>
      <c r="ES164" s="446"/>
      <c r="ET164" s="446"/>
      <c r="EU164" s="446"/>
      <c r="EV164" s="446"/>
      <c r="EW164" s="446"/>
      <c r="EX164" s="446"/>
      <c r="EY164" s="446"/>
      <c r="EZ164" s="446"/>
      <c r="FA164" s="446"/>
      <c r="FB164" s="446"/>
      <c r="FC164" s="446"/>
      <c r="FD164" s="446"/>
      <c r="FE164" s="440"/>
      <c r="FF164" s="440"/>
      <c r="FG164" s="440"/>
      <c r="FH164" s="440"/>
      <c r="FI164" s="440"/>
      <c r="FJ164" s="440"/>
      <c r="FK164" s="440"/>
      <c r="FL164" s="440"/>
      <c r="FM164" s="440"/>
      <c r="FN164" s="440"/>
      <c r="FO164" s="440"/>
      <c r="FP164" s="440"/>
      <c r="FQ164" s="440"/>
      <c r="FR164" s="440"/>
      <c r="FS164" s="441"/>
      <c r="FT164" s="441"/>
      <c r="FU164" s="441"/>
      <c r="FV164" s="441"/>
      <c r="FW164" s="441"/>
      <c r="FX164" s="441"/>
      <c r="FY164" s="441"/>
      <c r="FZ164" s="441"/>
      <c r="GA164" s="441"/>
      <c r="GB164" s="441"/>
      <c r="GC164" s="441"/>
      <c r="GD164" s="441"/>
      <c r="GE164" s="441"/>
      <c r="GF164" s="441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3"/>
      <c r="GW164" s="443"/>
      <c r="GX164" s="443"/>
      <c r="GY164" s="443"/>
      <c r="GZ164" s="443"/>
      <c r="HA164" s="443"/>
      <c r="HB164" s="443"/>
      <c r="HC164" s="3674"/>
      <c r="HD164" s="443"/>
      <c r="HE164" s="443"/>
      <c r="HF164" s="443"/>
      <c r="HG164" s="444"/>
      <c r="HH164" s="444"/>
    </row>
    <row r="165" spans="1:277" s="536" customFormat="1" x14ac:dyDescent="0.25">
      <c r="A165" s="3510"/>
      <c r="B165" s="578"/>
      <c r="C165" s="181"/>
      <c r="D165" s="551"/>
      <c r="E165" s="552"/>
      <c r="F165" s="604">
        <v>1</v>
      </c>
      <c r="G165" s="605"/>
      <c r="H165" s="606" t="str">
        <f t="array" aca="1" ref="H165" ca="1">INDEX(joueurs,SMALL(IF(loose=K165,ROW(INDIRECT("1:"&amp;ROWS(joueurs)))),COUNTIF(K$165:K165,K165)))</f>
        <v>Claude</v>
      </c>
      <c r="I165" s="606"/>
      <c r="J165" s="607"/>
      <c r="K165" s="608">
        <f>LARGE(loose,ROWS($1:1))</f>
        <v>11</v>
      </c>
      <c r="L165" s="609">
        <f t="array" aca="1" ref="L165" ca="1">INDEX($C$7:$Y$110,MATCH(H165,'INTEGRALE verrouillée'!joueurs,0),23)</f>
        <v>0.22916666666666666</v>
      </c>
      <c r="M165" s="605"/>
      <c r="N165" s="549"/>
      <c r="O165" s="549"/>
      <c r="P165" s="562"/>
      <c r="Q165" s="562"/>
      <c r="R165" s="559"/>
      <c r="S165" s="560"/>
      <c r="T165" s="561"/>
      <c r="U165" s="561"/>
      <c r="V165" s="556"/>
      <c r="W165" s="139"/>
      <c r="X165" s="145"/>
      <c r="Y165" s="145"/>
      <c r="Z165" s="396"/>
      <c r="AA165" s="557"/>
      <c r="AB165" s="558"/>
      <c r="AC165" s="3457"/>
      <c r="AD165" s="3457"/>
      <c r="AE165" s="3458"/>
      <c r="AF165" s="3458"/>
      <c r="AG165" s="3459"/>
      <c r="AH165" s="3459"/>
      <c r="AI165" s="3460"/>
      <c r="AJ165" s="3460"/>
      <c r="AK165" s="3461"/>
      <c r="AL165" s="3461"/>
      <c r="AM165" s="3462"/>
      <c r="AN165" s="3462"/>
      <c r="AO165" s="3463"/>
      <c r="AP165" s="3463"/>
      <c r="AQ165" s="3457"/>
      <c r="AR165" s="3457"/>
      <c r="AS165" s="3458"/>
      <c r="AT165" s="3458"/>
      <c r="AU165" s="3459"/>
      <c r="AV165" s="3459"/>
      <c r="AW165" s="3460"/>
      <c r="AX165" s="3460"/>
      <c r="AY165" s="3464"/>
      <c r="AZ165" s="3464"/>
      <c r="BA165" s="3478"/>
      <c r="BB165" s="3478"/>
      <c r="BC165" s="3615"/>
      <c r="BD165" s="3615"/>
      <c r="BE165" s="3755"/>
      <c r="BF165" s="3755"/>
      <c r="BG165" s="435"/>
      <c r="BH165" s="435"/>
      <c r="BI165" s="435"/>
      <c r="BJ165" s="434"/>
      <c r="BK165" s="434"/>
      <c r="BL165" s="434"/>
      <c r="BM165" s="434"/>
      <c r="BN165" s="434"/>
      <c r="BO165" s="436"/>
      <c r="BP165" s="437"/>
      <c r="BQ165" s="437"/>
      <c r="BR165" s="438"/>
      <c r="BS165" s="438"/>
      <c r="BT165" s="438"/>
      <c r="BU165" s="438"/>
      <c r="BV165" s="438"/>
      <c r="BW165" s="438"/>
      <c r="BX165" s="438"/>
      <c r="BY165" s="438"/>
      <c r="BZ165" s="439"/>
      <c r="CA165" s="439"/>
      <c r="CB165" s="440"/>
      <c r="CC165" s="440"/>
      <c r="CD165" s="440"/>
      <c r="CE165" s="440"/>
      <c r="CF165" s="440"/>
      <c r="CG165" s="440"/>
      <c r="CH165" s="440"/>
      <c r="CI165" s="440"/>
      <c r="CJ165" s="441"/>
      <c r="CK165" s="441"/>
      <c r="CL165" s="441"/>
      <c r="CM165" s="441"/>
      <c r="CN165" s="441"/>
      <c r="CO165" s="441"/>
      <c r="CP165" s="441"/>
      <c r="CQ165" s="441"/>
      <c r="CR165" s="441"/>
      <c r="CS165" s="441"/>
      <c r="CT165" s="441"/>
      <c r="CU165" s="442"/>
      <c r="CV165" s="442"/>
      <c r="CW165" s="442"/>
      <c r="CX165" s="442"/>
      <c r="CY165" s="442"/>
      <c r="CZ165" s="442"/>
      <c r="DA165" s="442"/>
      <c r="DB165" s="442"/>
      <c r="DC165" s="442"/>
      <c r="DD165" s="442"/>
      <c r="DE165" s="443"/>
      <c r="DF165" s="443"/>
      <c r="DG165" s="443"/>
      <c r="DH165" s="443"/>
      <c r="DI165" s="443"/>
      <c r="DJ165" s="443"/>
      <c r="DK165" s="443"/>
      <c r="DL165" s="443"/>
      <c r="DM165" s="443"/>
      <c r="DN165" s="443"/>
      <c r="DO165" s="443"/>
      <c r="DP165" s="443"/>
      <c r="DQ165" s="443"/>
      <c r="DR165" s="444"/>
      <c r="DS165" s="444"/>
      <c r="DT165" s="444"/>
      <c r="DU165" s="444"/>
      <c r="DV165" s="444"/>
      <c r="DW165" s="444"/>
      <c r="DX165" s="444"/>
      <c r="DY165" s="444"/>
      <c r="DZ165" s="444"/>
      <c r="EA165" s="444"/>
      <c r="EB165" s="444"/>
      <c r="EC165" s="444"/>
      <c r="ED165" s="445"/>
      <c r="EE165" s="445"/>
      <c r="EF165" s="445"/>
      <c r="EG165" s="445"/>
      <c r="EH165" s="445"/>
      <c r="EI165" s="445"/>
      <c r="EJ165" s="445"/>
      <c r="EK165" s="445"/>
      <c r="EL165" s="445"/>
      <c r="EM165" s="445"/>
      <c r="EN165" s="445"/>
      <c r="EO165" s="445"/>
      <c r="EP165" s="445"/>
      <c r="EQ165" s="446"/>
      <c r="ER165" s="446"/>
      <c r="ES165" s="446"/>
      <c r="ET165" s="446"/>
      <c r="EU165" s="446"/>
      <c r="EV165" s="446"/>
      <c r="EW165" s="446"/>
      <c r="EX165" s="446"/>
      <c r="EY165" s="446"/>
      <c r="EZ165" s="446"/>
      <c r="FA165" s="446"/>
      <c r="FB165" s="446"/>
      <c r="FC165" s="446"/>
      <c r="FD165" s="446"/>
      <c r="FE165" s="440"/>
      <c r="FF165" s="440"/>
      <c r="FG165" s="440"/>
      <c r="FH165" s="440"/>
      <c r="FI165" s="440"/>
      <c r="FJ165" s="440"/>
      <c r="FK165" s="440"/>
      <c r="FL165" s="440"/>
      <c r="FM165" s="440"/>
      <c r="FN165" s="440"/>
      <c r="FO165" s="440"/>
      <c r="FP165" s="440"/>
      <c r="FQ165" s="440"/>
      <c r="FR165" s="440"/>
      <c r="FS165" s="441"/>
      <c r="FT165" s="441"/>
      <c r="FU165" s="441"/>
      <c r="FV165" s="441"/>
      <c r="FW165" s="441"/>
      <c r="FX165" s="441"/>
      <c r="FY165" s="441"/>
      <c r="FZ165" s="441"/>
      <c r="GA165" s="441"/>
      <c r="GB165" s="441"/>
      <c r="GC165" s="441"/>
      <c r="GD165" s="441"/>
      <c r="GE165" s="441"/>
      <c r="GF165" s="441"/>
      <c r="GG165" s="442"/>
      <c r="GH165" s="442"/>
      <c r="GI165" s="442"/>
      <c r="GJ165" s="442"/>
      <c r="GK165" s="442"/>
      <c r="GL165" s="442"/>
      <c r="GM165" s="442"/>
      <c r="GN165" s="442"/>
      <c r="GO165" s="442"/>
      <c r="GP165" s="442"/>
      <c r="GQ165" s="442"/>
      <c r="GR165" s="442"/>
      <c r="GS165" s="442"/>
      <c r="GT165" s="442"/>
      <c r="GU165" s="442"/>
      <c r="GV165" s="443"/>
      <c r="GW165" s="443"/>
      <c r="GX165" s="443"/>
      <c r="GY165" s="443"/>
      <c r="GZ165" s="443"/>
      <c r="HA165" s="443"/>
      <c r="HB165" s="443"/>
      <c r="HC165" s="3674"/>
      <c r="HD165" s="443"/>
      <c r="HE165" s="443"/>
      <c r="HF165" s="443"/>
      <c r="HG165" s="444"/>
      <c r="HH165" s="444"/>
    </row>
    <row r="166" spans="1:277" s="536" customFormat="1" x14ac:dyDescent="0.25">
      <c r="A166" s="3510"/>
      <c r="B166" s="578"/>
      <c r="C166" s="181"/>
      <c r="D166" s="551"/>
      <c r="E166" s="552"/>
      <c r="F166" s="604">
        <v>2</v>
      </c>
      <c r="G166" s="605"/>
      <c r="H166" s="606" t="str">
        <f t="array" aca="1" ref="H166" ca="1">INDEX(joueurs,SMALL(IF(loose=K166,ROW(INDIRECT("1:"&amp;ROWS(joueurs)))),COUNTIF(K$165:K166,K166)))</f>
        <v>Dams</v>
      </c>
      <c r="I166" s="606"/>
      <c r="J166" s="607"/>
      <c r="K166" s="608">
        <f>LARGE(loose,ROWS($1:2))</f>
        <v>8</v>
      </c>
      <c r="L166" s="609">
        <f t="array" aca="1" ref="L166" ca="1">INDEX($C$7:$Y$110,MATCH(H166,'INTEGRALE verrouillée'!joueurs,0),23)</f>
        <v>5.128205128205128E-2</v>
      </c>
      <c r="M166" s="605"/>
      <c r="N166" s="549"/>
      <c r="O166" s="549"/>
      <c r="P166" s="562"/>
      <c r="Q166" s="562"/>
      <c r="R166" s="559"/>
      <c r="S166" s="560"/>
      <c r="T166" s="561"/>
      <c r="U166" s="561"/>
      <c r="V166" s="556"/>
      <c r="W166" s="139"/>
      <c r="X166" s="145"/>
      <c r="Y166" s="145"/>
      <c r="Z166" s="396"/>
      <c r="AA166" s="557"/>
      <c r="AB166" s="558"/>
      <c r="AC166" s="3457"/>
      <c r="AD166" s="3457"/>
      <c r="AE166" s="3458"/>
      <c r="AF166" s="3458"/>
      <c r="AG166" s="3459"/>
      <c r="AH166" s="3459"/>
      <c r="AI166" s="3460"/>
      <c r="AJ166" s="3460"/>
      <c r="AK166" s="3461"/>
      <c r="AL166" s="3461"/>
      <c r="AM166" s="3462"/>
      <c r="AN166" s="3462"/>
      <c r="AO166" s="3463"/>
      <c r="AP166" s="3463"/>
      <c r="AQ166" s="3457"/>
      <c r="AR166" s="3457"/>
      <c r="AS166" s="3458"/>
      <c r="AT166" s="3458"/>
      <c r="AU166" s="3459"/>
      <c r="AV166" s="3459"/>
      <c r="AW166" s="3460"/>
      <c r="AX166" s="3460"/>
      <c r="AY166" s="3464"/>
      <c r="AZ166" s="3464"/>
      <c r="BA166" s="3478"/>
      <c r="BB166" s="3478"/>
      <c r="BC166" s="3615"/>
      <c r="BD166" s="3615"/>
      <c r="BE166" s="3755"/>
      <c r="BF166" s="3755"/>
      <c r="BG166" s="435"/>
      <c r="BH166" s="435"/>
      <c r="BI166" s="435"/>
      <c r="BJ166" s="434"/>
      <c r="BK166" s="434"/>
      <c r="BL166" s="434"/>
      <c r="BM166" s="434"/>
      <c r="BN166" s="434"/>
      <c r="BO166" s="436"/>
      <c r="BP166" s="437"/>
      <c r="BQ166" s="437"/>
      <c r="BR166" s="438"/>
      <c r="BS166" s="438"/>
      <c r="BT166" s="438"/>
      <c r="BU166" s="438"/>
      <c r="BV166" s="438"/>
      <c r="BW166" s="438"/>
      <c r="BX166" s="438"/>
      <c r="BY166" s="438"/>
      <c r="BZ166" s="439"/>
      <c r="CA166" s="439"/>
      <c r="CB166" s="440"/>
      <c r="CC166" s="440"/>
      <c r="CD166" s="440"/>
      <c r="CE166" s="440"/>
      <c r="CF166" s="440"/>
      <c r="CG166" s="440"/>
      <c r="CH166" s="440"/>
      <c r="CI166" s="440"/>
      <c r="CJ166" s="441"/>
      <c r="CK166" s="441"/>
      <c r="CL166" s="441"/>
      <c r="CM166" s="441"/>
      <c r="CN166" s="441"/>
      <c r="CO166" s="441"/>
      <c r="CP166" s="441"/>
      <c r="CQ166" s="441"/>
      <c r="CR166" s="441"/>
      <c r="CS166" s="441"/>
      <c r="CT166" s="441"/>
      <c r="CU166" s="442"/>
      <c r="CV166" s="442"/>
      <c r="CW166" s="442"/>
      <c r="CX166" s="442"/>
      <c r="CY166" s="442"/>
      <c r="CZ166" s="442"/>
      <c r="DA166" s="442"/>
      <c r="DB166" s="442"/>
      <c r="DC166" s="442"/>
      <c r="DD166" s="442"/>
      <c r="DE166" s="443"/>
      <c r="DF166" s="443"/>
      <c r="DG166" s="443"/>
      <c r="DH166" s="443"/>
      <c r="DI166" s="443"/>
      <c r="DJ166" s="443"/>
      <c r="DK166" s="443"/>
      <c r="DL166" s="443"/>
      <c r="DM166" s="443"/>
      <c r="DN166" s="443"/>
      <c r="DO166" s="443"/>
      <c r="DP166" s="443"/>
      <c r="DQ166" s="443"/>
      <c r="DR166" s="444"/>
      <c r="DS166" s="444"/>
      <c r="DT166" s="444"/>
      <c r="DU166" s="444"/>
      <c r="DV166" s="444"/>
      <c r="DW166" s="444"/>
      <c r="DX166" s="444"/>
      <c r="DY166" s="444"/>
      <c r="DZ166" s="444"/>
      <c r="EA166" s="444"/>
      <c r="EB166" s="444"/>
      <c r="EC166" s="444"/>
      <c r="ED166" s="445"/>
      <c r="EE166" s="445"/>
      <c r="EF166" s="445"/>
      <c r="EG166" s="445"/>
      <c r="EH166" s="445"/>
      <c r="EI166" s="445"/>
      <c r="EJ166" s="445"/>
      <c r="EK166" s="445"/>
      <c r="EL166" s="445"/>
      <c r="EM166" s="445"/>
      <c r="EN166" s="445"/>
      <c r="EO166" s="445"/>
      <c r="EP166" s="445"/>
      <c r="EQ166" s="446"/>
      <c r="ER166" s="446"/>
      <c r="ES166" s="446"/>
      <c r="ET166" s="446"/>
      <c r="EU166" s="446"/>
      <c r="EV166" s="446"/>
      <c r="EW166" s="446"/>
      <c r="EX166" s="446"/>
      <c r="EY166" s="446"/>
      <c r="EZ166" s="446"/>
      <c r="FA166" s="446"/>
      <c r="FB166" s="446"/>
      <c r="FC166" s="446"/>
      <c r="FD166" s="446"/>
      <c r="FE166" s="440"/>
      <c r="FF166" s="440"/>
      <c r="FG166" s="440"/>
      <c r="FH166" s="440"/>
      <c r="FI166" s="440"/>
      <c r="FJ166" s="440"/>
      <c r="FK166" s="440"/>
      <c r="FL166" s="440"/>
      <c r="FM166" s="440"/>
      <c r="FN166" s="440"/>
      <c r="FO166" s="440"/>
      <c r="FP166" s="440"/>
      <c r="FQ166" s="440"/>
      <c r="FR166" s="440"/>
      <c r="FS166" s="441"/>
      <c r="FT166" s="441"/>
      <c r="FU166" s="441"/>
      <c r="FV166" s="441"/>
      <c r="FW166" s="441"/>
      <c r="FX166" s="441"/>
      <c r="FY166" s="441"/>
      <c r="FZ166" s="441"/>
      <c r="GA166" s="441"/>
      <c r="GB166" s="441"/>
      <c r="GC166" s="441"/>
      <c r="GD166" s="441"/>
      <c r="GE166" s="441"/>
      <c r="GF166" s="441"/>
      <c r="GG166" s="442"/>
      <c r="GH166" s="442"/>
      <c r="GI166" s="442"/>
      <c r="GJ166" s="442"/>
      <c r="GK166" s="442"/>
      <c r="GL166" s="442"/>
      <c r="GM166" s="442"/>
      <c r="GN166" s="442"/>
      <c r="GO166" s="442"/>
      <c r="GP166" s="442"/>
      <c r="GQ166" s="442"/>
      <c r="GR166" s="442"/>
      <c r="GS166" s="442"/>
      <c r="GT166" s="442"/>
      <c r="GU166" s="442"/>
      <c r="GV166" s="443"/>
      <c r="GW166" s="443"/>
      <c r="GX166" s="443"/>
      <c r="GY166" s="443"/>
      <c r="GZ166" s="443"/>
      <c r="HA166" s="443"/>
      <c r="HB166" s="443"/>
      <c r="HC166" s="3674"/>
      <c r="HD166" s="443"/>
      <c r="HE166" s="443"/>
      <c r="HF166" s="443"/>
      <c r="HG166" s="444"/>
      <c r="HH166" s="444"/>
    </row>
    <row r="167" spans="1:277" s="536" customFormat="1" x14ac:dyDescent="0.25">
      <c r="A167" s="3510"/>
      <c r="B167" s="578"/>
      <c r="C167" s="181"/>
      <c r="D167" s="551"/>
      <c r="E167" s="552"/>
      <c r="F167" s="604">
        <v>3</v>
      </c>
      <c r="G167" s="605"/>
      <c r="H167" s="606" t="str">
        <f t="array" aca="1" ref="H167" ca="1">INDEX(joueurs,SMALL(IF(loose=K167,ROW(INDIRECT("1:"&amp;ROWS(joueurs)))),COUNTIF(K$165:K167,K167)))</f>
        <v>Oliv</v>
      </c>
      <c r="I167" s="606"/>
      <c r="J167" s="607"/>
      <c r="K167" s="608">
        <f>LARGE(loose,ROWS($1:3))</f>
        <v>8</v>
      </c>
      <c r="L167" s="609">
        <f t="array" aca="1" ref="L167" ca="1">INDEX($C$7:$Y$110,MATCH(H167,'INTEGRALE verrouillée'!joueurs,0),23)</f>
        <v>9.1954022988505746E-2</v>
      </c>
      <c r="M167" s="605"/>
      <c r="N167" s="549"/>
      <c r="O167" s="549"/>
      <c r="P167" s="562"/>
      <c r="Q167" s="562"/>
      <c r="R167" s="559"/>
      <c r="S167" s="560"/>
      <c r="T167" s="561"/>
      <c r="U167" s="561"/>
      <c r="V167" s="556"/>
      <c r="W167" s="139"/>
      <c r="X167" s="145"/>
      <c r="Y167" s="145"/>
      <c r="Z167" s="396"/>
      <c r="AA167" s="557"/>
      <c r="AB167" s="558"/>
      <c r="AC167" s="3457"/>
      <c r="AD167" s="3457"/>
      <c r="AE167" s="3458"/>
      <c r="AF167" s="3458"/>
      <c r="AG167" s="3459"/>
      <c r="AH167" s="3459"/>
      <c r="AI167" s="3460"/>
      <c r="AJ167" s="3460"/>
      <c r="AK167" s="3461"/>
      <c r="AL167" s="3461"/>
      <c r="AM167" s="3462"/>
      <c r="AN167" s="3462"/>
      <c r="AO167" s="3463"/>
      <c r="AP167" s="3463"/>
      <c r="AQ167" s="3457"/>
      <c r="AR167" s="3457"/>
      <c r="AS167" s="3458"/>
      <c r="AT167" s="3458"/>
      <c r="AU167" s="3459"/>
      <c r="AV167" s="3459"/>
      <c r="AW167" s="3460"/>
      <c r="AX167" s="3460"/>
      <c r="AY167" s="3464"/>
      <c r="AZ167" s="3464"/>
      <c r="BA167" s="3478"/>
      <c r="BB167" s="3478"/>
      <c r="BC167" s="3615"/>
      <c r="BD167" s="3615"/>
      <c r="BE167" s="3755"/>
      <c r="BF167" s="3755"/>
      <c r="BG167" s="435"/>
      <c r="BH167" s="435"/>
      <c r="BI167" s="435"/>
      <c r="BJ167" s="434"/>
      <c r="BK167" s="434"/>
      <c r="BL167" s="434"/>
      <c r="BM167" s="434"/>
      <c r="BN167" s="434"/>
      <c r="BO167" s="436"/>
      <c r="BP167" s="437"/>
      <c r="BQ167" s="437"/>
      <c r="BR167" s="438"/>
      <c r="BS167" s="438"/>
      <c r="BT167" s="438"/>
      <c r="BU167" s="438"/>
      <c r="BV167" s="438"/>
      <c r="BW167" s="438"/>
      <c r="BX167" s="438"/>
      <c r="BY167" s="438"/>
      <c r="BZ167" s="439"/>
      <c r="CA167" s="439"/>
      <c r="CB167" s="440"/>
      <c r="CC167" s="440"/>
      <c r="CD167" s="440"/>
      <c r="CE167" s="440"/>
      <c r="CF167" s="440"/>
      <c r="CG167" s="440"/>
      <c r="CH167" s="440"/>
      <c r="CI167" s="440"/>
      <c r="CJ167" s="441"/>
      <c r="CK167" s="441"/>
      <c r="CL167" s="441"/>
      <c r="CM167" s="441"/>
      <c r="CN167" s="441"/>
      <c r="CO167" s="441"/>
      <c r="CP167" s="441"/>
      <c r="CQ167" s="441"/>
      <c r="CR167" s="441"/>
      <c r="CS167" s="441"/>
      <c r="CT167" s="441"/>
      <c r="CU167" s="442"/>
      <c r="CV167" s="442"/>
      <c r="CW167" s="442"/>
      <c r="CX167" s="442"/>
      <c r="CY167" s="442"/>
      <c r="CZ167" s="442"/>
      <c r="DA167" s="442"/>
      <c r="DB167" s="442"/>
      <c r="DC167" s="442"/>
      <c r="DD167" s="442"/>
      <c r="DE167" s="443"/>
      <c r="DF167" s="443"/>
      <c r="DG167" s="443"/>
      <c r="DH167" s="443"/>
      <c r="DI167" s="443"/>
      <c r="DJ167" s="443"/>
      <c r="DK167" s="443"/>
      <c r="DL167" s="443"/>
      <c r="DM167" s="443"/>
      <c r="DN167" s="443"/>
      <c r="DO167" s="443"/>
      <c r="DP167" s="443"/>
      <c r="DQ167" s="443"/>
      <c r="DR167" s="444"/>
      <c r="DS167" s="444"/>
      <c r="DT167" s="444"/>
      <c r="DU167" s="444"/>
      <c r="DV167" s="444"/>
      <c r="DW167" s="444"/>
      <c r="DX167" s="444"/>
      <c r="DY167" s="444"/>
      <c r="DZ167" s="444"/>
      <c r="EA167" s="444"/>
      <c r="EB167" s="444"/>
      <c r="EC167" s="444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5"/>
      <c r="EN167" s="445"/>
      <c r="EO167" s="445"/>
      <c r="EP167" s="445"/>
      <c r="EQ167" s="446"/>
      <c r="ER167" s="446"/>
      <c r="ES167" s="446"/>
      <c r="ET167" s="446"/>
      <c r="EU167" s="446"/>
      <c r="EV167" s="446"/>
      <c r="EW167" s="446"/>
      <c r="EX167" s="446"/>
      <c r="EY167" s="446"/>
      <c r="EZ167" s="446"/>
      <c r="FA167" s="446"/>
      <c r="FB167" s="446"/>
      <c r="FC167" s="446"/>
      <c r="FD167" s="446"/>
      <c r="FE167" s="440"/>
      <c r="FF167" s="440"/>
      <c r="FG167" s="440"/>
      <c r="FH167" s="440"/>
      <c r="FI167" s="440"/>
      <c r="FJ167" s="440"/>
      <c r="FK167" s="440"/>
      <c r="FL167" s="440"/>
      <c r="FM167" s="440"/>
      <c r="FN167" s="440"/>
      <c r="FO167" s="440"/>
      <c r="FP167" s="440"/>
      <c r="FQ167" s="440"/>
      <c r="FR167" s="440"/>
      <c r="FS167" s="441"/>
      <c r="FT167" s="441"/>
      <c r="FU167" s="441"/>
      <c r="FV167" s="441"/>
      <c r="FW167" s="441"/>
      <c r="FX167" s="441"/>
      <c r="FY167" s="441"/>
      <c r="FZ167" s="441"/>
      <c r="GA167" s="441"/>
      <c r="GB167" s="441"/>
      <c r="GC167" s="441"/>
      <c r="GD167" s="441"/>
      <c r="GE167" s="441"/>
      <c r="GF167" s="441"/>
      <c r="GG167" s="442"/>
      <c r="GH167" s="442"/>
      <c r="GI167" s="442"/>
      <c r="GJ167" s="442"/>
      <c r="GK167" s="442"/>
      <c r="GL167" s="442"/>
      <c r="GM167" s="442"/>
      <c r="GN167" s="442"/>
      <c r="GO167" s="442"/>
      <c r="GP167" s="442"/>
      <c r="GQ167" s="442"/>
      <c r="GR167" s="442"/>
      <c r="GS167" s="442"/>
      <c r="GT167" s="442"/>
      <c r="GU167" s="442"/>
      <c r="GV167" s="443"/>
      <c r="GW167" s="443"/>
      <c r="GX167" s="443"/>
      <c r="GY167" s="443"/>
      <c r="GZ167" s="443"/>
      <c r="HA167" s="443"/>
      <c r="HB167" s="443"/>
      <c r="HC167" s="3674"/>
      <c r="HD167" s="443"/>
      <c r="HE167" s="443"/>
      <c r="HF167" s="443"/>
      <c r="HG167" s="444"/>
      <c r="HH167" s="444"/>
    </row>
    <row r="168" spans="1:277" s="536" customFormat="1" x14ac:dyDescent="0.25">
      <c r="A168" s="3510"/>
      <c r="B168" s="578"/>
      <c r="C168" s="181"/>
      <c r="D168" s="551"/>
      <c r="E168" s="552"/>
      <c r="F168" s="604">
        <v>4</v>
      </c>
      <c r="G168" s="605"/>
      <c r="H168" s="606" t="str">
        <f t="array" aca="1" ref="H168" ca="1">INDEX(joueurs,SMALL(IF(loose=K168,ROW(INDIRECT("1:"&amp;ROWS(joueurs)))),COUNTIF(K$165:K168,K168)))</f>
        <v>Rob</v>
      </c>
      <c r="I168" s="606"/>
      <c r="J168" s="607"/>
      <c r="K168" s="608">
        <f>LARGE(loose,ROWS($1:4))</f>
        <v>8</v>
      </c>
      <c r="L168" s="609">
        <f t="array" aca="1" ref="L168" ca="1">INDEX($C$7:$Y$110,MATCH(H168,'INTEGRALE verrouillée'!joueurs,0),23)</f>
        <v>6.5573770491803282E-2</v>
      </c>
      <c r="M168" s="605"/>
      <c r="N168" s="549"/>
      <c r="O168" s="549"/>
      <c r="P168" s="562"/>
      <c r="Q168" s="562"/>
      <c r="R168" s="559"/>
      <c r="S168" s="560"/>
      <c r="T168" s="561"/>
      <c r="U168" s="561"/>
      <c r="V168" s="556"/>
      <c r="W168" s="139"/>
      <c r="X168" s="145"/>
      <c r="Y168" s="145"/>
      <c r="Z168" s="396"/>
      <c r="AA168" s="557"/>
      <c r="AB168" s="558"/>
      <c r="AC168" s="3457"/>
      <c r="AD168" s="3457"/>
      <c r="AE168" s="3458"/>
      <c r="AF168" s="3458"/>
      <c r="AG168" s="3459"/>
      <c r="AH168" s="3459"/>
      <c r="AI168" s="3460"/>
      <c r="AJ168" s="3460"/>
      <c r="AK168" s="3461"/>
      <c r="AL168" s="3461"/>
      <c r="AM168" s="3462"/>
      <c r="AN168" s="3462"/>
      <c r="AO168" s="3463"/>
      <c r="AP168" s="3463"/>
      <c r="AQ168" s="3457"/>
      <c r="AR168" s="3457"/>
      <c r="AS168" s="3458"/>
      <c r="AT168" s="3458"/>
      <c r="AU168" s="3459"/>
      <c r="AV168" s="3459"/>
      <c r="AW168" s="3460"/>
      <c r="AX168" s="3460"/>
      <c r="AY168" s="3464"/>
      <c r="AZ168" s="3464"/>
      <c r="BA168" s="3478"/>
      <c r="BB168" s="3478"/>
      <c r="BC168" s="3615"/>
      <c r="BD168" s="3615"/>
      <c r="BE168" s="3755"/>
      <c r="BF168" s="3755"/>
      <c r="BG168" s="435"/>
      <c r="BH168" s="435"/>
      <c r="BI168" s="435"/>
      <c r="BJ168" s="434"/>
      <c r="BK168" s="434"/>
      <c r="BL168" s="434"/>
      <c r="BM168" s="434"/>
      <c r="BN168" s="434"/>
      <c r="BO168" s="436"/>
      <c r="BP168" s="437"/>
      <c r="BQ168" s="437"/>
      <c r="BR168" s="438"/>
      <c r="BS168" s="438"/>
      <c r="BT168" s="438"/>
      <c r="BU168" s="438"/>
      <c r="BV168" s="438"/>
      <c r="BW168" s="438"/>
      <c r="BX168" s="438"/>
      <c r="BY168" s="438"/>
      <c r="BZ168" s="439"/>
      <c r="CA168" s="439"/>
      <c r="CB168" s="440"/>
      <c r="CC168" s="440"/>
      <c r="CD168" s="440"/>
      <c r="CE168" s="440"/>
      <c r="CF168" s="440"/>
      <c r="CG168" s="440"/>
      <c r="CH168" s="440"/>
      <c r="CI168" s="440"/>
      <c r="CJ168" s="441"/>
      <c r="CK168" s="441"/>
      <c r="CL168" s="441"/>
      <c r="CM168" s="441"/>
      <c r="CN168" s="441"/>
      <c r="CO168" s="441"/>
      <c r="CP168" s="441"/>
      <c r="CQ168" s="441"/>
      <c r="CR168" s="441"/>
      <c r="CS168" s="441"/>
      <c r="CT168" s="441"/>
      <c r="CU168" s="442"/>
      <c r="CV168" s="442"/>
      <c r="CW168" s="442"/>
      <c r="CX168" s="442"/>
      <c r="CY168" s="442"/>
      <c r="CZ168" s="442"/>
      <c r="DA168" s="442"/>
      <c r="DB168" s="442"/>
      <c r="DC168" s="442"/>
      <c r="DD168" s="442"/>
      <c r="DE168" s="443"/>
      <c r="DF168" s="443"/>
      <c r="DG168" s="443"/>
      <c r="DH168" s="443"/>
      <c r="DI168" s="443"/>
      <c r="DJ168" s="443"/>
      <c r="DK168" s="443"/>
      <c r="DL168" s="443"/>
      <c r="DM168" s="443"/>
      <c r="DN168" s="443"/>
      <c r="DO168" s="443"/>
      <c r="DP168" s="443"/>
      <c r="DQ168" s="443"/>
      <c r="DR168" s="444"/>
      <c r="DS168" s="444"/>
      <c r="DT168" s="444"/>
      <c r="DU168" s="444"/>
      <c r="DV168" s="444"/>
      <c r="DW168" s="444"/>
      <c r="DX168" s="444"/>
      <c r="DY168" s="444"/>
      <c r="DZ168" s="444"/>
      <c r="EA168" s="444"/>
      <c r="EB168" s="444"/>
      <c r="EC168" s="444"/>
      <c r="ED168" s="445"/>
      <c r="EE168" s="445"/>
      <c r="EF168" s="445"/>
      <c r="EG168" s="445"/>
      <c r="EH168" s="445"/>
      <c r="EI168" s="445"/>
      <c r="EJ168" s="445"/>
      <c r="EK168" s="445"/>
      <c r="EL168" s="445"/>
      <c r="EM168" s="445"/>
      <c r="EN168" s="445"/>
      <c r="EO168" s="445"/>
      <c r="EP168" s="445"/>
      <c r="EQ168" s="446"/>
      <c r="ER168" s="446"/>
      <c r="ES168" s="446"/>
      <c r="ET168" s="446"/>
      <c r="EU168" s="446"/>
      <c r="EV168" s="446"/>
      <c r="EW168" s="446"/>
      <c r="EX168" s="446"/>
      <c r="EY168" s="446"/>
      <c r="EZ168" s="446"/>
      <c r="FA168" s="446"/>
      <c r="FB168" s="446"/>
      <c r="FC168" s="446"/>
      <c r="FD168" s="446"/>
      <c r="FE168" s="440"/>
      <c r="FF168" s="440"/>
      <c r="FG168" s="440"/>
      <c r="FH168" s="440"/>
      <c r="FI168" s="440"/>
      <c r="FJ168" s="440"/>
      <c r="FK168" s="440"/>
      <c r="FL168" s="440"/>
      <c r="FM168" s="440"/>
      <c r="FN168" s="440"/>
      <c r="FO168" s="440"/>
      <c r="FP168" s="440"/>
      <c r="FQ168" s="440"/>
      <c r="FR168" s="440"/>
      <c r="FS168" s="441"/>
      <c r="FT168" s="441"/>
      <c r="FU168" s="441"/>
      <c r="FV168" s="441"/>
      <c r="FW168" s="441"/>
      <c r="FX168" s="441"/>
      <c r="FY168" s="441"/>
      <c r="FZ168" s="441"/>
      <c r="GA168" s="441"/>
      <c r="GB168" s="441"/>
      <c r="GC168" s="441"/>
      <c r="GD168" s="441"/>
      <c r="GE168" s="441"/>
      <c r="GF168" s="441"/>
      <c r="GG168" s="442"/>
      <c r="GH168" s="442"/>
      <c r="GI168" s="442"/>
      <c r="GJ168" s="442"/>
      <c r="GK168" s="442"/>
      <c r="GL168" s="442"/>
      <c r="GM168" s="442"/>
      <c r="GN168" s="442"/>
      <c r="GO168" s="442"/>
      <c r="GP168" s="442"/>
      <c r="GQ168" s="442"/>
      <c r="GR168" s="442"/>
      <c r="GS168" s="442"/>
      <c r="GT168" s="442"/>
      <c r="GU168" s="442"/>
      <c r="GV168" s="443"/>
      <c r="GW168" s="443"/>
      <c r="GX168" s="443"/>
      <c r="GY168" s="443"/>
      <c r="GZ168" s="443"/>
      <c r="HA168" s="443"/>
      <c r="HB168" s="443"/>
      <c r="HC168" s="3674"/>
      <c r="HD168" s="443"/>
      <c r="HE168" s="443"/>
      <c r="HF168" s="443"/>
      <c r="HG168" s="444"/>
      <c r="HH168" s="444"/>
    </row>
    <row r="169" spans="1:277" s="536" customFormat="1" x14ac:dyDescent="0.25">
      <c r="A169" s="3510"/>
      <c r="B169" s="578"/>
      <c r="C169" s="181"/>
      <c r="D169" s="551"/>
      <c r="E169" s="552"/>
      <c r="F169" s="604">
        <v>5</v>
      </c>
      <c r="G169" s="605"/>
      <c r="H169" s="606" t="str">
        <f t="array" aca="1" ref="H169" ca="1">INDEX(joueurs,SMALL(IF(loose=K169,ROW(INDIRECT("1:"&amp;ROWS(joueurs)))),COUNTIF(K$165:K169,K169)))</f>
        <v>Fred</v>
      </c>
      <c r="I169" s="606"/>
      <c r="J169" s="607"/>
      <c r="K169" s="608">
        <f>LARGE(loose,ROWS($1:5))</f>
        <v>7</v>
      </c>
      <c r="L169" s="609">
        <f t="array" aca="1" ref="L169" ca="1">INDEX($C$7:$Y$110,MATCH(H169,'INTEGRALE verrouillée'!joueurs,0),23)</f>
        <v>5.2238805970149252E-2</v>
      </c>
      <c r="M169" s="605"/>
      <c r="N169" s="549"/>
      <c r="O169" s="549"/>
      <c r="P169" s="562"/>
      <c r="Q169" s="562"/>
      <c r="R169" s="559"/>
      <c r="S169" s="560"/>
      <c r="T169" s="561"/>
      <c r="U169" s="591"/>
      <c r="V169" s="556"/>
      <c r="W169" s="139"/>
      <c r="X169" s="145"/>
      <c r="Y169" s="145"/>
      <c r="Z169" s="396"/>
      <c r="AA169" s="557"/>
      <c r="AB169" s="558"/>
      <c r="AC169" s="3457"/>
      <c r="AD169" s="3457"/>
      <c r="AE169" s="3458"/>
      <c r="AF169" s="3458"/>
      <c r="AG169" s="3459"/>
      <c r="AH169" s="3459"/>
      <c r="AI169" s="3460"/>
      <c r="AJ169" s="3460"/>
      <c r="AK169" s="3461"/>
      <c r="AL169" s="3461"/>
      <c r="AM169" s="3462"/>
      <c r="AN169" s="3462"/>
      <c r="AO169" s="3463"/>
      <c r="AP169" s="3463"/>
      <c r="AQ169" s="3457"/>
      <c r="AR169" s="3457"/>
      <c r="AS169" s="3458"/>
      <c r="AT169" s="3458"/>
      <c r="AU169" s="3459"/>
      <c r="AV169" s="3459"/>
      <c r="AW169" s="3460"/>
      <c r="AX169" s="3460"/>
      <c r="AY169" s="3464"/>
      <c r="AZ169" s="3464"/>
      <c r="BA169" s="3478"/>
      <c r="BB169" s="3478"/>
      <c r="BC169" s="3615"/>
      <c r="BD169" s="3615"/>
      <c r="BE169" s="3755"/>
      <c r="BF169" s="3755"/>
      <c r="BG169" s="435"/>
      <c r="BH169" s="435"/>
      <c r="BI169" s="435"/>
      <c r="BJ169" s="434"/>
      <c r="BK169" s="434"/>
      <c r="BL169" s="434"/>
      <c r="BM169" s="434"/>
      <c r="BN169" s="434"/>
      <c r="BO169" s="436"/>
      <c r="BP169" s="437"/>
      <c r="BQ169" s="437"/>
      <c r="BR169" s="438"/>
      <c r="BS169" s="438"/>
      <c r="BT169" s="438"/>
      <c r="BU169" s="438"/>
      <c r="BV169" s="438"/>
      <c r="BW169" s="438"/>
      <c r="BX169" s="438"/>
      <c r="BY169" s="438"/>
      <c r="BZ169" s="439"/>
      <c r="CA169" s="439"/>
      <c r="CB169" s="440"/>
      <c r="CC169" s="440"/>
      <c r="CD169" s="440"/>
      <c r="CE169" s="440"/>
      <c r="CF169" s="440"/>
      <c r="CG169" s="440"/>
      <c r="CH169" s="440"/>
      <c r="CI169" s="440"/>
      <c r="CJ169" s="441"/>
      <c r="CK169" s="441"/>
      <c r="CL169" s="441"/>
      <c r="CM169" s="441"/>
      <c r="CN169" s="441"/>
      <c r="CO169" s="441"/>
      <c r="CP169" s="441"/>
      <c r="CQ169" s="441"/>
      <c r="CR169" s="441"/>
      <c r="CS169" s="441"/>
      <c r="CT169" s="441"/>
      <c r="CU169" s="442"/>
      <c r="CV169" s="442"/>
      <c r="CW169" s="442"/>
      <c r="CX169" s="442"/>
      <c r="CY169" s="442"/>
      <c r="CZ169" s="442"/>
      <c r="DA169" s="442"/>
      <c r="DB169" s="442"/>
      <c r="DC169" s="442"/>
      <c r="DD169" s="442"/>
      <c r="DE169" s="443"/>
      <c r="DF169" s="443"/>
      <c r="DG169" s="443"/>
      <c r="DH169" s="443"/>
      <c r="DI169" s="443"/>
      <c r="DJ169" s="443"/>
      <c r="DK169" s="443"/>
      <c r="DL169" s="443"/>
      <c r="DM169" s="443"/>
      <c r="DN169" s="443"/>
      <c r="DO169" s="443"/>
      <c r="DP169" s="443"/>
      <c r="DQ169" s="443"/>
      <c r="DR169" s="444"/>
      <c r="DS169" s="444"/>
      <c r="DT169" s="444"/>
      <c r="DU169" s="444"/>
      <c r="DV169" s="444"/>
      <c r="DW169" s="444"/>
      <c r="DX169" s="444"/>
      <c r="DY169" s="444"/>
      <c r="DZ169" s="444"/>
      <c r="EA169" s="444"/>
      <c r="EB169" s="444"/>
      <c r="EC169" s="444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5"/>
      <c r="EN169" s="445"/>
      <c r="EO169" s="445"/>
      <c r="EP169" s="445"/>
      <c r="EQ169" s="446"/>
      <c r="ER169" s="446"/>
      <c r="ES169" s="446"/>
      <c r="ET169" s="446"/>
      <c r="EU169" s="446"/>
      <c r="EV169" s="446"/>
      <c r="EW169" s="446"/>
      <c r="EX169" s="446"/>
      <c r="EY169" s="446"/>
      <c r="EZ169" s="446"/>
      <c r="FA169" s="446"/>
      <c r="FB169" s="446"/>
      <c r="FC169" s="446"/>
      <c r="FD169" s="446"/>
      <c r="FE169" s="440"/>
      <c r="FF169" s="440"/>
      <c r="FG169" s="440"/>
      <c r="FH169" s="440"/>
      <c r="FI169" s="440"/>
      <c r="FJ169" s="440"/>
      <c r="FK169" s="440"/>
      <c r="FL169" s="440"/>
      <c r="FM169" s="440"/>
      <c r="FN169" s="440"/>
      <c r="FO169" s="440"/>
      <c r="FP169" s="440"/>
      <c r="FQ169" s="440"/>
      <c r="FR169" s="440"/>
      <c r="FS169" s="441"/>
      <c r="FT169" s="441"/>
      <c r="FU169" s="441"/>
      <c r="FV169" s="441"/>
      <c r="FW169" s="441"/>
      <c r="FX169" s="441"/>
      <c r="FY169" s="441"/>
      <c r="FZ169" s="441"/>
      <c r="GA169" s="441"/>
      <c r="GB169" s="441"/>
      <c r="GC169" s="441"/>
      <c r="GD169" s="441"/>
      <c r="GE169" s="441"/>
      <c r="GF169" s="441"/>
      <c r="GG169" s="442"/>
      <c r="GH169" s="442"/>
      <c r="GI169" s="442"/>
      <c r="GJ169" s="442"/>
      <c r="GK169" s="442"/>
      <c r="GL169" s="442"/>
      <c r="GM169" s="442"/>
      <c r="GN169" s="442"/>
      <c r="GO169" s="442"/>
      <c r="GP169" s="442"/>
      <c r="GQ169" s="442"/>
      <c r="GR169" s="442"/>
      <c r="GS169" s="442"/>
      <c r="GT169" s="442"/>
      <c r="GU169" s="442"/>
      <c r="GV169" s="443"/>
      <c r="GW169" s="443"/>
      <c r="GX169" s="443"/>
      <c r="GY169" s="443"/>
      <c r="GZ169" s="443"/>
      <c r="HA169" s="443"/>
      <c r="HB169" s="443"/>
      <c r="HC169" s="3674"/>
      <c r="HD169" s="443"/>
      <c r="HE169" s="443"/>
      <c r="HF169" s="443"/>
      <c r="HG169" s="444"/>
      <c r="HH169" s="444"/>
    </row>
    <row r="170" spans="1:277" s="536" customFormat="1" x14ac:dyDescent="0.25">
      <c r="A170" s="3510"/>
      <c r="B170" s="578"/>
      <c r="C170" s="181"/>
      <c r="D170" s="551"/>
      <c r="E170" s="552"/>
      <c r="F170" s="604">
        <v>6</v>
      </c>
      <c r="G170" s="605"/>
      <c r="H170" s="606" t="str">
        <f t="array" aca="1" ref="H170" ca="1">INDEX(joueurs,SMALL(IF(loose=K170,ROW(INDIRECT("1:"&amp;ROWS(joueurs)))),COUNTIF(K$165:K170,K170)))</f>
        <v>Logan</v>
      </c>
      <c r="I170" s="606"/>
      <c r="J170" s="607"/>
      <c r="K170" s="608">
        <f>LARGE(loose,ROWS($1:6))</f>
        <v>7</v>
      </c>
      <c r="L170" s="609">
        <f t="array" aca="1" ref="L170" ca="1">INDEX($C$7:$Y$110,MATCH(H170,'INTEGRALE verrouillée'!joueurs,0),23)</f>
        <v>0.15909090909090909</v>
      </c>
      <c r="M170" s="605"/>
      <c r="N170" s="549"/>
      <c r="O170" s="549"/>
      <c r="P170" s="562"/>
      <c r="Q170" s="562"/>
      <c r="R170" s="559"/>
      <c r="S170" s="560"/>
      <c r="T170" s="561"/>
      <c r="U170" s="561"/>
      <c r="V170" s="556"/>
      <c r="W170" s="139"/>
      <c r="X170" s="145"/>
      <c r="Y170" s="145"/>
      <c r="Z170" s="396"/>
      <c r="AA170" s="557"/>
      <c r="AB170" s="558"/>
      <c r="AC170" s="3457"/>
      <c r="AD170" s="3457"/>
      <c r="AE170" s="3458"/>
      <c r="AF170" s="3458"/>
      <c r="AG170" s="3459"/>
      <c r="AH170" s="3459"/>
      <c r="AI170" s="3460"/>
      <c r="AJ170" s="3460"/>
      <c r="AK170" s="3461"/>
      <c r="AL170" s="3461"/>
      <c r="AM170" s="3462"/>
      <c r="AN170" s="3462"/>
      <c r="AO170" s="3463"/>
      <c r="AP170" s="3463"/>
      <c r="AQ170" s="3457"/>
      <c r="AR170" s="3457"/>
      <c r="AS170" s="3458"/>
      <c r="AT170" s="3458"/>
      <c r="AU170" s="3459"/>
      <c r="AV170" s="3459"/>
      <c r="AW170" s="3460"/>
      <c r="AX170" s="3460"/>
      <c r="AY170" s="3464"/>
      <c r="AZ170" s="3464"/>
      <c r="BA170" s="3478"/>
      <c r="BB170" s="3478"/>
      <c r="BC170" s="3615"/>
      <c r="BD170" s="3615"/>
      <c r="BE170" s="3755"/>
      <c r="BF170" s="3755"/>
      <c r="BG170" s="435"/>
      <c r="BH170" s="435"/>
      <c r="BI170" s="435"/>
      <c r="BJ170" s="434"/>
      <c r="BK170" s="434"/>
      <c r="BL170" s="434"/>
      <c r="BM170" s="434"/>
      <c r="BN170" s="434"/>
      <c r="BO170" s="436"/>
      <c r="BP170" s="437"/>
      <c r="BQ170" s="437"/>
      <c r="BR170" s="438"/>
      <c r="BS170" s="438"/>
      <c r="BT170" s="438"/>
      <c r="BU170" s="438"/>
      <c r="BV170" s="438"/>
      <c r="BW170" s="438"/>
      <c r="BX170" s="438"/>
      <c r="BY170" s="438"/>
      <c r="BZ170" s="439"/>
      <c r="CA170" s="439"/>
      <c r="CB170" s="440"/>
      <c r="CC170" s="440"/>
      <c r="CD170" s="440"/>
      <c r="CE170" s="440"/>
      <c r="CF170" s="440"/>
      <c r="CG170" s="440"/>
      <c r="CH170" s="440"/>
      <c r="CI170" s="440"/>
      <c r="CJ170" s="441"/>
      <c r="CK170" s="441"/>
      <c r="CL170" s="441"/>
      <c r="CM170" s="441"/>
      <c r="CN170" s="441"/>
      <c r="CO170" s="441"/>
      <c r="CP170" s="441"/>
      <c r="CQ170" s="441"/>
      <c r="CR170" s="441"/>
      <c r="CS170" s="441"/>
      <c r="CT170" s="441"/>
      <c r="CU170" s="442"/>
      <c r="CV170" s="442"/>
      <c r="CW170" s="442"/>
      <c r="CX170" s="442"/>
      <c r="CY170" s="442"/>
      <c r="CZ170" s="442"/>
      <c r="DA170" s="442"/>
      <c r="DB170" s="442"/>
      <c r="DC170" s="442"/>
      <c r="DD170" s="442"/>
      <c r="DE170" s="443"/>
      <c r="DF170" s="443"/>
      <c r="DG170" s="443"/>
      <c r="DH170" s="443"/>
      <c r="DI170" s="443"/>
      <c r="DJ170" s="443"/>
      <c r="DK170" s="443"/>
      <c r="DL170" s="443"/>
      <c r="DM170" s="443"/>
      <c r="DN170" s="443"/>
      <c r="DO170" s="443"/>
      <c r="DP170" s="443"/>
      <c r="DQ170" s="443"/>
      <c r="DR170" s="444"/>
      <c r="DS170" s="444"/>
      <c r="DT170" s="444"/>
      <c r="DU170" s="444"/>
      <c r="DV170" s="444"/>
      <c r="DW170" s="444"/>
      <c r="DX170" s="444"/>
      <c r="DY170" s="444"/>
      <c r="DZ170" s="444"/>
      <c r="EA170" s="444"/>
      <c r="EB170" s="444"/>
      <c r="EC170" s="444"/>
      <c r="ED170" s="445"/>
      <c r="EE170" s="445"/>
      <c r="EF170" s="445"/>
      <c r="EG170" s="445"/>
      <c r="EH170" s="445"/>
      <c r="EI170" s="445"/>
      <c r="EJ170" s="445"/>
      <c r="EK170" s="445"/>
      <c r="EL170" s="445"/>
      <c r="EM170" s="445"/>
      <c r="EN170" s="445"/>
      <c r="EO170" s="445"/>
      <c r="EP170" s="445"/>
      <c r="EQ170" s="446"/>
      <c r="ER170" s="446"/>
      <c r="ES170" s="446"/>
      <c r="ET170" s="446"/>
      <c r="EU170" s="446"/>
      <c r="EV170" s="446"/>
      <c r="EW170" s="446"/>
      <c r="EX170" s="446"/>
      <c r="EY170" s="446"/>
      <c r="EZ170" s="446"/>
      <c r="FA170" s="446"/>
      <c r="FB170" s="446"/>
      <c r="FC170" s="446"/>
      <c r="FD170" s="446"/>
      <c r="FE170" s="440"/>
      <c r="FF170" s="440"/>
      <c r="FG170" s="440"/>
      <c r="FH170" s="440"/>
      <c r="FI170" s="440"/>
      <c r="FJ170" s="440"/>
      <c r="FK170" s="440"/>
      <c r="FL170" s="440"/>
      <c r="FM170" s="440"/>
      <c r="FN170" s="440"/>
      <c r="FO170" s="440"/>
      <c r="FP170" s="440"/>
      <c r="FQ170" s="440"/>
      <c r="FR170" s="440"/>
      <c r="FS170" s="441"/>
      <c r="FT170" s="441"/>
      <c r="FU170" s="441"/>
      <c r="FV170" s="441"/>
      <c r="FW170" s="441"/>
      <c r="FX170" s="441"/>
      <c r="FY170" s="441"/>
      <c r="FZ170" s="441"/>
      <c r="GA170" s="441"/>
      <c r="GB170" s="441"/>
      <c r="GC170" s="441"/>
      <c r="GD170" s="441"/>
      <c r="GE170" s="441"/>
      <c r="GF170" s="441"/>
      <c r="GG170" s="442"/>
      <c r="GH170" s="442"/>
      <c r="GI170" s="442"/>
      <c r="GJ170" s="442"/>
      <c r="GK170" s="442"/>
      <c r="GL170" s="442"/>
      <c r="GM170" s="442"/>
      <c r="GN170" s="442"/>
      <c r="GO170" s="442"/>
      <c r="GP170" s="442"/>
      <c r="GQ170" s="442"/>
      <c r="GR170" s="442"/>
      <c r="GS170" s="442"/>
      <c r="GT170" s="442"/>
      <c r="GU170" s="442"/>
      <c r="GV170" s="443"/>
      <c r="GW170" s="443"/>
      <c r="GX170" s="443"/>
      <c r="GY170" s="443"/>
      <c r="GZ170" s="443"/>
      <c r="HA170" s="443"/>
      <c r="HB170" s="443"/>
      <c r="HC170" s="3674"/>
      <c r="HD170" s="443"/>
      <c r="HE170" s="443"/>
      <c r="HF170" s="443"/>
      <c r="HG170" s="444"/>
      <c r="HH170" s="444"/>
    </row>
    <row r="171" spans="1:277" s="536" customFormat="1" x14ac:dyDescent="0.25">
      <c r="A171" s="3510"/>
      <c r="B171" s="578"/>
      <c r="C171" s="181"/>
      <c r="D171" s="551"/>
      <c r="E171" s="552"/>
      <c r="F171" s="604">
        <v>7</v>
      </c>
      <c r="G171" s="605"/>
      <c r="H171" s="606" t="str">
        <f t="array" aca="1" ref="H171" ca="1">INDEX(joueurs,SMALL(IF(loose=K171,ROW(INDIRECT("1:"&amp;ROWS(joueurs)))),COUNTIF(K$165:K171,K171)))</f>
        <v>Fabrice</v>
      </c>
      <c r="I171" s="606"/>
      <c r="J171" s="607"/>
      <c r="K171" s="608">
        <f>LARGE(loose,ROWS($1:7))</f>
        <v>6</v>
      </c>
      <c r="L171" s="609">
        <f t="array" aca="1" ref="L171" ca="1">INDEX($C$7:$Y$110,MATCH(H171,'INTEGRALE verrouillée'!joueurs,0),23)</f>
        <v>7.2289156626506021E-2</v>
      </c>
      <c r="M171" s="605"/>
      <c r="N171" s="549"/>
      <c r="O171" s="549"/>
      <c r="P171" s="562"/>
      <c r="Q171" s="562"/>
      <c r="R171" s="559"/>
      <c r="S171" s="560"/>
      <c r="T171" s="561"/>
      <c r="U171" s="561"/>
      <c r="V171" s="556"/>
      <c r="W171" s="139"/>
      <c r="X171" s="145"/>
      <c r="Y171" s="145"/>
      <c r="Z171" s="396"/>
      <c r="AA171" s="557"/>
      <c r="AB171" s="558"/>
      <c r="AC171" s="3457"/>
      <c r="AD171" s="3457"/>
      <c r="AE171" s="3458"/>
      <c r="AF171" s="3458"/>
      <c r="AG171" s="3459"/>
      <c r="AH171" s="3459"/>
      <c r="AI171" s="3460"/>
      <c r="AJ171" s="3460"/>
      <c r="AK171" s="3461"/>
      <c r="AL171" s="3461"/>
      <c r="AM171" s="3462"/>
      <c r="AN171" s="3462"/>
      <c r="AO171" s="3463"/>
      <c r="AP171" s="3463"/>
      <c r="AQ171" s="3457"/>
      <c r="AR171" s="3457"/>
      <c r="AS171" s="3458"/>
      <c r="AT171" s="3458"/>
      <c r="AU171" s="3459"/>
      <c r="AV171" s="3459"/>
      <c r="AW171" s="3460"/>
      <c r="AX171" s="3460"/>
      <c r="AY171" s="3464"/>
      <c r="AZ171" s="3464"/>
      <c r="BA171" s="3478"/>
      <c r="BB171" s="3478"/>
      <c r="BC171" s="3615"/>
      <c r="BD171" s="3615"/>
      <c r="BE171" s="3755"/>
      <c r="BF171" s="3755"/>
      <c r="BG171" s="435"/>
      <c r="BH171" s="435"/>
      <c r="BI171" s="435"/>
      <c r="BJ171" s="434"/>
      <c r="BK171" s="434"/>
      <c r="BL171" s="434"/>
      <c r="BM171" s="434"/>
      <c r="BN171" s="434"/>
      <c r="BO171" s="436"/>
      <c r="BP171" s="437"/>
      <c r="BQ171" s="437"/>
      <c r="BR171" s="438"/>
      <c r="BS171" s="438"/>
      <c r="BT171" s="438"/>
      <c r="BU171" s="438"/>
      <c r="BV171" s="438"/>
      <c r="BW171" s="438"/>
      <c r="BX171" s="438"/>
      <c r="BY171" s="438"/>
      <c r="BZ171" s="439"/>
      <c r="CA171" s="439"/>
      <c r="CB171" s="440"/>
      <c r="CC171" s="440"/>
      <c r="CD171" s="440"/>
      <c r="CE171" s="440"/>
      <c r="CF171" s="440"/>
      <c r="CG171" s="440"/>
      <c r="CH171" s="440"/>
      <c r="CI171" s="440"/>
      <c r="CJ171" s="441"/>
      <c r="CK171" s="441"/>
      <c r="CL171" s="441"/>
      <c r="CM171" s="441"/>
      <c r="CN171" s="441"/>
      <c r="CO171" s="441"/>
      <c r="CP171" s="441"/>
      <c r="CQ171" s="441"/>
      <c r="CR171" s="441"/>
      <c r="CS171" s="441"/>
      <c r="CT171" s="441"/>
      <c r="CU171" s="442"/>
      <c r="CV171" s="442"/>
      <c r="CW171" s="442"/>
      <c r="CX171" s="442"/>
      <c r="CY171" s="442"/>
      <c r="CZ171" s="442"/>
      <c r="DA171" s="442"/>
      <c r="DB171" s="442"/>
      <c r="DC171" s="442"/>
      <c r="DD171" s="442"/>
      <c r="DE171" s="443"/>
      <c r="DF171" s="443"/>
      <c r="DG171" s="443"/>
      <c r="DH171" s="443"/>
      <c r="DI171" s="443"/>
      <c r="DJ171" s="443"/>
      <c r="DK171" s="443"/>
      <c r="DL171" s="443"/>
      <c r="DM171" s="443"/>
      <c r="DN171" s="443"/>
      <c r="DO171" s="443"/>
      <c r="DP171" s="443"/>
      <c r="DQ171" s="443"/>
      <c r="DR171" s="444"/>
      <c r="DS171" s="444"/>
      <c r="DT171" s="444"/>
      <c r="DU171" s="444"/>
      <c r="DV171" s="444"/>
      <c r="DW171" s="444"/>
      <c r="DX171" s="444"/>
      <c r="DY171" s="444"/>
      <c r="DZ171" s="444"/>
      <c r="EA171" s="444"/>
      <c r="EB171" s="444"/>
      <c r="EC171" s="444"/>
      <c r="ED171" s="445"/>
      <c r="EE171" s="445"/>
      <c r="EF171" s="445"/>
      <c r="EG171" s="445"/>
      <c r="EH171" s="445"/>
      <c r="EI171" s="445"/>
      <c r="EJ171" s="445"/>
      <c r="EK171" s="445"/>
      <c r="EL171" s="445"/>
      <c r="EM171" s="445"/>
      <c r="EN171" s="445"/>
      <c r="EO171" s="445"/>
      <c r="EP171" s="445"/>
      <c r="EQ171" s="446"/>
      <c r="ER171" s="446"/>
      <c r="ES171" s="446"/>
      <c r="ET171" s="446"/>
      <c r="EU171" s="446"/>
      <c r="EV171" s="446"/>
      <c r="EW171" s="446"/>
      <c r="EX171" s="446"/>
      <c r="EY171" s="446"/>
      <c r="EZ171" s="446"/>
      <c r="FA171" s="446"/>
      <c r="FB171" s="446"/>
      <c r="FC171" s="446"/>
      <c r="FD171" s="446"/>
      <c r="FE171" s="440"/>
      <c r="FF171" s="440"/>
      <c r="FG171" s="440"/>
      <c r="FH171" s="440"/>
      <c r="FI171" s="440"/>
      <c r="FJ171" s="440"/>
      <c r="FK171" s="440"/>
      <c r="FL171" s="440"/>
      <c r="FM171" s="440"/>
      <c r="FN171" s="440"/>
      <c r="FO171" s="440"/>
      <c r="FP171" s="440"/>
      <c r="FQ171" s="440"/>
      <c r="FR171" s="440"/>
      <c r="FS171" s="441"/>
      <c r="FT171" s="441"/>
      <c r="FU171" s="441"/>
      <c r="FV171" s="441"/>
      <c r="FW171" s="441"/>
      <c r="FX171" s="441"/>
      <c r="FY171" s="441"/>
      <c r="FZ171" s="441"/>
      <c r="GA171" s="441"/>
      <c r="GB171" s="441"/>
      <c r="GC171" s="441"/>
      <c r="GD171" s="441"/>
      <c r="GE171" s="441"/>
      <c r="GF171" s="441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2"/>
      <c r="GU171" s="442"/>
      <c r="GV171" s="443"/>
      <c r="GW171" s="443"/>
      <c r="GX171" s="443"/>
      <c r="GY171" s="443"/>
      <c r="GZ171" s="443"/>
      <c r="HA171" s="443"/>
      <c r="HB171" s="443"/>
      <c r="HC171" s="3674"/>
      <c r="HD171" s="443"/>
      <c r="HE171" s="443"/>
      <c r="HF171" s="443"/>
      <c r="HG171" s="444"/>
      <c r="HH171" s="444"/>
    </row>
    <row r="172" spans="1:277" s="536" customFormat="1" x14ac:dyDescent="0.25">
      <c r="A172" s="3510"/>
      <c r="B172" s="578"/>
      <c r="C172" s="181"/>
      <c r="D172" s="551"/>
      <c r="E172" s="552"/>
      <c r="F172" s="604">
        <v>8</v>
      </c>
      <c r="G172" s="605"/>
      <c r="H172" s="606" t="str">
        <f t="array" aca="1" ref="H172" ca="1">INDEX(joueurs,SMALL(IF(loose=K172,ROW(INDIRECT("1:"&amp;ROWS(joueurs)))),COUNTIF(K$165:K172,K172)))</f>
        <v>Franck</v>
      </c>
      <c r="I172" s="606"/>
      <c r="J172" s="607"/>
      <c r="K172" s="608">
        <f>LARGE(loose,ROWS($1:8))</f>
        <v>6</v>
      </c>
      <c r="L172" s="609">
        <f t="array" aca="1" ref="L172" ca="1">INDEX($C$7:$Y$110,MATCH(H172,'INTEGRALE verrouillée'!joueurs,0),23)</f>
        <v>6.5934065934065936E-2</v>
      </c>
      <c r="M172" s="605"/>
      <c r="N172" s="549"/>
      <c r="O172" s="549"/>
      <c r="P172" s="562"/>
      <c r="Q172" s="562"/>
      <c r="R172" s="559"/>
      <c r="S172" s="560"/>
      <c r="T172" s="561"/>
      <c r="U172" s="561"/>
      <c r="V172" s="556"/>
      <c r="W172" s="139"/>
      <c r="X172" s="145"/>
      <c r="Y172" s="145"/>
      <c r="Z172" s="396"/>
      <c r="AA172" s="557"/>
      <c r="AB172" s="558"/>
      <c r="AC172" s="3457"/>
      <c r="AD172" s="3457"/>
      <c r="AE172" s="3458"/>
      <c r="AF172" s="3458"/>
      <c r="AG172" s="3459"/>
      <c r="AH172" s="3459"/>
      <c r="AI172" s="3460"/>
      <c r="AJ172" s="3460"/>
      <c r="AK172" s="3461"/>
      <c r="AL172" s="3461"/>
      <c r="AM172" s="3462"/>
      <c r="AN172" s="3462"/>
      <c r="AO172" s="3463"/>
      <c r="AP172" s="3463"/>
      <c r="AQ172" s="3457"/>
      <c r="AR172" s="3457"/>
      <c r="AS172" s="3458"/>
      <c r="AT172" s="3458"/>
      <c r="AU172" s="3459"/>
      <c r="AV172" s="3459"/>
      <c r="AW172" s="3460"/>
      <c r="AX172" s="3460"/>
      <c r="AY172" s="3464"/>
      <c r="AZ172" s="3464"/>
      <c r="BA172" s="3478"/>
      <c r="BB172" s="3478"/>
      <c r="BC172" s="3615"/>
      <c r="BD172" s="3615"/>
      <c r="BE172" s="3755"/>
      <c r="BF172" s="3755"/>
      <c r="BG172" s="435"/>
      <c r="BH172" s="435"/>
      <c r="BI172" s="435"/>
      <c r="BJ172" s="434"/>
      <c r="BK172" s="434"/>
      <c r="BL172" s="434"/>
      <c r="BM172" s="434"/>
      <c r="BN172" s="434"/>
      <c r="BO172" s="436"/>
      <c r="BP172" s="437"/>
      <c r="BQ172" s="437"/>
      <c r="BR172" s="438"/>
      <c r="BS172" s="438"/>
      <c r="BT172" s="438"/>
      <c r="BU172" s="438"/>
      <c r="BV172" s="438"/>
      <c r="BW172" s="438"/>
      <c r="BX172" s="438"/>
      <c r="BY172" s="438"/>
      <c r="BZ172" s="439"/>
      <c r="CA172" s="439"/>
      <c r="CB172" s="440"/>
      <c r="CC172" s="440"/>
      <c r="CD172" s="440"/>
      <c r="CE172" s="440"/>
      <c r="CF172" s="440"/>
      <c r="CG172" s="440"/>
      <c r="CH172" s="440"/>
      <c r="CI172" s="440"/>
      <c r="CJ172" s="441"/>
      <c r="CK172" s="441"/>
      <c r="CL172" s="441"/>
      <c r="CM172" s="441"/>
      <c r="CN172" s="441"/>
      <c r="CO172" s="441"/>
      <c r="CP172" s="441"/>
      <c r="CQ172" s="441"/>
      <c r="CR172" s="441"/>
      <c r="CS172" s="441"/>
      <c r="CT172" s="441"/>
      <c r="CU172" s="442"/>
      <c r="CV172" s="442"/>
      <c r="CW172" s="442"/>
      <c r="CX172" s="442"/>
      <c r="CY172" s="442"/>
      <c r="CZ172" s="442"/>
      <c r="DA172" s="442"/>
      <c r="DB172" s="442"/>
      <c r="DC172" s="442"/>
      <c r="DD172" s="442"/>
      <c r="DE172" s="443"/>
      <c r="DF172" s="443"/>
      <c r="DG172" s="443"/>
      <c r="DH172" s="443"/>
      <c r="DI172" s="443"/>
      <c r="DJ172" s="443"/>
      <c r="DK172" s="443"/>
      <c r="DL172" s="443"/>
      <c r="DM172" s="443"/>
      <c r="DN172" s="443"/>
      <c r="DO172" s="443"/>
      <c r="DP172" s="443"/>
      <c r="DQ172" s="443"/>
      <c r="DR172" s="444"/>
      <c r="DS172" s="444"/>
      <c r="DT172" s="444"/>
      <c r="DU172" s="444"/>
      <c r="DV172" s="444"/>
      <c r="DW172" s="444"/>
      <c r="DX172" s="444"/>
      <c r="DY172" s="444"/>
      <c r="DZ172" s="444"/>
      <c r="EA172" s="444"/>
      <c r="EB172" s="444"/>
      <c r="EC172" s="444"/>
      <c r="ED172" s="445"/>
      <c r="EE172" s="445"/>
      <c r="EF172" s="445"/>
      <c r="EG172" s="445"/>
      <c r="EH172" s="445"/>
      <c r="EI172" s="445"/>
      <c r="EJ172" s="445"/>
      <c r="EK172" s="445"/>
      <c r="EL172" s="445"/>
      <c r="EM172" s="445"/>
      <c r="EN172" s="445"/>
      <c r="EO172" s="445"/>
      <c r="EP172" s="445"/>
      <c r="EQ172" s="446"/>
      <c r="ER172" s="446"/>
      <c r="ES172" s="446"/>
      <c r="ET172" s="446"/>
      <c r="EU172" s="446"/>
      <c r="EV172" s="446"/>
      <c r="EW172" s="446"/>
      <c r="EX172" s="446"/>
      <c r="EY172" s="446"/>
      <c r="EZ172" s="446"/>
      <c r="FA172" s="446"/>
      <c r="FB172" s="446"/>
      <c r="FC172" s="446"/>
      <c r="FD172" s="446"/>
      <c r="FE172" s="440"/>
      <c r="FF172" s="440"/>
      <c r="FG172" s="440"/>
      <c r="FH172" s="440"/>
      <c r="FI172" s="440"/>
      <c r="FJ172" s="440"/>
      <c r="FK172" s="440"/>
      <c r="FL172" s="440"/>
      <c r="FM172" s="440"/>
      <c r="FN172" s="440"/>
      <c r="FO172" s="440"/>
      <c r="FP172" s="440"/>
      <c r="FQ172" s="440"/>
      <c r="FR172" s="440"/>
      <c r="FS172" s="441"/>
      <c r="FT172" s="441"/>
      <c r="FU172" s="441"/>
      <c r="FV172" s="441"/>
      <c r="FW172" s="441"/>
      <c r="FX172" s="441"/>
      <c r="FY172" s="441"/>
      <c r="FZ172" s="441"/>
      <c r="GA172" s="441"/>
      <c r="GB172" s="441"/>
      <c r="GC172" s="441"/>
      <c r="GD172" s="441"/>
      <c r="GE172" s="441"/>
      <c r="GF172" s="441"/>
      <c r="GG172" s="442"/>
      <c r="GH172" s="442"/>
      <c r="GI172" s="442"/>
      <c r="GJ172" s="442"/>
      <c r="GK172" s="442"/>
      <c r="GL172" s="442"/>
      <c r="GM172" s="442"/>
      <c r="GN172" s="442"/>
      <c r="GO172" s="442"/>
      <c r="GP172" s="442"/>
      <c r="GQ172" s="442"/>
      <c r="GR172" s="442"/>
      <c r="GS172" s="442"/>
      <c r="GT172" s="442"/>
      <c r="GU172" s="442"/>
      <c r="GV172" s="443"/>
      <c r="GW172" s="443"/>
      <c r="GX172" s="443"/>
      <c r="GY172" s="443"/>
      <c r="GZ172" s="443"/>
      <c r="HA172" s="443"/>
      <c r="HB172" s="443"/>
      <c r="HC172" s="3674"/>
      <c r="HD172" s="443"/>
      <c r="HE172" s="443"/>
      <c r="HF172" s="443"/>
      <c r="HG172" s="444"/>
      <c r="HH172" s="444"/>
    </row>
    <row r="173" spans="1:277" s="536" customFormat="1" x14ac:dyDescent="0.25">
      <c r="A173" s="3510"/>
      <c r="B173" s="578"/>
      <c r="C173" s="181"/>
      <c r="D173" s="551"/>
      <c r="E173" s="552"/>
      <c r="F173" s="604">
        <v>9</v>
      </c>
      <c r="G173" s="605"/>
      <c r="H173" s="606" t="str">
        <f t="array" aca="1" ref="H173" ca="1">INDEX(joueurs,SMALL(IF(loose=K173,ROW(INDIRECT("1:"&amp;ROWS(joueurs)))),COUNTIF(K$165:K173,K173)))</f>
        <v>Francky</v>
      </c>
      <c r="I173" s="606"/>
      <c r="J173" s="607"/>
      <c r="K173" s="608">
        <f>LARGE(loose,ROWS($1:9))</f>
        <v>6</v>
      </c>
      <c r="L173" s="609">
        <f t="array" aca="1" ref="L173" ca="1">INDEX($C$7:$Y$110,MATCH(H173,'INTEGRALE verrouillée'!joueurs,0),23)</f>
        <v>0.21428571428571427</v>
      </c>
      <c r="M173" s="605"/>
      <c r="N173" s="549"/>
      <c r="O173" s="549"/>
      <c r="P173" s="562"/>
      <c r="Q173" s="562"/>
      <c r="R173" s="559"/>
      <c r="S173" s="560"/>
      <c r="T173" s="561"/>
      <c r="U173" s="561"/>
      <c r="V173" s="556"/>
      <c r="W173" s="139"/>
      <c r="X173" s="145"/>
      <c r="Y173" s="145"/>
      <c r="Z173" s="396"/>
      <c r="AA173" s="557"/>
      <c r="AB173" s="558"/>
      <c r="AC173" s="3457"/>
      <c r="AD173" s="3457"/>
      <c r="AE173" s="3458"/>
      <c r="AF173" s="3458"/>
      <c r="AG173" s="3459"/>
      <c r="AH173" s="3459"/>
      <c r="AI173" s="3460"/>
      <c r="AJ173" s="3460"/>
      <c r="AK173" s="3461"/>
      <c r="AL173" s="3461"/>
      <c r="AM173" s="3462"/>
      <c r="AN173" s="3462"/>
      <c r="AO173" s="3463"/>
      <c r="AP173" s="3463"/>
      <c r="AQ173" s="3457"/>
      <c r="AR173" s="3457"/>
      <c r="AS173" s="3458"/>
      <c r="AT173" s="3458"/>
      <c r="AU173" s="3459"/>
      <c r="AV173" s="3459"/>
      <c r="AW173" s="3460"/>
      <c r="AX173" s="3460"/>
      <c r="AY173" s="3464"/>
      <c r="AZ173" s="3464"/>
      <c r="BA173" s="3478"/>
      <c r="BB173" s="3478"/>
      <c r="BC173" s="3615"/>
      <c r="BD173" s="3615"/>
      <c r="BE173" s="3755"/>
      <c r="BF173" s="3755"/>
      <c r="BG173" s="435"/>
      <c r="BH173" s="435"/>
      <c r="BI173" s="435"/>
      <c r="BJ173" s="434"/>
      <c r="BK173" s="434"/>
      <c r="BL173" s="434"/>
      <c r="BM173" s="434"/>
      <c r="BN173" s="434"/>
      <c r="BO173" s="436"/>
      <c r="BP173" s="437"/>
      <c r="BQ173" s="437"/>
      <c r="BR173" s="438"/>
      <c r="BS173" s="438"/>
      <c r="BT173" s="438"/>
      <c r="BU173" s="438"/>
      <c r="BV173" s="438"/>
      <c r="BW173" s="438"/>
      <c r="BX173" s="438"/>
      <c r="BY173" s="438"/>
      <c r="BZ173" s="439"/>
      <c r="CA173" s="439"/>
      <c r="CB173" s="440"/>
      <c r="CC173" s="440"/>
      <c r="CD173" s="440"/>
      <c r="CE173" s="440"/>
      <c r="CF173" s="440"/>
      <c r="CG173" s="440"/>
      <c r="CH173" s="440"/>
      <c r="CI173" s="440"/>
      <c r="CJ173" s="441"/>
      <c r="CK173" s="441"/>
      <c r="CL173" s="441"/>
      <c r="CM173" s="441"/>
      <c r="CN173" s="441"/>
      <c r="CO173" s="441"/>
      <c r="CP173" s="441"/>
      <c r="CQ173" s="441"/>
      <c r="CR173" s="441"/>
      <c r="CS173" s="441"/>
      <c r="CT173" s="441"/>
      <c r="CU173" s="442"/>
      <c r="CV173" s="442"/>
      <c r="CW173" s="442"/>
      <c r="CX173" s="442"/>
      <c r="CY173" s="442"/>
      <c r="CZ173" s="442"/>
      <c r="DA173" s="442"/>
      <c r="DB173" s="442"/>
      <c r="DC173" s="442"/>
      <c r="DD173" s="442"/>
      <c r="DE173" s="443"/>
      <c r="DF173" s="443"/>
      <c r="DG173" s="443"/>
      <c r="DH173" s="443"/>
      <c r="DI173" s="443"/>
      <c r="DJ173" s="443"/>
      <c r="DK173" s="443"/>
      <c r="DL173" s="443"/>
      <c r="DM173" s="443"/>
      <c r="DN173" s="443"/>
      <c r="DO173" s="443"/>
      <c r="DP173" s="443"/>
      <c r="DQ173" s="443"/>
      <c r="DR173" s="444"/>
      <c r="DS173" s="444"/>
      <c r="DT173" s="444"/>
      <c r="DU173" s="444"/>
      <c r="DV173" s="444"/>
      <c r="DW173" s="444"/>
      <c r="DX173" s="444"/>
      <c r="DY173" s="444"/>
      <c r="DZ173" s="444"/>
      <c r="EA173" s="444"/>
      <c r="EB173" s="444"/>
      <c r="EC173" s="444"/>
      <c r="ED173" s="445"/>
      <c r="EE173" s="445"/>
      <c r="EF173" s="445"/>
      <c r="EG173" s="445"/>
      <c r="EH173" s="445"/>
      <c r="EI173" s="445"/>
      <c r="EJ173" s="445"/>
      <c r="EK173" s="445"/>
      <c r="EL173" s="445"/>
      <c r="EM173" s="445"/>
      <c r="EN173" s="445"/>
      <c r="EO173" s="445"/>
      <c r="EP173" s="445"/>
      <c r="EQ173" s="446"/>
      <c r="ER173" s="446"/>
      <c r="ES173" s="446"/>
      <c r="ET173" s="446"/>
      <c r="EU173" s="446"/>
      <c r="EV173" s="446"/>
      <c r="EW173" s="446"/>
      <c r="EX173" s="446"/>
      <c r="EY173" s="446"/>
      <c r="EZ173" s="446"/>
      <c r="FA173" s="446"/>
      <c r="FB173" s="446"/>
      <c r="FC173" s="446"/>
      <c r="FD173" s="446"/>
      <c r="FE173" s="440"/>
      <c r="FF173" s="440"/>
      <c r="FG173" s="440"/>
      <c r="FH173" s="440"/>
      <c r="FI173" s="440"/>
      <c r="FJ173" s="440"/>
      <c r="FK173" s="440"/>
      <c r="FL173" s="440"/>
      <c r="FM173" s="440"/>
      <c r="FN173" s="440"/>
      <c r="FO173" s="440"/>
      <c r="FP173" s="440"/>
      <c r="FQ173" s="440"/>
      <c r="FR173" s="440"/>
      <c r="FS173" s="441"/>
      <c r="FT173" s="441"/>
      <c r="FU173" s="441"/>
      <c r="FV173" s="441"/>
      <c r="FW173" s="441"/>
      <c r="FX173" s="441"/>
      <c r="FY173" s="441"/>
      <c r="FZ173" s="441"/>
      <c r="GA173" s="441"/>
      <c r="GB173" s="441"/>
      <c r="GC173" s="441"/>
      <c r="GD173" s="441"/>
      <c r="GE173" s="441"/>
      <c r="GF173" s="441"/>
      <c r="GG173" s="442"/>
      <c r="GH173" s="442"/>
      <c r="GI173" s="442"/>
      <c r="GJ173" s="442"/>
      <c r="GK173" s="442"/>
      <c r="GL173" s="442"/>
      <c r="GM173" s="442"/>
      <c r="GN173" s="442"/>
      <c r="GO173" s="442"/>
      <c r="GP173" s="442"/>
      <c r="GQ173" s="442"/>
      <c r="GR173" s="442"/>
      <c r="GS173" s="442"/>
      <c r="GT173" s="442"/>
      <c r="GU173" s="442"/>
      <c r="GV173" s="443"/>
      <c r="GW173" s="443"/>
      <c r="GX173" s="443"/>
      <c r="GY173" s="443"/>
      <c r="GZ173" s="443"/>
      <c r="HA173" s="443"/>
      <c r="HB173" s="443"/>
      <c r="HC173" s="3674"/>
      <c r="HD173" s="443"/>
      <c r="HE173" s="443"/>
      <c r="HF173" s="443"/>
      <c r="HG173" s="444"/>
      <c r="HH173" s="444"/>
    </row>
    <row r="174" spans="1:277" s="536" customFormat="1" x14ac:dyDescent="0.25">
      <c r="A174" s="3510"/>
      <c r="B174" s="578"/>
      <c r="C174" s="181"/>
      <c r="D174" s="551"/>
      <c r="E174" s="552"/>
      <c r="F174" s="604">
        <v>10</v>
      </c>
      <c r="G174" s="605"/>
      <c r="H174" s="606" t="str">
        <f t="array" aca="1" ref="H174" ca="1">INDEX(joueurs,SMALL(IF(loose=K174,ROW(INDIRECT("1:"&amp;ROWS(joueurs)))),COUNTIF(K$165:K174,K174)))</f>
        <v>Fred S.</v>
      </c>
      <c r="I174" s="606"/>
      <c r="J174" s="607"/>
      <c r="K174" s="608">
        <f>LARGE(loose,ROWS($1:10))</f>
        <v>6</v>
      </c>
      <c r="L174" s="609">
        <f t="array" aca="1" ref="L174" ca="1">INDEX($C$7:$Y$110,MATCH(H174,'INTEGRALE verrouillée'!joueurs,0),23)</f>
        <v>8.9552238805970144E-2</v>
      </c>
      <c r="M174" s="605"/>
      <c r="N174" s="549"/>
      <c r="O174" s="549"/>
      <c r="P174" s="562"/>
      <c r="Q174" s="562"/>
      <c r="R174" s="559"/>
      <c r="S174" s="560"/>
      <c r="T174" s="561"/>
      <c r="U174" s="561"/>
      <c r="V174" s="556"/>
      <c r="W174" s="139"/>
      <c r="X174" s="145"/>
      <c r="Y174" s="145"/>
      <c r="Z174" s="396"/>
      <c r="AA174" s="557"/>
      <c r="AB174" s="558"/>
      <c r="AC174" s="3457"/>
      <c r="AD174" s="3457"/>
      <c r="AE174" s="3458"/>
      <c r="AF174" s="3458"/>
      <c r="AG174" s="3459"/>
      <c r="AH174" s="3459"/>
      <c r="AI174" s="3460"/>
      <c r="AJ174" s="3460"/>
      <c r="AK174" s="3461"/>
      <c r="AL174" s="3461"/>
      <c r="AM174" s="3462"/>
      <c r="AN174" s="3462"/>
      <c r="AO174" s="3463"/>
      <c r="AP174" s="3463"/>
      <c r="AQ174" s="3457"/>
      <c r="AR174" s="3457"/>
      <c r="AS174" s="3458"/>
      <c r="AT174" s="3458"/>
      <c r="AU174" s="3459"/>
      <c r="AV174" s="3459"/>
      <c r="AW174" s="3460"/>
      <c r="AX174" s="3460"/>
      <c r="AY174" s="3464"/>
      <c r="AZ174" s="3464"/>
      <c r="BA174" s="3478"/>
      <c r="BB174" s="3478"/>
      <c r="BC174" s="3615"/>
      <c r="BD174" s="3615"/>
      <c r="BE174" s="3755"/>
      <c r="BF174" s="3755"/>
      <c r="BG174" s="435"/>
      <c r="BH174" s="435"/>
      <c r="BI174" s="435"/>
      <c r="BJ174" s="434"/>
      <c r="BK174" s="434"/>
      <c r="BL174" s="434"/>
      <c r="BM174" s="434"/>
      <c r="BN174" s="434"/>
      <c r="BO174" s="436"/>
      <c r="BP174" s="437"/>
      <c r="BQ174" s="437"/>
      <c r="BR174" s="438"/>
      <c r="BS174" s="438"/>
      <c r="BT174" s="438"/>
      <c r="BU174" s="438"/>
      <c r="BV174" s="438"/>
      <c r="BW174" s="438"/>
      <c r="BX174" s="438"/>
      <c r="BY174" s="438"/>
      <c r="BZ174" s="439"/>
      <c r="CA174" s="439"/>
      <c r="CB174" s="440"/>
      <c r="CC174" s="440"/>
      <c r="CD174" s="440"/>
      <c r="CE174" s="440"/>
      <c r="CF174" s="440"/>
      <c r="CG174" s="440"/>
      <c r="CH174" s="440"/>
      <c r="CI174" s="440"/>
      <c r="CJ174" s="441"/>
      <c r="CK174" s="441"/>
      <c r="CL174" s="441"/>
      <c r="CM174" s="441"/>
      <c r="CN174" s="441"/>
      <c r="CO174" s="441"/>
      <c r="CP174" s="441"/>
      <c r="CQ174" s="441"/>
      <c r="CR174" s="441"/>
      <c r="CS174" s="441"/>
      <c r="CT174" s="441"/>
      <c r="CU174" s="442"/>
      <c r="CV174" s="442"/>
      <c r="CW174" s="442"/>
      <c r="CX174" s="442"/>
      <c r="CY174" s="442"/>
      <c r="CZ174" s="442"/>
      <c r="DA174" s="442"/>
      <c r="DB174" s="442"/>
      <c r="DC174" s="442"/>
      <c r="DD174" s="442"/>
      <c r="DE174" s="443"/>
      <c r="DF174" s="443"/>
      <c r="DG174" s="443"/>
      <c r="DH174" s="443"/>
      <c r="DI174" s="443"/>
      <c r="DJ174" s="443"/>
      <c r="DK174" s="443"/>
      <c r="DL174" s="443"/>
      <c r="DM174" s="443"/>
      <c r="DN174" s="443"/>
      <c r="DO174" s="443"/>
      <c r="DP174" s="443"/>
      <c r="DQ174" s="443"/>
      <c r="DR174" s="444"/>
      <c r="DS174" s="444"/>
      <c r="DT174" s="444"/>
      <c r="DU174" s="444"/>
      <c r="DV174" s="444"/>
      <c r="DW174" s="444"/>
      <c r="DX174" s="444"/>
      <c r="DY174" s="444"/>
      <c r="DZ174" s="444"/>
      <c r="EA174" s="444"/>
      <c r="EB174" s="444"/>
      <c r="EC174" s="444"/>
      <c r="ED174" s="445"/>
      <c r="EE174" s="445"/>
      <c r="EF174" s="445"/>
      <c r="EG174" s="445"/>
      <c r="EH174" s="445"/>
      <c r="EI174" s="445"/>
      <c r="EJ174" s="445"/>
      <c r="EK174" s="445"/>
      <c r="EL174" s="445"/>
      <c r="EM174" s="445"/>
      <c r="EN174" s="445"/>
      <c r="EO174" s="445"/>
      <c r="EP174" s="445"/>
      <c r="EQ174" s="446"/>
      <c r="ER174" s="446"/>
      <c r="ES174" s="446"/>
      <c r="ET174" s="446"/>
      <c r="EU174" s="446"/>
      <c r="EV174" s="446"/>
      <c r="EW174" s="446"/>
      <c r="EX174" s="446"/>
      <c r="EY174" s="446"/>
      <c r="EZ174" s="446"/>
      <c r="FA174" s="446"/>
      <c r="FB174" s="446"/>
      <c r="FC174" s="446"/>
      <c r="FD174" s="446"/>
      <c r="FE174" s="440"/>
      <c r="FF174" s="440"/>
      <c r="FG174" s="440"/>
      <c r="FH174" s="440"/>
      <c r="FI174" s="440"/>
      <c r="FJ174" s="440"/>
      <c r="FK174" s="440"/>
      <c r="FL174" s="440"/>
      <c r="FM174" s="440"/>
      <c r="FN174" s="440"/>
      <c r="FO174" s="440"/>
      <c r="FP174" s="440"/>
      <c r="FQ174" s="440"/>
      <c r="FR174" s="440"/>
      <c r="FS174" s="441"/>
      <c r="FT174" s="441"/>
      <c r="FU174" s="441"/>
      <c r="FV174" s="441"/>
      <c r="FW174" s="441"/>
      <c r="FX174" s="441"/>
      <c r="FY174" s="441"/>
      <c r="FZ174" s="441"/>
      <c r="GA174" s="441"/>
      <c r="GB174" s="441"/>
      <c r="GC174" s="441"/>
      <c r="GD174" s="441"/>
      <c r="GE174" s="441"/>
      <c r="GF174" s="441"/>
      <c r="GG174" s="442"/>
      <c r="GH174" s="442"/>
      <c r="GI174" s="442"/>
      <c r="GJ174" s="442"/>
      <c r="GK174" s="442"/>
      <c r="GL174" s="442"/>
      <c r="GM174" s="442"/>
      <c r="GN174" s="442"/>
      <c r="GO174" s="442"/>
      <c r="GP174" s="442"/>
      <c r="GQ174" s="442"/>
      <c r="GR174" s="442"/>
      <c r="GS174" s="442"/>
      <c r="GT174" s="442"/>
      <c r="GU174" s="442"/>
      <c r="GV174" s="443"/>
      <c r="GW174" s="443"/>
      <c r="GX174" s="443"/>
      <c r="GY174" s="443"/>
      <c r="GZ174" s="443"/>
      <c r="HA174" s="443"/>
      <c r="HB174" s="443"/>
      <c r="HC174" s="3674"/>
      <c r="HD174" s="443"/>
      <c r="HE174" s="443"/>
      <c r="HF174" s="443"/>
      <c r="HG174" s="444"/>
      <c r="HH174" s="444"/>
    </row>
    <row r="175" spans="1:277" s="536" customFormat="1" x14ac:dyDescent="0.25">
      <c r="A175" s="3510"/>
      <c r="B175" s="578"/>
      <c r="C175" s="181"/>
      <c r="D175" s="551"/>
      <c r="E175" s="552"/>
      <c r="F175" s="610"/>
      <c r="G175" s="611"/>
      <c r="H175" s="560"/>
      <c r="I175" s="560"/>
      <c r="J175" s="548"/>
      <c r="K175" s="763"/>
      <c r="L175" s="612"/>
      <c r="M175" s="612"/>
      <c r="N175" s="549"/>
      <c r="O175" s="549"/>
      <c r="P175" s="562"/>
      <c r="Q175" s="562"/>
      <c r="R175" s="559"/>
      <c r="S175" s="560"/>
      <c r="T175" s="561"/>
      <c r="U175" s="561"/>
      <c r="V175" s="556"/>
      <c r="W175" s="139"/>
      <c r="X175" s="145"/>
      <c r="Y175" s="145"/>
      <c r="Z175" s="396"/>
      <c r="AA175" s="557"/>
      <c r="AB175" s="558"/>
      <c r="AC175" s="3465"/>
      <c r="AD175" s="3465"/>
      <c r="AE175" s="3466"/>
      <c r="AF175" s="3466"/>
      <c r="AG175" s="3467"/>
      <c r="AH175" s="3467"/>
      <c r="AI175" s="3468"/>
      <c r="AJ175" s="3468"/>
      <c r="AK175" s="3469"/>
      <c r="AL175" s="3469"/>
      <c r="AM175" s="3470"/>
      <c r="AN175" s="3470"/>
      <c r="AO175" s="3471"/>
      <c r="AP175" s="3471"/>
      <c r="AQ175" s="3465"/>
      <c r="AR175" s="3465"/>
      <c r="AS175" s="3466"/>
      <c r="AT175" s="3466"/>
      <c r="AU175" s="3467"/>
      <c r="AV175" s="3467"/>
      <c r="AW175" s="3468"/>
      <c r="AX175" s="3468"/>
      <c r="AY175" s="3472"/>
      <c r="AZ175" s="3472"/>
      <c r="BA175" s="3479"/>
      <c r="BB175" s="3479"/>
      <c r="BC175" s="3616"/>
      <c r="BD175" s="3616"/>
      <c r="BE175" s="3756"/>
      <c r="BF175" s="3756"/>
      <c r="BG175" s="435"/>
      <c r="BH175" s="435"/>
      <c r="BI175" s="435"/>
      <c r="BJ175" s="434"/>
      <c r="BK175" s="434"/>
      <c r="BL175" s="434"/>
      <c r="BM175" s="434"/>
      <c r="BN175" s="434"/>
      <c r="BO175" s="436"/>
      <c r="BP175" s="437"/>
      <c r="BQ175" s="437"/>
      <c r="BR175" s="438"/>
      <c r="BS175" s="438"/>
      <c r="BT175" s="438"/>
      <c r="BU175" s="438"/>
      <c r="BV175" s="438"/>
      <c r="BW175" s="438"/>
      <c r="BX175" s="438"/>
      <c r="BY175" s="438"/>
      <c r="BZ175" s="439"/>
      <c r="CA175" s="439"/>
      <c r="CB175" s="440"/>
      <c r="CC175" s="440"/>
      <c r="CD175" s="440"/>
      <c r="CE175" s="440"/>
      <c r="CF175" s="440"/>
      <c r="CG175" s="440"/>
      <c r="CH175" s="440"/>
      <c r="CI175" s="440"/>
      <c r="CJ175" s="441"/>
      <c r="CK175" s="441"/>
      <c r="CL175" s="441"/>
      <c r="CM175" s="441"/>
      <c r="CN175" s="441"/>
      <c r="CO175" s="441"/>
      <c r="CP175" s="441"/>
      <c r="CQ175" s="441"/>
      <c r="CR175" s="441"/>
      <c r="CS175" s="441"/>
      <c r="CT175" s="441"/>
      <c r="CU175" s="442"/>
      <c r="CV175" s="442"/>
      <c r="CW175" s="442"/>
      <c r="CX175" s="442"/>
      <c r="CY175" s="442"/>
      <c r="CZ175" s="442"/>
      <c r="DA175" s="442"/>
      <c r="DB175" s="442"/>
      <c r="DC175" s="442"/>
      <c r="DD175" s="442"/>
      <c r="DE175" s="443"/>
      <c r="DF175" s="443"/>
      <c r="DG175" s="443"/>
      <c r="DH175" s="443"/>
      <c r="DI175" s="443"/>
      <c r="DJ175" s="443"/>
      <c r="DK175" s="443"/>
      <c r="DL175" s="443"/>
      <c r="DM175" s="443"/>
      <c r="DN175" s="443"/>
      <c r="DO175" s="443"/>
      <c r="DP175" s="443"/>
      <c r="DQ175" s="443"/>
      <c r="DR175" s="444"/>
      <c r="DS175" s="444"/>
      <c r="DT175" s="444"/>
      <c r="DU175" s="444"/>
      <c r="DV175" s="444"/>
      <c r="DW175" s="444"/>
      <c r="DX175" s="444"/>
      <c r="DY175" s="444"/>
      <c r="DZ175" s="444"/>
      <c r="EA175" s="444"/>
      <c r="EB175" s="444"/>
      <c r="EC175" s="444"/>
      <c r="ED175" s="445"/>
      <c r="EE175" s="445"/>
      <c r="EF175" s="445"/>
      <c r="EG175" s="445"/>
      <c r="EH175" s="445"/>
      <c r="EI175" s="445"/>
      <c r="EJ175" s="445"/>
      <c r="EK175" s="445"/>
      <c r="EL175" s="445"/>
      <c r="EM175" s="445"/>
      <c r="EN175" s="445"/>
      <c r="EO175" s="445"/>
      <c r="EP175" s="445"/>
      <c r="EQ175" s="446"/>
      <c r="ER175" s="446"/>
      <c r="ES175" s="446"/>
      <c r="ET175" s="446"/>
      <c r="EU175" s="446"/>
      <c r="EV175" s="446"/>
      <c r="EW175" s="446"/>
      <c r="EX175" s="446"/>
      <c r="EY175" s="446"/>
      <c r="EZ175" s="446"/>
      <c r="FA175" s="446"/>
      <c r="FB175" s="446"/>
      <c r="FC175" s="446"/>
      <c r="FD175" s="446"/>
      <c r="FE175" s="440"/>
      <c r="FF175" s="440"/>
      <c r="FG175" s="440"/>
      <c r="FH175" s="440"/>
      <c r="FI175" s="440"/>
      <c r="FJ175" s="440"/>
      <c r="FK175" s="440"/>
      <c r="FL175" s="440"/>
      <c r="FM175" s="440"/>
      <c r="FN175" s="440"/>
      <c r="FO175" s="440"/>
      <c r="FP175" s="440"/>
      <c r="FQ175" s="440"/>
      <c r="FR175" s="440"/>
      <c r="FS175" s="441"/>
      <c r="FT175" s="441"/>
      <c r="FU175" s="441"/>
      <c r="FV175" s="441"/>
      <c r="FW175" s="441"/>
      <c r="FX175" s="441"/>
      <c r="FY175" s="441"/>
      <c r="FZ175" s="441"/>
      <c r="GA175" s="441"/>
      <c r="GB175" s="441"/>
      <c r="GC175" s="441"/>
      <c r="GD175" s="441"/>
      <c r="GE175" s="441"/>
      <c r="GF175" s="441"/>
      <c r="GG175" s="442"/>
      <c r="GH175" s="442"/>
      <c r="GI175" s="442"/>
      <c r="GJ175" s="442"/>
      <c r="GK175" s="442"/>
      <c r="GL175" s="442"/>
      <c r="GM175" s="442"/>
      <c r="GN175" s="442"/>
      <c r="GO175" s="442"/>
      <c r="GP175" s="442"/>
      <c r="GQ175" s="442"/>
      <c r="GR175" s="442"/>
      <c r="GS175" s="442"/>
      <c r="GT175" s="442"/>
      <c r="GU175" s="442"/>
      <c r="GV175" s="443"/>
      <c r="GW175" s="443"/>
      <c r="GX175" s="443"/>
      <c r="GY175" s="443"/>
      <c r="GZ175" s="443"/>
      <c r="HA175" s="443"/>
      <c r="HB175" s="443"/>
      <c r="HC175" s="3674"/>
      <c r="HD175" s="443"/>
      <c r="HE175" s="443"/>
      <c r="HF175" s="443"/>
      <c r="HG175" s="444"/>
      <c r="HH175" s="444"/>
    </row>
    <row r="176" spans="1:277" s="536" customFormat="1" x14ac:dyDescent="0.25">
      <c r="A176" s="3510"/>
      <c r="B176" s="57"/>
      <c r="C176" s="181"/>
      <c r="D176" s="120"/>
      <c r="E176" s="431"/>
      <c r="F176" s="430"/>
      <c r="G176" s="123"/>
      <c r="H176" s="124"/>
      <c r="I176" s="124"/>
      <c r="J176" s="382"/>
      <c r="K176" s="763"/>
      <c r="L176" s="383"/>
      <c r="M176" s="383"/>
      <c r="N176" s="131"/>
      <c r="O176" s="132"/>
      <c r="P176" s="127"/>
      <c r="Q176" s="128"/>
      <c r="R176" s="133"/>
      <c r="S176" s="124"/>
      <c r="T176" s="144"/>
      <c r="U176" s="144"/>
      <c r="V176" s="138"/>
      <c r="W176" s="140"/>
      <c r="X176" s="146"/>
      <c r="Y176" s="146"/>
      <c r="Z176" s="397"/>
      <c r="AA176" s="398"/>
      <c r="AB176" s="404"/>
      <c r="AC176" s="3465"/>
      <c r="AD176" s="3465"/>
      <c r="AE176" s="3466"/>
      <c r="AF176" s="3466"/>
      <c r="AG176" s="3467"/>
      <c r="AH176" s="3467"/>
      <c r="AI176" s="3468"/>
      <c r="AJ176" s="3468"/>
      <c r="AK176" s="3469"/>
      <c r="AL176" s="3469"/>
      <c r="AM176" s="3470"/>
      <c r="AN176" s="3470"/>
      <c r="AO176" s="3471"/>
      <c r="AP176" s="3471"/>
      <c r="AQ176" s="3465"/>
      <c r="AR176" s="3465"/>
      <c r="AS176" s="3466"/>
      <c r="AT176" s="3466"/>
      <c r="AU176" s="3467"/>
      <c r="AV176" s="3467"/>
      <c r="AW176" s="3468"/>
      <c r="AX176" s="3468"/>
      <c r="AY176" s="3472"/>
      <c r="AZ176" s="3472"/>
      <c r="BA176" s="3479"/>
      <c r="BB176" s="3479"/>
      <c r="BC176" s="3616"/>
      <c r="BD176" s="3616"/>
      <c r="BE176" s="3756"/>
      <c r="BF176" s="3756"/>
      <c r="BG176" s="147"/>
      <c r="BH176" s="147"/>
      <c r="BI176" s="147"/>
      <c r="BJ176" s="148"/>
      <c r="BK176" s="148"/>
      <c r="BL176" s="148"/>
      <c r="BM176" s="148"/>
      <c r="BN176" s="148"/>
      <c r="BO176" s="149"/>
      <c r="BP176" s="150"/>
      <c r="BQ176" s="150"/>
      <c r="BR176" s="155"/>
      <c r="BS176" s="155"/>
      <c r="BT176" s="155"/>
      <c r="BU176" s="155"/>
      <c r="BV176" s="155"/>
      <c r="BW176" s="155"/>
      <c r="BX176" s="155"/>
      <c r="BY176" s="155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9"/>
      <c r="EC176" s="159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  <c r="FQ176" s="156"/>
      <c r="FR176" s="156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8"/>
      <c r="GH176" s="158"/>
      <c r="GI176" s="158"/>
      <c r="GJ176" s="158"/>
      <c r="GK176" s="158"/>
      <c r="GL176" s="158"/>
      <c r="GM176" s="158"/>
      <c r="GN176" s="158"/>
      <c r="GO176" s="158"/>
      <c r="GP176" s="158"/>
      <c r="GQ176" s="158"/>
      <c r="GR176" s="158"/>
      <c r="GS176" s="158"/>
      <c r="GT176" s="158"/>
      <c r="GU176" s="158"/>
      <c r="GV176" s="151"/>
      <c r="GW176" s="151"/>
      <c r="GX176" s="151"/>
      <c r="GY176" s="151"/>
      <c r="GZ176" s="151"/>
      <c r="HA176" s="151"/>
      <c r="HB176" s="151"/>
      <c r="HC176" s="3675"/>
      <c r="HD176" s="151"/>
      <c r="HE176" s="151"/>
      <c r="HF176" s="151"/>
      <c r="HG176" s="159"/>
      <c r="HH176" s="159"/>
      <c r="HI176" s="484"/>
      <c r="HJ176" s="484"/>
      <c r="HK176" s="517"/>
      <c r="HL176" s="517"/>
      <c r="HM176" s="517"/>
      <c r="HN176" s="517"/>
      <c r="HO176" s="517"/>
      <c r="HP176" s="517"/>
      <c r="HQ176" s="517"/>
      <c r="HR176" s="517"/>
      <c r="HS176" s="517"/>
      <c r="HT176" s="517"/>
      <c r="HU176" s="517"/>
      <c r="HV176" s="517"/>
      <c r="HW176" s="517"/>
      <c r="HX176" s="517"/>
      <c r="HY176" s="517"/>
      <c r="HZ176" s="517"/>
      <c r="IA176" s="517"/>
      <c r="IB176" s="517"/>
      <c r="IC176" s="517"/>
      <c r="ID176" s="517"/>
      <c r="IE176" s="517"/>
      <c r="IF176" s="517"/>
      <c r="IG176" s="517"/>
      <c r="IH176" s="517"/>
      <c r="II176" s="517"/>
      <c r="IJ176" s="517"/>
      <c r="IK176" s="517"/>
      <c r="IL176" s="517"/>
      <c r="IM176" s="517"/>
      <c r="IN176" s="517"/>
      <c r="IO176" s="517"/>
      <c r="IP176" s="517"/>
      <c r="IQ176" s="517"/>
      <c r="IR176" s="517"/>
      <c r="IS176" s="517"/>
      <c r="IT176" s="517"/>
      <c r="IU176" s="517"/>
      <c r="IV176" s="517"/>
      <c r="IW176" s="517"/>
      <c r="IX176" s="517"/>
      <c r="IY176" s="517"/>
      <c r="IZ176" s="517"/>
      <c r="JA176" s="517"/>
      <c r="JB176" s="517"/>
      <c r="JC176" s="517"/>
      <c r="JD176" s="517"/>
      <c r="JE176" s="517"/>
      <c r="JF176" s="517"/>
      <c r="JG176" s="517"/>
      <c r="JH176" s="517"/>
      <c r="JI176" s="517"/>
      <c r="JJ176" s="517"/>
      <c r="JK176" s="517"/>
      <c r="JL176" s="517"/>
      <c r="JM176" s="517"/>
      <c r="JN176" s="517"/>
      <c r="JO176" s="517"/>
      <c r="JP176" s="517"/>
      <c r="JQ176" s="517"/>
    </row>
    <row r="177" spans="1:277" s="536" customFormat="1" x14ac:dyDescent="0.25">
      <c r="A177" s="3510"/>
      <c r="B177" s="57"/>
      <c r="C177" s="181"/>
      <c r="D177" s="120"/>
      <c r="E177" s="431"/>
      <c r="F177" s="430"/>
      <c r="G177" s="123"/>
      <c r="H177" s="124"/>
      <c r="I177" s="124"/>
      <c r="J177" s="382"/>
      <c r="K177" s="763"/>
      <c r="L177" s="383"/>
      <c r="M177" s="383"/>
      <c r="N177" s="131"/>
      <c r="O177" s="132"/>
      <c r="P177" s="127"/>
      <c r="Q177" s="128"/>
      <c r="R177" s="133"/>
      <c r="S177" s="124"/>
      <c r="T177" s="144"/>
      <c r="U177" s="144"/>
      <c r="V177" s="138"/>
      <c r="W177" s="140"/>
      <c r="X177" s="146"/>
      <c r="Y177" s="146"/>
      <c r="Z177" s="397"/>
      <c r="AA177" s="398"/>
      <c r="AB177" s="404"/>
      <c r="AC177" s="3465"/>
      <c r="AD177" s="3465"/>
      <c r="AE177" s="3466"/>
      <c r="AF177" s="3466"/>
      <c r="AG177" s="3467"/>
      <c r="AH177" s="3467"/>
      <c r="AI177" s="3468"/>
      <c r="AJ177" s="3468"/>
      <c r="AK177" s="3469"/>
      <c r="AL177" s="3469"/>
      <c r="AM177" s="3470"/>
      <c r="AN177" s="3470"/>
      <c r="AO177" s="3471"/>
      <c r="AP177" s="3471"/>
      <c r="AQ177" s="3465"/>
      <c r="AR177" s="3465"/>
      <c r="AS177" s="3466"/>
      <c r="AT177" s="3466"/>
      <c r="AU177" s="3467"/>
      <c r="AV177" s="3467"/>
      <c r="AW177" s="3468"/>
      <c r="AX177" s="3468"/>
      <c r="AY177" s="3472"/>
      <c r="AZ177" s="3472"/>
      <c r="BA177" s="3479"/>
      <c r="BB177" s="3479"/>
      <c r="BC177" s="3616"/>
      <c r="BD177" s="3616"/>
      <c r="BE177" s="3756"/>
      <c r="BF177" s="3756"/>
      <c r="BG177" s="147"/>
      <c r="BH177" s="147"/>
      <c r="BI177" s="147"/>
      <c r="BJ177" s="148"/>
      <c r="BK177" s="148"/>
      <c r="BL177" s="148"/>
      <c r="BM177" s="148"/>
      <c r="BN177" s="148"/>
      <c r="BO177" s="149"/>
      <c r="BP177" s="150"/>
      <c r="BQ177" s="150"/>
      <c r="BR177" s="155"/>
      <c r="BS177" s="155"/>
      <c r="BT177" s="155"/>
      <c r="BU177" s="155"/>
      <c r="BV177" s="155"/>
      <c r="BW177" s="155"/>
      <c r="BX177" s="155"/>
      <c r="BY177" s="155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9"/>
      <c r="EC177" s="159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  <c r="FQ177" s="156"/>
      <c r="FR177" s="156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8"/>
      <c r="GH177" s="158"/>
      <c r="GI177" s="158"/>
      <c r="GJ177" s="158"/>
      <c r="GK177" s="158"/>
      <c r="GL177" s="158"/>
      <c r="GM177" s="158"/>
      <c r="GN177" s="158"/>
      <c r="GO177" s="158"/>
      <c r="GP177" s="158"/>
      <c r="GQ177" s="158"/>
      <c r="GR177" s="158"/>
      <c r="GS177" s="158"/>
      <c r="GT177" s="158"/>
      <c r="GU177" s="158"/>
      <c r="GV177" s="151"/>
      <c r="GW177" s="151"/>
      <c r="GX177" s="151"/>
      <c r="GY177" s="151"/>
      <c r="GZ177" s="151"/>
      <c r="HA177" s="151"/>
      <c r="HB177" s="151"/>
      <c r="HC177" s="3675"/>
      <c r="HD177" s="151"/>
      <c r="HE177" s="151"/>
      <c r="HF177" s="151"/>
      <c r="HG177" s="159"/>
      <c r="HH177" s="159"/>
      <c r="HI177" s="484"/>
      <c r="HJ177" s="484"/>
      <c r="HK177" s="517"/>
      <c r="HL177" s="517"/>
      <c r="HM177" s="517"/>
      <c r="HN177" s="517"/>
      <c r="HO177" s="517"/>
      <c r="HP177" s="517"/>
      <c r="HQ177" s="517"/>
      <c r="HR177" s="517"/>
      <c r="HS177" s="517"/>
      <c r="HT177" s="517"/>
      <c r="HU177" s="517"/>
      <c r="HV177" s="517"/>
      <c r="HW177" s="517"/>
      <c r="HX177" s="517"/>
      <c r="HY177" s="517"/>
      <c r="HZ177" s="517"/>
      <c r="IA177" s="517"/>
      <c r="IB177" s="517"/>
      <c r="IC177" s="517"/>
      <c r="ID177" s="517"/>
      <c r="IE177" s="517"/>
      <c r="IF177" s="517"/>
      <c r="IG177" s="517"/>
      <c r="IH177" s="517"/>
      <c r="II177" s="517"/>
      <c r="IJ177" s="517"/>
      <c r="IK177" s="517"/>
      <c r="IL177" s="517"/>
      <c r="IM177" s="517"/>
      <c r="IN177" s="517"/>
      <c r="IO177" s="517"/>
      <c r="IP177" s="517"/>
      <c r="IQ177" s="517"/>
      <c r="IR177" s="517"/>
      <c r="IS177" s="517"/>
      <c r="IT177" s="517"/>
      <c r="IU177" s="517"/>
      <c r="IV177" s="517"/>
      <c r="IW177" s="517"/>
      <c r="IX177" s="517"/>
      <c r="IY177" s="517"/>
      <c r="IZ177" s="517"/>
      <c r="JA177" s="517"/>
      <c r="JB177" s="517"/>
      <c r="JC177" s="517"/>
      <c r="JD177" s="517"/>
      <c r="JE177" s="517"/>
      <c r="JF177" s="517"/>
      <c r="JG177" s="517"/>
      <c r="JH177" s="517"/>
      <c r="JI177" s="517"/>
      <c r="JJ177" s="517"/>
      <c r="JK177" s="517"/>
      <c r="JL177" s="517"/>
      <c r="JM177" s="517"/>
      <c r="JN177" s="517"/>
      <c r="JO177" s="517"/>
      <c r="JP177" s="517"/>
      <c r="JQ177" s="517"/>
    </row>
  </sheetData>
  <sheetProtection algorithmName="SHA-512" hashValue="3U27qDfzc0HudT0z4mlf/14NLn0jO6EMsL/FbP/KNqm91HYbiD1VXJPok5PWL6iFre0lyoWM73WPKc4ryRznMQ==" saltValue="SX8bKS/UviJ5ad0W7X7mvQ==" spinCount="100000" sheet="1" sort="0" autoFilter="0"/>
  <autoFilter ref="A6:HH110" xr:uid="{00000000-0009-0000-0000-000005000000}">
    <sortState xmlns:xlrd2="http://schemas.microsoft.com/office/spreadsheetml/2017/richdata2" ref="A7:HH110">
      <sortCondition ref="B6:B110"/>
    </sortState>
  </autoFilter>
  <mergeCells count="82">
    <mergeCell ref="GG1:GU1"/>
    <mergeCell ref="GG4:GU4"/>
    <mergeCell ref="DE4:DQ4"/>
    <mergeCell ref="CU4:DD4"/>
    <mergeCell ref="CJ4:CT4"/>
    <mergeCell ref="FE1:FR1"/>
    <mergeCell ref="FE4:FR4"/>
    <mergeCell ref="CJ1:CT1"/>
    <mergeCell ref="EQ4:FD4"/>
    <mergeCell ref="DR1:EC1"/>
    <mergeCell ref="ED1:EP1"/>
    <mergeCell ref="CU1:DD1"/>
    <mergeCell ref="T119:U119"/>
    <mergeCell ref="P116:Q116"/>
    <mergeCell ref="P117:Q117"/>
    <mergeCell ref="P118:Q118"/>
    <mergeCell ref="G117:J117"/>
    <mergeCell ref="G118:J118"/>
    <mergeCell ref="T116:U116"/>
    <mergeCell ref="T117:U117"/>
    <mergeCell ref="T125:U125"/>
    <mergeCell ref="T120:U120"/>
    <mergeCell ref="T121:U121"/>
    <mergeCell ref="T122:U122"/>
    <mergeCell ref="T123:U123"/>
    <mergeCell ref="T124:U124"/>
    <mergeCell ref="B116:F116"/>
    <mergeCell ref="B117:F117"/>
    <mergeCell ref="B118:F118"/>
    <mergeCell ref="O113:O125"/>
    <mergeCell ref="G116:J116"/>
    <mergeCell ref="G113:J113"/>
    <mergeCell ref="G114:J114"/>
    <mergeCell ref="G115:J115"/>
    <mergeCell ref="B115:F115"/>
    <mergeCell ref="B113:F113"/>
    <mergeCell ref="B114:F114"/>
    <mergeCell ref="P126:Q126"/>
    <mergeCell ref="P125:Q125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P120:Q120"/>
    <mergeCell ref="P124:Q124"/>
    <mergeCell ref="P115:Q115"/>
    <mergeCell ref="C1:AB2"/>
    <mergeCell ref="T115:U115"/>
    <mergeCell ref="ED4:EP4"/>
    <mergeCell ref="R113:S114"/>
    <mergeCell ref="T113:U114"/>
    <mergeCell ref="AC1:BF2"/>
    <mergeCell ref="BZ1:CI1"/>
    <mergeCell ref="BZ4:CI4"/>
    <mergeCell ref="BJ1:BQ1"/>
    <mergeCell ref="BR1:BY1"/>
    <mergeCell ref="DE1:DQ1"/>
    <mergeCell ref="EQ1:FD1"/>
    <mergeCell ref="DR4:EC4"/>
    <mergeCell ref="GV1:HF1"/>
    <mergeCell ref="HG1:HH1"/>
    <mergeCell ref="GV4:HF4"/>
    <mergeCell ref="FS4:GF4"/>
    <mergeCell ref="P123:Q123"/>
    <mergeCell ref="P113:Q114"/>
    <mergeCell ref="FS1:GF1"/>
    <mergeCell ref="T118:U118"/>
    <mergeCell ref="P121:Q121"/>
    <mergeCell ref="P122:Q122"/>
    <mergeCell ref="P119:Q119"/>
    <mergeCell ref="BG4:BI4"/>
    <mergeCell ref="BJ4:BQ4"/>
    <mergeCell ref="BR4:BY4"/>
    <mergeCell ref="AC4:AZ5"/>
    <mergeCell ref="BG1:BI1"/>
  </mergeCells>
  <conditionalFormatting sqref="BG7:EG110 HH7:HH110 EQ44:GS44 GU44:HG44">
    <cfRule type="expression" dxfId="111" priority="89">
      <formula>BG7=BG$5</formula>
    </cfRule>
    <cfRule type="expression" dxfId="110" priority="90">
      <formula>BG7=3</formula>
    </cfRule>
    <cfRule type="expression" dxfId="109" priority="91">
      <formula>BG7=2</formula>
    </cfRule>
    <cfRule type="expression" dxfId="108" priority="92">
      <formula>BG7=1</formula>
    </cfRule>
    <cfRule type="expression" dxfId="107" priority="93">
      <formula>BG7&gt;BG$5/2</formula>
    </cfRule>
    <cfRule type="expression" dxfId="106" priority="94">
      <formula>BG7&lt;=BG$5/2</formula>
    </cfRule>
  </conditionalFormatting>
  <conditionalFormatting sqref="EH7:EH110">
    <cfRule type="expression" dxfId="105" priority="83">
      <formula>EH7=EH$5</formula>
    </cfRule>
    <cfRule type="expression" dxfId="104" priority="84">
      <formula>EH7=3</formula>
    </cfRule>
    <cfRule type="expression" dxfId="103" priority="85">
      <formula>EH7=2</formula>
    </cfRule>
    <cfRule type="expression" dxfId="102" priority="86">
      <formula>EH7=1</formula>
    </cfRule>
    <cfRule type="expression" dxfId="101" priority="87">
      <formula>EH7&gt;EH$5/2</formula>
    </cfRule>
    <cfRule type="expression" dxfId="100" priority="88">
      <formula>EH7&lt;=EH$5/2</formula>
    </cfRule>
  </conditionalFormatting>
  <conditionalFormatting sqref="EP7:EP110">
    <cfRule type="expression" dxfId="99" priority="77">
      <formula>EP7=EP$5</formula>
    </cfRule>
    <cfRule type="expression" dxfId="98" priority="78">
      <formula>EP7=3</formula>
    </cfRule>
    <cfRule type="expression" dxfId="97" priority="79">
      <formula>EP7=2</formula>
    </cfRule>
    <cfRule type="expression" dxfId="96" priority="80">
      <formula>EP7=1</formula>
    </cfRule>
    <cfRule type="expression" dxfId="95" priority="81">
      <formula>EP7&gt;EP$5/2</formula>
    </cfRule>
    <cfRule type="expression" dxfId="94" priority="82">
      <formula>EP7&lt;=EP$5/2</formula>
    </cfRule>
  </conditionalFormatting>
  <conditionalFormatting sqref="EI7:EI110">
    <cfRule type="expression" dxfId="93" priority="71">
      <formula>EI7=EI$5</formula>
    </cfRule>
    <cfRule type="expression" dxfId="92" priority="72">
      <formula>EI7=3</formula>
    </cfRule>
    <cfRule type="expression" dxfId="91" priority="73">
      <formula>EI7=2</formula>
    </cfRule>
    <cfRule type="expression" dxfId="90" priority="74">
      <formula>EI7=1</formula>
    </cfRule>
    <cfRule type="expression" dxfId="89" priority="75">
      <formula>EI7&gt;EI$5/2</formula>
    </cfRule>
    <cfRule type="expression" dxfId="88" priority="76">
      <formula>EI7&lt;=EI$5/2</formula>
    </cfRule>
  </conditionalFormatting>
  <conditionalFormatting sqref="EJ7:EJ110">
    <cfRule type="expression" dxfId="87" priority="65">
      <formula>EJ7=EJ$5</formula>
    </cfRule>
    <cfRule type="expression" dxfId="86" priority="66">
      <formula>EJ7=3</formula>
    </cfRule>
    <cfRule type="expression" dxfId="85" priority="67">
      <formula>EJ7=2</formula>
    </cfRule>
    <cfRule type="expression" dxfId="84" priority="68">
      <formula>EJ7=1</formula>
    </cfRule>
    <cfRule type="expression" dxfId="83" priority="69">
      <formula>EJ7&gt;EJ$5/2</formula>
    </cfRule>
    <cfRule type="expression" dxfId="82" priority="70">
      <formula>EJ7&lt;=EJ$5/2</formula>
    </cfRule>
  </conditionalFormatting>
  <conditionalFormatting sqref="EK7:EL110">
    <cfRule type="expression" dxfId="81" priority="59">
      <formula>EK7=EK$5</formula>
    </cfRule>
    <cfRule type="expression" dxfId="80" priority="60">
      <formula>EK7=3</formula>
    </cfRule>
    <cfRule type="expression" dxfId="79" priority="61">
      <formula>EK7=2</formula>
    </cfRule>
    <cfRule type="expression" dxfId="78" priority="62">
      <formula>EK7=1</formula>
    </cfRule>
    <cfRule type="expression" dxfId="77" priority="63">
      <formula>EK7&gt;EK$5/2</formula>
    </cfRule>
    <cfRule type="expression" dxfId="76" priority="64">
      <formula>EK7&lt;=EK$5/2</formula>
    </cfRule>
  </conditionalFormatting>
  <conditionalFormatting sqref="EL7:EL110">
    <cfRule type="expression" dxfId="75" priority="53">
      <formula>EL7=EL$5</formula>
    </cfRule>
    <cfRule type="expression" dxfId="74" priority="54">
      <formula>EL7=3</formula>
    </cfRule>
    <cfRule type="expression" dxfId="73" priority="55">
      <formula>EL7=2</formula>
    </cfRule>
    <cfRule type="expression" dxfId="72" priority="56">
      <formula>EL7=1</formula>
    </cfRule>
    <cfRule type="expression" dxfId="71" priority="57">
      <formula>EL7&gt;EL$5/2</formula>
    </cfRule>
    <cfRule type="expression" dxfId="70" priority="58">
      <formula>EL7&lt;=EL$5/2</formula>
    </cfRule>
  </conditionalFormatting>
  <conditionalFormatting sqref="EM7:EM110">
    <cfRule type="expression" dxfId="69" priority="47">
      <formula>EM7=EM$5</formula>
    </cfRule>
    <cfRule type="expression" dxfId="68" priority="48">
      <formula>EM7=3</formula>
    </cfRule>
    <cfRule type="expression" dxfId="67" priority="49">
      <formula>EM7=2</formula>
    </cfRule>
    <cfRule type="expression" dxfId="66" priority="50">
      <formula>EM7=1</formula>
    </cfRule>
    <cfRule type="expression" dxfId="65" priority="51">
      <formula>EM7&gt;EM$5/2</formula>
    </cfRule>
    <cfRule type="expression" dxfId="64" priority="52">
      <formula>EM7&lt;=EM$5/2</formula>
    </cfRule>
  </conditionalFormatting>
  <conditionalFormatting sqref="EN7:EN110">
    <cfRule type="expression" dxfId="63" priority="41">
      <formula>EN7=EN$5</formula>
    </cfRule>
    <cfRule type="expression" dxfId="62" priority="42">
      <formula>EN7=3</formula>
    </cfRule>
    <cfRule type="expression" dxfId="61" priority="43">
      <formula>EN7=2</formula>
    </cfRule>
    <cfRule type="expression" dxfId="60" priority="44">
      <formula>EN7=1</formula>
    </cfRule>
    <cfRule type="expression" dxfId="59" priority="45">
      <formula>EN7&gt;EN$5/2</formula>
    </cfRule>
    <cfRule type="expression" dxfId="58" priority="46">
      <formula>EN7&lt;=EN$5/2</formula>
    </cfRule>
  </conditionalFormatting>
  <conditionalFormatting sqref="EO7:EO110">
    <cfRule type="expression" dxfId="57" priority="35">
      <formula>EO7=EO$5</formula>
    </cfRule>
    <cfRule type="expression" dxfId="56" priority="36">
      <formula>EO7=3</formula>
    </cfRule>
    <cfRule type="expression" dxfId="55" priority="37">
      <formula>EO7=2</formula>
    </cfRule>
    <cfRule type="expression" dxfId="54" priority="38">
      <formula>EO7=1</formula>
    </cfRule>
    <cfRule type="expression" dxfId="53" priority="39">
      <formula>EO7&gt;EO$5/2</formula>
    </cfRule>
    <cfRule type="expression" dxfId="52" priority="40">
      <formula>EO7&lt;=EO$5/2</formula>
    </cfRule>
  </conditionalFormatting>
  <conditionalFormatting sqref="EQ7:EQ110">
    <cfRule type="expression" dxfId="51" priority="29">
      <formula>EQ7=EQ$5</formula>
    </cfRule>
    <cfRule type="expression" dxfId="50" priority="30">
      <formula>EQ7=3</formula>
    </cfRule>
    <cfRule type="expression" dxfId="49" priority="31">
      <formula>EQ7=2</formula>
    </cfRule>
    <cfRule type="expression" dxfId="48" priority="32">
      <formula>EQ7=1</formula>
    </cfRule>
    <cfRule type="expression" dxfId="47" priority="33">
      <formula>EQ7&gt;EQ$5/2</formula>
    </cfRule>
    <cfRule type="expression" dxfId="46" priority="34">
      <formula>EQ7&lt;=EQ$5/2</formula>
    </cfRule>
  </conditionalFormatting>
  <conditionalFormatting sqref="ER7:ER110">
    <cfRule type="expression" dxfId="45" priority="23">
      <formula>ER7=ER$5</formula>
    </cfRule>
    <cfRule type="expression" dxfId="44" priority="24">
      <formula>ER7=3</formula>
    </cfRule>
    <cfRule type="expression" dxfId="43" priority="25">
      <formula>ER7=2</formula>
    </cfRule>
    <cfRule type="expression" dxfId="42" priority="26">
      <formula>ER7=1</formula>
    </cfRule>
    <cfRule type="expression" dxfId="41" priority="27">
      <formula>ER7&gt;ER$5/2</formula>
    </cfRule>
    <cfRule type="expression" dxfId="40" priority="28">
      <formula>ER7&lt;=ER$5/2</formula>
    </cfRule>
  </conditionalFormatting>
  <conditionalFormatting sqref="ES7:GS110 GU7:HG110">
    <cfRule type="expression" dxfId="39" priority="17">
      <formula>ES7=ES$5</formula>
    </cfRule>
    <cfRule type="expression" dxfId="38" priority="18">
      <formula>ES7=3</formula>
    </cfRule>
    <cfRule type="expression" dxfId="37" priority="19">
      <formula>ES7=2</formula>
    </cfRule>
    <cfRule type="expression" dxfId="36" priority="20">
      <formula>ES7=1</formula>
    </cfRule>
    <cfRule type="expression" dxfId="35" priority="21">
      <formula>ES7&gt;ES$5/2</formula>
    </cfRule>
    <cfRule type="expression" dxfId="34" priority="22">
      <formula>ES7&lt;=ES$5/2</formula>
    </cfRule>
  </conditionalFormatting>
  <conditionalFormatting sqref="GT44">
    <cfRule type="expression" dxfId="33" priority="7">
      <formula>GT44=GT$5</formula>
    </cfRule>
    <cfRule type="expression" dxfId="32" priority="8">
      <formula>GT44=3</formula>
    </cfRule>
    <cfRule type="expression" dxfId="31" priority="9">
      <formula>GT44=2</formula>
    </cfRule>
    <cfRule type="expression" dxfId="30" priority="10">
      <formula>GT44=1</formula>
    </cfRule>
    <cfRule type="expression" dxfId="29" priority="11">
      <formula>GT44&gt;GT$5/2</formula>
    </cfRule>
    <cfRule type="expression" dxfId="28" priority="12">
      <formula>GT44&lt;=GT$5/2</formula>
    </cfRule>
  </conditionalFormatting>
  <conditionalFormatting sqref="GT7:GT110">
    <cfRule type="expression" dxfId="27" priority="1">
      <formula>GT7=GT$5</formula>
    </cfRule>
    <cfRule type="expression" dxfId="26" priority="2">
      <formula>GT7=3</formula>
    </cfRule>
    <cfRule type="expression" dxfId="25" priority="3">
      <formula>GT7=2</formula>
    </cfRule>
    <cfRule type="expression" dxfId="24" priority="4">
      <formula>GT7=1</formula>
    </cfRule>
    <cfRule type="expression" dxfId="23" priority="5">
      <formula>GT7&gt;GT$5/2</formula>
    </cfRule>
    <cfRule type="expression" dxfId="22" priority="6">
      <formula>GT7&lt;=GT$5/2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G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160"/>
  <sheetViews>
    <sheetView showGridLines="0" zoomScaleNormal="100" workbookViewId="0">
      <selection activeCell="AO1" sqref="AO1"/>
    </sheetView>
  </sheetViews>
  <sheetFormatPr baseColWidth="10" defaultColWidth="11.42578125" defaultRowHeight="15" x14ac:dyDescent="0.25"/>
  <cols>
    <col min="1" max="1" width="4.28515625" style="657" bestFit="1" customWidth="1"/>
    <col min="2" max="2" width="0.85546875" style="208" customWidth="1"/>
    <col min="3" max="3" width="10.5703125" style="209" bestFit="1" customWidth="1"/>
    <col min="4" max="4" width="4.42578125" style="209" bestFit="1" customWidth="1"/>
    <col min="5" max="5" width="3.28515625" style="210" customWidth="1"/>
    <col min="6" max="6" width="3.5703125" style="211" customWidth="1"/>
    <col min="7" max="8" width="3.28515625" style="211" customWidth="1"/>
    <col min="9" max="9" width="3.42578125" style="211" customWidth="1"/>
    <col min="10" max="10" width="1.7109375" style="212" customWidth="1"/>
    <col min="11" max="11" width="1.140625" style="212" customWidth="1"/>
    <col min="12" max="25" width="5.7109375" style="215" customWidth="1"/>
    <col min="26" max="26" width="5.7109375" style="318" customWidth="1"/>
    <col min="27" max="31" width="5.7109375" style="319" customWidth="1"/>
    <col min="32" max="33" width="6.7109375" style="319" customWidth="1"/>
    <col min="34" max="34" width="6.7109375" style="208" customWidth="1"/>
    <col min="35" max="38" width="6.7109375" style="219" customWidth="1"/>
    <col min="39" max="39" width="5.7109375" style="355" customWidth="1"/>
    <col min="40" max="40" width="5.7109375" style="346" customWidth="1"/>
    <col min="41" max="41" width="5.7109375" style="219" customWidth="1"/>
    <col min="42" max="47" width="4.85546875" style="219" customWidth="1"/>
    <col min="48" max="49" width="4.85546875" style="921" customWidth="1"/>
    <col min="50" max="50" width="5.7109375" style="219" bestFit="1" customWidth="1"/>
    <col min="51" max="51" width="5.85546875" style="219" customWidth="1"/>
    <col min="52" max="52" width="4.5703125" style="219" bestFit="1" customWidth="1"/>
    <col min="53" max="53" width="5.85546875" style="217" bestFit="1" customWidth="1"/>
    <col min="54" max="54" width="4.5703125" style="217" bestFit="1" customWidth="1"/>
    <col min="55" max="16384" width="11.42578125" style="208"/>
  </cols>
  <sheetData>
    <row r="1" spans="1:54" ht="27" thickBot="1" x14ac:dyDescent="0.45">
      <c r="L1" s="3867" t="s">
        <v>871</v>
      </c>
      <c r="M1" s="3867"/>
      <c r="N1" s="3867"/>
      <c r="O1" s="3867"/>
      <c r="P1" s="213"/>
      <c r="Q1" s="214"/>
      <c r="R1" s="214"/>
      <c r="T1" s="213"/>
      <c r="U1" s="213"/>
      <c r="V1" s="213"/>
      <c r="W1" s="213"/>
      <c r="X1" s="213"/>
      <c r="Y1" s="213"/>
      <c r="Z1" s="216"/>
      <c r="AA1" s="216"/>
      <c r="AB1" s="216"/>
      <c r="AC1" s="216"/>
      <c r="AD1" s="216"/>
      <c r="AE1" s="216"/>
      <c r="AF1" s="3872"/>
      <c r="AG1" s="3872"/>
      <c r="AH1" s="3872"/>
      <c r="AI1" s="3872"/>
      <c r="AJ1" s="3872"/>
      <c r="AL1" s="216"/>
      <c r="AM1" s="216"/>
      <c r="AN1" s="216"/>
      <c r="AO1" s="754" t="s">
        <v>872</v>
      </c>
      <c r="AQ1" s="208"/>
      <c r="AR1" s="208"/>
      <c r="AS1" s="208"/>
      <c r="AT1" s="208"/>
      <c r="AU1" s="921"/>
      <c r="AW1" s="208"/>
      <c r="AX1" s="208"/>
      <c r="AY1" s="208"/>
      <c r="AZ1" s="208"/>
      <c r="BA1" s="208"/>
      <c r="BB1" s="208"/>
    </row>
    <row r="2" spans="1:54" ht="24" customHeight="1" thickTop="1" x14ac:dyDescent="0.25">
      <c r="L2" s="3788" t="s">
        <v>25</v>
      </c>
      <c r="M2" s="3789"/>
      <c r="N2" s="3789"/>
      <c r="O2" s="3789"/>
      <c r="P2" s="3789"/>
      <c r="Q2" s="3789"/>
      <c r="R2" s="3789"/>
      <c r="S2" s="3789"/>
      <c r="T2" s="3789"/>
      <c r="U2" s="3789"/>
      <c r="V2" s="3789"/>
      <c r="W2" s="3789"/>
      <c r="X2" s="3789"/>
      <c r="Y2" s="3789"/>
      <c r="Z2" s="3790"/>
      <c r="AA2" s="3886" t="s">
        <v>861</v>
      </c>
      <c r="AB2" s="3887"/>
      <c r="AC2" s="3887"/>
      <c r="AD2" s="3887"/>
      <c r="AE2" s="3888"/>
      <c r="AF2" s="3873" t="s">
        <v>324</v>
      </c>
      <c r="AG2" s="3874"/>
      <c r="AH2" s="3875" t="s">
        <v>49</v>
      </c>
      <c r="AI2" s="3876"/>
      <c r="AJ2" s="3876"/>
      <c r="AK2" s="3876"/>
      <c r="AL2" s="3840" t="s">
        <v>304</v>
      </c>
      <c r="AM2" s="3843" t="s">
        <v>321</v>
      </c>
      <c r="AN2" s="3844"/>
      <c r="AO2" s="3845"/>
      <c r="AQ2" s="208"/>
      <c r="AR2" s="208"/>
      <c r="AS2" s="208"/>
      <c r="AT2" s="208"/>
      <c r="AU2" s="921"/>
      <c r="AW2" s="208"/>
      <c r="AX2" s="208"/>
      <c r="AY2" s="208"/>
      <c r="AZ2" s="208"/>
      <c r="BA2" s="208"/>
      <c r="BB2" s="208"/>
    </row>
    <row r="3" spans="1:54" ht="14.25" customHeight="1" x14ac:dyDescent="0.2">
      <c r="E3" s="3852"/>
      <c r="F3" s="3865"/>
      <c r="G3" s="3865"/>
      <c r="H3" s="3865"/>
      <c r="I3" s="3825"/>
      <c r="L3" s="3791"/>
      <c r="M3" s="3792"/>
      <c r="N3" s="3792"/>
      <c r="O3" s="3792"/>
      <c r="P3" s="3792"/>
      <c r="Q3" s="3792"/>
      <c r="R3" s="3792"/>
      <c r="S3" s="3792"/>
      <c r="T3" s="3792"/>
      <c r="U3" s="3792"/>
      <c r="V3" s="3792"/>
      <c r="W3" s="3792"/>
      <c r="X3" s="3792"/>
      <c r="Y3" s="3792"/>
      <c r="Z3" s="3793"/>
      <c r="AA3" s="3889"/>
      <c r="AB3" s="3890"/>
      <c r="AC3" s="3890"/>
      <c r="AD3" s="3890"/>
      <c r="AE3" s="3891"/>
      <c r="AF3" s="3731" t="s">
        <v>202</v>
      </c>
      <c r="AG3" s="220">
        <v>80000</v>
      </c>
      <c r="AH3" s="3877"/>
      <c r="AI3" s="3878"/>
      <c r="AJ3" s="3878"/>
      <c r="AK3" s="3878"/>
      <c r="AL3" s="3841"/>
      <c r="AM3" s="3846"/>
      <c r="AN3" s="3847"/>
      <c r="AO3" s="3848"/>
      <c r="AQ3" s="208"/>
      <c r="AR3" s="208"/>
      <c r="AS3" s="208"/>
      <c r="AT3" s="208"/>
      <c r="AU3" s="921"/>
      <c r="AW3" s="208"/>
      <c r="AX3" s="208"/>
      <c r="AY3" s="208"/>
      <c r="AZ3" s="208"/>
      <c r="BA3" s="208"/>
      <c r="BB3" s="208"/>
    </row>
    <row r="4" spans="1:54" ht="27" customHeight="1" x14ac:dyDescent="0.25">
      <c r="E4" s="3852"/>
      <c r="F4" s="3866"/>
      <c r="G4" s="3866"/>
      <c r="H4" s="3866"/>
      <c r="I4" s="3825"/>
      <c r="L4" s="3794"/>
      <c r="M4" s="3795"/>
      <c r="N4" s="3795"/>
      <c r="O4" s="3795"/>
      <c r="P4" s="3795"/>
      <c r="Q4" s="3795"/>
      <c r="R4" s="3795"/>
      <c r="S4" s="3795"/>
      <c r="T4" s="3795"/>
      <c r="U4" s="3795"/>
      <c r="V4" s="3795"/>
      <c r="W4" s="3795"/>
      <c r="X4" s="3795"/>
      <c r="Y4" s="3795"/>
      <c r="Z4" s="3796"/>
      <c r="AA4" s="3826" t="s">
        <v>321</v>
      </c>
      <c r="AB4" s="3829" t="s">
        <v>50</v>
      </c>
      <c r="AC4" s="3832" t="s">
        <v>232</v>
      </c>
      <c r="AD4" s="3835" t="s">
        <v>322</v>
      </c>
      <c r="AE4" s="3869" t="s">
        <v>821</v>
      </c>
      <c r="AF4" s="670" t="s">
        <v>203</v>
      </c>
      <c r="AG4" s="222">
        <v>80050</v>
      </c>
      <c r="AH4" s="3879" t="s">
        <v>868</v>
      </c>
      <c r="AI4" s="3881" t="s">
        <v>869</v>
      </c>
      <c r="AJ4" s="3856" t="s">
        <v>3</v>
      </c>
      <c r="AK4" s="3883" t="s">
        <v>326</v>
      </c>
      <c r="AL4" s="3841"/>
      <c r="AM4" s="3853" t="s">
        <v>868</v>
      </c>
      <c r="AN4" s="3856" t="s">
        <v>190</v>
      </c>
      <c r="AO4" s="3859" t="s">
        <v>178</v>
      </c>
      <c r="AQ4" s="208"/>
      <c r="AR4" s="208"/>
      <c r="AS4" s="208"/>
      <c r="AT4" s="208"/>
      <c r="AU4" s="921"/>
      <c r="AW4" s="208"/>
      <c r="AX4" s="208"/>
      <c r="AY4" s="208"/>
      <c r="AZ4" s="208"/>
      <c r="BA4" s="208"/>
      <c r="BB4" s="208"/>
    </row>
    <row r="5" spans="1:54" s="223" customFormat="1" ht="12" customHeight="1" x14ac:dyDescent="0.25">
      <c r="A5" s="657"/>
      <c r="C5" s="224"/>
      <c r="D5" s="224"/>
      <c r="E5" s="3852"/>
      <c r="F5" s="929"/>
      <c r="G5" s="3730"/>
      <c r="H5" s="3730"/>
      <c r="I5" s="3825"/>
      <c r="J5" s="3862" t="s">
        <v>44</v>
      </c>
      <c r="K5" s="225"/>
      <c r="L5" s="226" t="s">
        <v>87</v>
      </c>
      <c r="M5" s="227" t="s">
        <v>26</v>
      </c>
      <c r="N5" s="227" t="s">
        <v>27</v>
      </c>
      <c r="O5" s="228" t="s">
        <v>234</v>
      </c>
      <c r="P5" s="2540" t="s">
        <v>28</v>
      </c>
      <c r="Q5" s="228" t="s">
        <v>234</v>
      </c>
      <c r="R5" s="2540" t="s">
        <v>328</v>
      </c>
      <c r="S5" s="3665" t="s">
        <v>883</v>
      </c>
      <c r="T5" s="2540" t="s">
        <v>329</v>
      </c>
      <c r="U5" s="227" t="s">
        <v>330</v>
      </c>
      <c r="V5" s="2540" t="s">
        <v>32</v>
      </c>
      <c r="W5" s="2540" t="s">
        <v>331</v>
      </c>
      <c r="X5" s="2540" t="s">
        <v>34</v>
      </c>
      <c r="Y5" s="2540" t="s">
        <v>64</v>
      </c>
      <c r="Z5" s="229" t="s">
        <v>109</v>
      </c>
      <c r="AA5" s="3827"/>
      <c r="AB5" s="3830"/>
      <c r="AC5" s="3833"/>
      <c r="AD5" s="3836"/>
      <c r="AE5" s="3870"/>
      <c r="AF5" s="3863" t="s">
        <v>323</v>
      </c>
      <c r="AG5" s="3838" t="s">
        <v>179</v>
      </c>
      <c r="AH5" s="3880"/>
      <c r="AI5" s="3882"/>
      <c r="AJ5" s="3858"/>
      <c r="AK5" s="3884"/>
      <c r="AL5" s="3841"/>
      <c r="AM5" s="3854"/>
      <c r="AN5" s="3857"/>
      <c r="AO5" s="3860"/>
      <c r="AU5" s="922"/>
      <c r="AV5" s="922"/>
    </row>
    <row r="6" spans="1:54" s="223" customFormat="1" ht="12" customHeight="1" x14ac:dyDescent="0.25">
      <c r="A6" s="657"/>
      <c r="B6" s="230"/>
      <c r="C6" s="231"/>
      <c r="D6" s="231"/>
      <c r="E6" s="3852"/>
      <c r="F6" s="929"/>
      <c r="G6" s="3730"/>
      <c r="H6" s="3730"/>
      <c r="I6" s="3825"/>
      <c r="J6" s="3862"/>
      <c r="K6" s="232"/>
      <c r="L6" s="233" t="s">
        <v>703</v>
      </c>
      <c r="M6" s="234" t="s">
        <v>875</v>
      </c>
      <c r="N6" s="234" t="s">
        <v>705</v>
      </c>
      <c r="O6" s="3513" t="s">
        <v>876</v>
      </c>
      <c r="P6" s="3514" t="s">
        <v>877</v>
      </c>
      <c r="Q6" s="3513" t="s">
        <v>879</v>
      </c>
      <c r="R6" s="3514" t="s">
        <v>882</v>
      </c>
      <c r="S6" s="3666" t="s">
        <v>842</v>
      </c>
      <c r="T6" s="3514" t="s">
        <v>880</v>
      </c>
      <c r="U6" s="234" t="s">
        <v>709</v>
      </c>
      <c r="V6" s="3514" t="s">
        <v>710</v>
      </c>
      <c r="W6" s="3514"/>
      <c r="X6" s="234"/>
      <c r="Y6" s="234"/>
      <c r="Z6" s="235" t="s">
        <v>870</v>
      </c>
      <c r="AA6" s="3828"/>
      <c r="AB6" s="3831"/>
      <c r="AC6" s="3834"/>
      <c r="AD6" s="3837"/>
      <c r="AE6" s="3871"/>
      <c r="AF6" s="3864"/>
      <c r="AG6" s="3839"/>
      <c r="AH6" s="676">
        <v>145</v>
      </c>
      <c r="AI6" s="677">
        <v>11</v>
      </c>
      <c r="AJ6" s="686">
        <v>156</v>
      </c>
      <c r="AK6" s="3885"/>
      <c r="AL6" s="3842"/>
      <c r="AM6" s="3855"/>
      <c r="AN6" s="3858"/>
      <c r="AO6" s="3861"/>
      <c r="AU6" s="922"/>
      <c r="AV6" s="922"/>
    </row>
    <row r="7" spans="1:54" ht="11.1" customHeight="1" x14ac:dyDescent="0.25">
      <c r="A7" s="657">
        <v>1</v>
      </c>
      <c r="B7" s="244"/>
      <c r="C7" s="482" t="s">
        <v>133</v>
      </c>
      <c r="D7" s="3658" t="s">
        <v>884</v>
      </c>
      <c r="E7" s="1565">
        <v>15</v>
      </c>
      <c r="F7" s="930" t="s">
        <v>177</v>
      </c>
      <c r="G7" s="936" t="s">
        <v>177</v>
      </c>
      <c r="H7" s="933" t="s">
        <v>156</v>
      </c>
      <c r="I7" s="939"/>
      <c r="J7" s="2573"/>
      <c r="K7" s="251"/>
      <c r="L7" s="3656">
        <v>22</v>
      </c>
      <c r="M7" s="3657">
        <v>18</v>
      </c>
      <c r="N7" s="187">
        <v>0</v>
      </c>
      <c r="O7" s="187">
        <v>10</v>
      </c>
      <c r="P7" s="187">
        <v>8</v>
      </c>
      <c r="Q7" s="3657">
        <v>19</v>
      </c>
      <c r="R7" s="187">
        <v>5</v>
      </c>
      <c r="S7" s="3657">
        <v>19</v>
      </c>
      <c r="T7" s="892">
        <v>6</v>
      </c>
      <c r="U7" s="3632">
        <v>14</v>
      </c>
      <c r="V7" s="3632">
        <v>12</v>
      </c>
      <c r="W7" s="3733"/>
      <c r="X7" s="4450"/>
      <c r="Y7" s="3733"/>
      <c r="Z7" s="4438" t="s">
        <v>664</v>
      </c>
      <c r="AA7" s="808">
        <v>114</v>
      </c>
      <c r="AB7" s="667">
        <v>16.285714285714285</v>
      </c>
      <c r="AC7" s="806">
        <v>11</v>
      </c>
      <c r="AD7" s="810">
        <v>10</v>
      </c>
      <c r="AE7" s="3380">
        <v>110</v>
      </c>
      <c r="AF7" s="671">
        <v>114</v>
      </c>
      <c r="AG7" s="242">
        <v>4830</v>
      </c>
      <c r="AH7" s="913">
        <v>144</v>
      </c>
      <c r="AI7" s="243">
        <v>11</v>
      </c>
      <c r="AJ7" s="256">
        <v>155</v>
      </c>
      <c r="AK7" s="687">
        <v>44400</v>
      </c>
      <c r="AL7" s="681">
        <v>15</v>
      </c>
      <c r="AM7" s="678">
        <v>1062</v>
      </c>
      <c r="AN7" s="679">
        <v>1195</v>
      </c>
      <c r="AO7" s="624">
        <v>7.709677419354839</v>
      </c>
      <c r="AQ7" s="208"/>
      <c r="AR7" s="208"/>
      <c r="AS7" s="208"/>
      <c r="AT7" s="208"/>
      <c r="AU7" s="921"/>
      <c r="AW7" s="208"/>
      <c r="AX7" s="208"/>
      <c r="AY7" s="208"/>
      <c r="AZ7" s="208"/>
      <c r="BA7" s="208"/>
      <c r="BB7" s="208"/>
    </row>
    <row r="8" spans="1:54" s="212" customFormat="1" ht="11.1" customHeight="1" x14ac:dyDescent="0.25">
      <c r="A8" s="657">
        <v>2</v>
      </c>
      <c r="B8" s="244"/>
      <c r="C8" s="895" t="s">
        <v>131</v>
      </c>
      <c r="D8" s="3660" t="s">
        <v>963</v>
      </c>
      <c r="E8" s="1556">
        <v>22</v>
      </c>
      <c r="F8" s="3661" t="s">
        <v>351</v>
      </c>
      <c r="G8" s="3662" t="s">
        <v>156</v>
      </c>
      <c r="H8" s="933"/>
      <c r="I8" s="939" t="s">
        <v>177</v>
      </c>
      <c r="J8" s="2573"/>
      <c r="K8" s="251"/>
      <c r="L8" s="3619">
        <v>9</v>
      </c>
      <c r="M8" s="187">
        <v>2</v>
      </c>
      <c r="N8" s="187"/>
      <c r="O8" s="187"/>
      <c r="P8" s="3657">
        <v>22</v>
      </c>
      <c r="Q8" s="885">
        <v>12</v>
      </c>
      <c r="R8" s="187"/>
      <c r="S8" s="882">
        <v>12</v>
      </c>
      <c r="T8" s="3657">
        <v>22</v>
      </c>
      <c r="U8" s="3657">
        <v>19</v>
      </c>
      <c r="V8" s="3732">
        <v>5</v>
      </c>
      <c r="W8" s="4440"/>
      <c r="X8" s="4451"/>
      <c r="Y8" s="4440"/>
      <c r="Z8" s="4438" t="s">
        <v>664</v>
      </c>
      <c r="AA8" s="808">
        <v>101</v>
      </c>
      <c r="AB8" s="667">
        <v>14.428571428571429</v>
      </c>
      <c r="AC8" s="806">
        <v>8</v>
      </c>
      <c r="AD8" s="810">
        <v>5</v>
      </c>
      <c r="AE8" s="3380">
        <v>107</v>
      </c>
      <c r="AF8" s="671">
        <v>101</v>
      </c>
      <c r="AG8" s="242">
        <v>4280</v>
      </c>
      <c r="AH8" s="913">
        <v>100</v>
      </c>
      <c r="AI8" s="243">
        <v>8</v>
      </c>
      <c r="AJ8" s="256">
        <v>108</v>
      </c>
      <c r="AK8" s="687">
        <v>44400</v>
      </c>
      <c r="AL8" s="681">
        <v>22</v>
      </c>
      <c r="AM8" s="678">
        <v>851</v>
      </c>
      <c r="AN8" s="679">
        <v>954</v>
      </c>
      <c r="AO8" s="236">
        <v>8.8333333333333339</v>
      </c>
      <c r="AP8" s="219"/>
      <c r="AU8" s="923"/>
      <c r="AV8" s="923"/>
    </row>
    <row r="9" spans="1:54" s="212" customFormat="1" ht="11.1" customHeight="1" x14ac:dyDescent="0.25">
      <c r="A9" s="657">
        <v>3</v>
      </c>
      <c r="B9" s="244"/>
      <c r="C9" s="900" t="s">
        <v>221</v>
      </c>
      <c r="D9" s="3635"/>
      <c r="E9" s="1557">
        <v>7</v>
      </c>
      <c r="F9" s="930"/>
      <c r="G9" s="936" t="s">
        <v>156</v>
      </c>
      <c r="H9" s="933" t="s">
        <v>156</v>
      </c>
      <c r="I9" s="939"/>
      <c r="J9" s="2573"/>
      <c r="K9" s="251"/>
      <c r="L9" s="3619"/>
      <c r="M9" s="3626"/>
      <c r="N9" s="3632">
        <v>17</v>
      </c>
      <c r="O9" s="882">
        <v>15</v>
      </c>
      <c r="P9" s="3633">
        <v>19</v>
      </c>
      <c r="Q9" s="187">
        <v>9</v>
      </c>
      <c r="R9" s="187">
        <v>9</v>
      </c>
      <c r="S9" s="3744">
        <v>3</v>
      </c>
      <c r="T9" s="896">
        <v>15</v>
      </c>
      <c r="U9" s="3633">
        <v>16</v>
      </c>
      <c r="V9" s="3732">
        <v>7</v>
      </c>
      <c r="W9" s="4440"/>
      <c r="X9" s="4451"/>
      <c r="Y9" s="4440"/>
      <c r="Z9" s="4438" t="s">
        <v>664</v>
      </c>
      <c r="AA9" s="808">
        <v>100</v>
      </c>
      <c r="AB9" s="667">
        <v>14.285714285714286</v>
      </c>
      <c r="AC9" s="806">
        <v>9</v>
      </c>
      <c r="AD9" s="810">
        <v>9</v>
      </c>
      <c r="AE9" s="3380">
        <v>102</v>
      </c>
      <c r="AF9" s="671">
        <v>100</v>
      </c>
      <c r="AG9" s="242">
        <v>4240</v>
      </c>
      <c r="AH9" s="913">
        <v>43</v>
      </c>
      <c r="AI9" s="243">
        <v>9</v>
      </c>
      <c r="AJ9" s="256">
        <v>52</v>
      </c>
      <c r="AK9" s="687">
        <v>43889</v>
      </c>
      <c r="AL9" s="681">
        <v>7</v>
      </c>
      <c r="AM9" s="678">
        <v>373</v>
      </c>
      <c r="AN9" s="679">
        <v>483</v>
      </c>
      <c r="AO9" s="236">
        <v>9.2884615384615383</v>
      </c>
      <c r="AU9" s="923"/>
      <c r="AV9" s="923"/>
    </row>
    <row r="10" spans="1:54" s="212" customFormat="1" ht="11.1" customHeight="1" x14ac:dyDescent="0.25">
      <c r="A10" s="657">
        <v>4</v>
      </c>
      <c r="B10" s="244"/>
      <c r="C10" s="252" t="s">
        <v>45</v>
      </c>
      <c r="D10" s="3638" t="s">
        <v>878</v>
      </c>
      <c r="E10" s="1558">
        <v>3</v>
      </c>
      <c r="F10" s="931"/>
      <c r="G10" s="937"/>
      <c r="H10" s="934"/>
      <c r="I10" s="662"/>
      <c r="J10" s="2573"/>
      <c r="K10" s="251"/>
      <c r="L10" s="3619">
        <v>5</v>
      </c>
      <c r="M10" s="3626"/>
      <c r="N10" s="3633">
        <v>19</v>
      </c>
      <c r="O10" s="187">
        <v>2</v>
      </c>
      <c r="P10" s="187">
        <v>7</v>
      </c>
      <c r="Q10" s="187"/>
      <c r="R10" s="3657">
        <v>21</v>
      </c>
      <c r="S10" s="3744">
        <v>9</v>
      </c>
      <c r="T10" s="892">
        <v>11</v>
      </c>
      <c r="U10" s="892">
        <v>6</v>
      </c>
      <c r="V10" s="3732">
        <v>8</v>
      </c>
      <c r="W10" s="4440"/>
      <c r="X10" s="4451"/>
      <c r="Y10" s="4440"/>
      <c r="Z10" s="4438" t="s">
        <v>664</v>
      </c>
      <c r="AA10" s="808">
        <v>81</v>
      </c>
      <c r="AB10" s="667">
        <v>11.571428571428571</v>
      </c>
      <c r="AC10" s="806">
        <v>9</v>
      </c>
      <c r="AD10" s="810">
        <v>6</v>
      </c>
      <c r="AE10" s="3380">
        <v>92</v>
      </c>
      <c r="AF10" s="671">
        <v>81</v>
      </c>
      <c r="AG10" s="242">
        <v>3435</v>
      </c>
      <c r="AH10" s="913">
        <v>78</v>
      </c>
      <c r="AI10" s="243">
        <v>9</v>
      </c>
      <c r="AJ10" s="256">
        <v>87</v>
      </c>
      <c r="AK10" s="687">
        <v>43889</v>
      </c>
      <c r="AL10" s="681">
        <v>3</v>
      </c>
      <c r="AM10" s="678">
        <v>544</v>
      </c>
      <c r="AN10" s="679">
        <v>632</v>
      </c>
      <c r="AO10" s="236">
        <v>7.264367816091954</v>
      </c>
      <c r="AU10" s="923"/>
      <c r="AV10" s="923"/>
    </row>
    <row r="11" spans="1:54" s="212" customFormat="1" ht="11.1" customHeight="1" x14ac:dyDescent="0.25">
      <c r="A11" s="657">
        <v>5</v>
      </c>
      <c r="B11" s="2549"/>
      <c r="C11" s="891" t="s">
        <v>140</v>
      </c>
      <c r="D11" s="3637"/>
      <c r="E11" s="1559">
        <v>9</v>
      </c>
      <c r="F11" s="931" t="s">
        <v>177</v>
      </c>
      <c r="G11" s="937"/>
      <c r="H11" s="934" t="s">
        <v>269</v>
      </c>
      <c r="I11" s="662" t="s">
        <v>269</v>
      </c>
      <c r="J11" s="2573"/>
      <c r="K11" s="3353"/>
      <c r="L11" s="3625">
        <v>7</v>
      </c>
      <c r="M11" s="3627">
        <v>9</v>
      </c>
      <c r="N11" s="2557">
        <v>13</v>
      </c>
      <c r="O11" s="2556">
        <v>9</v>
      </c>
      <c r="P11" s="2556">
        <v>3</v>
      </c>
      <c r="Q11" s="3633">
        <v>16</v>
      </c>
      <c r="R11" s="2556">
        <v>2</v>
      </c>
      <c r="S11" s="3745">
        <v>1</v>
      </c>
      <c r="T11" s="2557">
        <v>14</v>
      </c>
      <c r="U11" s="892">
        <v>5</v>
      </c>
      <c r="V11" s="3742">
        <v>10</v>
      </c>
      <c r="W11" s="4441"/>
      <c r="X11" s="4441"/>
      <c r="Y11" s="4441"/>
      <c r="Z11" s="4439" t="s">
        <v>664</v>
      </c>
      <c r="AA11" s="808">
        <v>78</v>
      </c>
      <c r="AB11" s="667">
        <v>11.142857142857142</v>
      </c>
      <c r="AC11" s="806">
        <v>11</v>
      </c>
      <c r="AD11" s="810">
        <v>7</v>
      </c>
      <c r="AE11" s="3380" t="s">
        <v>881</v>
      </c>
      <c r="AF11" s="671">
        <v>78</v>
      </c>
      <c r="AG11" s="242">
        <v>3305</v>
      </c>
      <c r="AH11" s="913">
        <v>122</v>
      </c>
      <c r="AI11" s="243">
        <v>11</v>
      </c>
      <c r="AJ11" s="256">
        <v>133</v>
      </c>
      <c r="AK11" s="687">
        <v>44400</v>
      </c>
      <c r="AL11" s="681">
        <v>9</v>
      </c>
      <c r="AM11" s="678">
        <v>893</v>
      </c>
      <c r="AN11" s="679">
        <v>982</v>
      </c>
      <c r="AO11" s="236">
        <v>7.3834586466165417</v>
      </c>
      <c r="AU11" s="923"/>
      <c r="AV11" s="923"/>
    </row>
    <row r="12" spans="1:54" s="212" customFormat="1" ht="11.1" customHeight="1" x14ac:dyDescent="0.25">
      <c r="A12" s="657">
        <v>6</v>
      </c>
      <c r="B12" s="244"/>
      <c r="C12" s="246" t="s">
        <v>847</v>
      </c>
      <c r="D12" s="3676" t="s">
        <v>878</v>
      </c>
      <c r="E12" s="1564">
        <v>1</v>
      </c>
      <c r="F12" s="941"/>
      <c r="G12" s="940"/>
      <c r="H12" s="3487"/>
      <c r="I12" s="662"/>
      <c r="J12" s="2573"/>
      <c r="K12" s="251"/>
      <c r="L12" s="3619">
        <v>8</v>
      </c>
      <c r="M12" s="3677">
        <v>13</v>
      </c>
      <c r="N12" s="187">
        <v>10</v>
      </c>
      <c r="O12" s="3663">
        <v>22</v>
      </c>
      <c r="P12" s="187">
        <v>9</v>
      </c>
      <c r="Q12" s="187">
        <v>5</v>
      </c>
      <c r="R12" s="187">
        <v>0</v>
      </c>
      <c r="S12" s="3744">
        <v>7</v>
      </c>
      <c r="T12" s="892">
        <v>2</v>
      </c>
      <c r="U12" s="892">
        <v>8</v>
      </c>
      <c r="V12" s="3732"/>
      <c r="W12" s="4442"/>
      <c r="X12" s="4449" t="s">
        <v>983</v>
      </c>
      <c r="Y12" s="4442"/>
      <c r="Z12" s="4438" t="s">
        <v>664</v>
      </c>
      <c r="AA12" s="808">
        <v>77</v>
      </c>
      <c r="AB12" s="667">
        <v>11</v>
      </c>
      <c r="AC12" s="806">
        <v>10</v>
      </c>
      <c r="AD12" s="810">
        <v>7</v>
      </c>
      <c r="AE12" s="3380">
        <v>47</v>
      </c>
      <c r="AF12" s="671">
        <v>77</v>
      </c>
      <c r="AG12" s="242">
        <v>3265</v>
      </c>
      <c r="AH12" s="913">
        <v>6</v>
      </c>
      <c r="AI12" s="243">
        <v>10</v>
      </c>
      <c r="AJ12" s="256">
        <v>16</v>
      </c>
      <c r="AK12" s="687">
        <v>44400</v>
      </c>
      <c r="AL12" s="681">
        <v>1</v>
      </c>
      <c r="AM12" s="678">
        <v>47</v>
      </c>
      <c r="AN12" s="679">
        <v>131</v>
      </c>
      <c r="AO12" s="236">
        <v>8.1875</v>
      </c>
      <c r="AU12" s="923"/>
      <c r="AV12" s="923"/>
    </row>
    <row r="13" spans="1:54" s="212" customFormat="1" ht="11.1" customHeight="1" x14ac:dyDescent="0.25">
      <c r="A13" s="657">
        <v>7</v>
      </c>
      <c r="B13" s="244"/>
      <c r="C13" s="660" t="s">
        <v>132</v>
      </c>
      <c r="D13" s="3636"/>
      <c r="E13" s="1561">
        <v>10</v>
      </c>
      <c r="F13" s="931"/>
      <c r="G13" s="937" t="s">
        <v>156</v>
      </c>
      <c r="H13" s="934" t="s">
        <v>156</v>
      </c>
      <c r="I13" s="662" t="s">
        <v>269</v>
      </c>
      <c r="J13" s="2573"/>
      <c r="K13" s="251"/>
      <c r="L13" s="3617">
        <v>17</v>
      </c>
      <c r="M13" s="3626"/>
      <c r="N13" s="885">
        <v>15</v>
      </c>
      <c r="O13" s="187"/>
      <c r="P13" s="3632">
        <v>17</v>
      </c>
      <c r="Q13" s="187">
        <v>6</v>
      </c>
      <c r="R13" s="187">
        <v>7</v>
      </c>
      <c r="S13" s="882">
        <v>11</v>
      </c>
      <c r="T13" s="892">
        <v>3</v>
      </c>
      <c r="U13" s="892">
        <v>3</v>
      </c>
      <c r="V13" s="3732"/>
      <c r="W13" s="4442"/>
      <c r="X13" s="4449"/>
      <c r="Y13" s="4442"/>
      <c r="Z13" s="4438" t="s">
        <v>664</v>
      </c>
      <c r="AA13" s="808">
        <v>76</v>
      </c>
      <c r="AB13" s="667">
        <v>10.857142857142858</v>
      </c>
      <c r="AC13" s="806">
        <v>8</v>
      </c>
      <c r="AD13" s="810">
        <v>3</v>
      </c>
      <c r="AE13" s="3380">
        <v>86</v>
      </c>
      <c r="AF13" s="671">
        <v>76</v>
      </c>
      <c r="AG13" s="242">
        <v>3220</v>
      </c>
      <c r="AH13" s="913">
        <v>100</v>
      </c>
      <c r="AI13" s="243">
        <v>8</v>
      </c>
      <c r="AJ13" s="256">
        <v>108</v>
      </c>
      <c r="AK13" s="687">
        <v>43861</v>
      </c>
      <c r="AL13" s="681">
        <v>10</v>
      </c>
      <c r="AM13" s="678">
        <v>758</v>
      </c>
      <c r="AN13" s="679">
        <v>837</v>
      </c>
      <c r="AO13" s="236">
        <v>7.75</v>
      </c>
      <c r="AU13" s="923"/>
      <c r="AV13" s="923"/>
    </row>
    <row r="14" spans="1:54" s="212" customFormat="1" ht="11.1" customHeight="1" x14ac:dyDescent="0.25">
      <c r="A14" s="657">
        <v>8</v>
      </c>
      <c r="B14" s="244"/>
      <c r="C14" s="660" t="s">
        <v>141</v>
      </c>
      <c r="D14" s="3636"/>
      <c r="E14" s="1561">
        <v>9</v>
      </c>
      <c r="F14" s="931"/>
      <c r="G14" s="937" t="s">
        <v>156</v>
      </c>
      <c r="H14" s="934" t="s">
        <v>156</v>
      </c>
      <c r="I14" s="662" t="s">
        <v>156</v>
      </c>
      <c r="J14" s="2573"/>
      <c r="K14" s="251"/>
      <c r="L14" s="3618">
        <v>14</v>
      </c>
      <c r="M14" s="3626">
        <v>3</v>
      </c>
      <c r="N14" s="882">
        <v>14</v>
      </c>
      <c r="O14" s="882">
        <v>13</v>
      </c>
      <c r="P14" s="187"/>
      <c r="Q14" s="3632">
        <v>14</v>
      </c>
      <c r="R14" s="187">
        <v>8</v>
      </c>
      <c r="S14" s="3744">
        <v>4</v>
      </c>
      <c r="T14" s="892">
        <v>1</v>
      </c>
      <c r="U14" s="892"/>
      <c r="V14" s="3732">
        <v>0</v>
      </c>
      <c r="W14" s="4442"/>
      <c r="X14" s="4449"/>
      <c r="Y14" s="4442"/>
      <c r="Z14" s="4438" t="s">
        <v>664</v>
      </c>
      <c r="AA14" s="808">
        <v>70</v>
      </c>
      <c r="AB14" s="667">
        <v>10</v>
      </c>
      <c r="AC14" s="806">
        <v>9</v>
      </c>
      <c r="AD14" s="810">
        <v>3</v>
      </c>
      <c r="AE14" s="3380">
        <v>72</v>
      </c>
      <c r="AF14" s="671">
        <v>70</v>
      </c>
      <c r="AG14" s="242">
        <v>2965</v>
      </c>
      <c r="AH14" s="913">
        <v>76</v>
      </c>
      <c r="AI14" s="243">
        <v>9</v>
      </c>
      <c r="AJ14" s="256">
        <v>85</v>
      </c>
      <c r="AK14" s="687">
        <v>44400</v>
      </c>
      <c r="AL14" s="681">
        <v>9</v>
      </c>
      <c r="AM14" s="678">
        <v>629</v>
      </c>
      <c r="AN14" s="679">
        <v>700</v>
      </c>
      <c r="AO14" s="236">
        <v>8.235294117647058</v>
      </c>
      <c r="AU14" s="923"/>
      <c r="AV14" s="923"/>
    </row>
    <row r="15" spans="1:54" ht="11.1" customHeight="1" x14ac:dyDescent="0.25">
      <c r="A15" s="657">
        <v>9</v>
      </c>
      <c r="B15" s="244"/>
      <c r="C15" s="900" t="s">
        <v>284</v>
      </c>
      <c r="D15" s="3635" t="s">
        <v>878</v>
      </c>
      <c r="E15" s="1557">
        <v>2</v>
      </c>
      <c r="F15" s="930"/>
      <c r="G15" s="936"/>
      <c r="H15" s="933"/>
      <c r="I15" s="939"/>
      <c r="J15" s="2573"/>
      <c r="K15" s="251"/>
      <c r="L15" s="3619"/>
      <c r="M15" s="3626"/>
      <c r="N15" s="187">
        <v>5</v>
      </c>
      <c r="O15" s="187"/>
      <c r="P15" s="187">
        <v>11</v>
      </c>
      <c r="Q15" s="187">
        <v>4</v>
      </c>
      <c r="R15" s="187">
        <v>4</v>
      </c>
      <c r="S15" s="187"/>
      <c r="T15" s="3632">
        <v>17</v>
      </c>
      <c r="U15" s="882">
        <v>11</v>
      </c>
      <c r="V15" s="3657">
        <v>17</v>
      </c>
      <c r="W15" s="4442"/>
      <c r="X15" s="4449"/>
      <c r="Y15" s="4442"/>
      <c r="Z15" s="4438" t="s">
        <v>664</v>
      </c>
      <c r="AA15" s="808">
        <v>69</v>
      </c>
      <c r="AB15" s="667">
        <v>9.8571428571428577</v>
      </c>
      <c r="AC15" s="806">
        <v>7</v>
      </c>
      <c r="AD15" s="810">
        <v>4</v>
      </c>
      <c r="AE15" s="3380">
        <v>82</v>
      </c>
      <c r="AF15" s="671">
        <v>69</v>
      </c>
      <c r="AG15" s="242">
        <v>2925</v>
      </c>
      <c r="AH15" s="913">
        <v>33</v>
      </c>
      <c r="AI15" s="243">
        <v>7</v>
      </c>
      <c r="AJ15" s="256">
        <v>40</v>
      </c>
      <c r="AK15" s="687">
        <v>43889</v>
      </c>
      <c r="AL15" s="681">
        <v>2</v>
      </c>
      <c r="AM15" s="678">
        <v>268</v>
      </c>
      <c r="AN15" s="679">
        <v>337</v>
      </c>
      <c r="AO15" s="236">
        <v>8.4250000000000007</v>
      </c>
      <c r="AQ15" s="208"/>
      <c r="AR15" s="208"/>
      <c r="AS15" s="208"/>
      <c r="AT15" s="208"/>
      <c r="AU15" s="923"/>
      <c r="AV15" s="923"/>
      <c r="AW15" s="208"/>
      <c r="AX15" s="208"/>
      <c r="AY15" s="208"/>
      <c r="AZ15" s="208"/>
      <c r="BA15" s="208"/>
      <c r="BB15" s="208"/>
    </row>
    <row r="16" spans="1:54" s="212" customFormat="1" ht="11.1" customHeight="1" x14ac:dyDescent="0.25">
      <c r="A16" s="657">
        <v>10</v>
      </c>
      <c r="B16" s="244"/>
      <c r="C16" s="252" t="s">
        <v>138</v>
      </c>
      <c r="D16" s="3638"/>
      <c r="E16" s="1558">
        <v>2</v>
      </c>
      <c r="F16" s="3521"/>
      <c r="G16" s="3522"/>
      <c r="H16" s="3523"/>
      <c r="I16" s="939"/>
      <c r="J16" s="2573"/>
      <c r="K16" s="251"/>
      <c r="L16" s="3620">
        <v>10</v>
      </c>
      <c r="M16" s="3626">
        <v>6</v>
      </c>
      <c r="N16" s="883">
        <v>3</v>
      </c>
      <c r="O16" s="883">
        <v>5</v>
      </c>
      <c r="P16" s="883">
        <v>5</v>
      </c>
      <c r="Q16" s="883">
        <v>1</v>
      </c>
      <c r="R16" s="882">
        <v>14</v>
      </c>
      <c r="S16" s="3633">
        <v>16</v>
      </c>
      <c r="T16" s="898">
        <v>13</v>
      </c>
      <c r="U16" s="892"/>
      <c r="V16" s="3733">
        <v>2</v>
      </c>
      <c r="W16" s="4442"/>
      <c r="X16" s="4449"/>
      <c r="Y16" s="4442"/>
      <c r="Z16" s="4438" t="s">
        <v>664</v>
      </c>
      <c r="AA16" s="808">
        <v>69</v>
      </c>
      <c r="AB16" s="667">
        <v>9.8571428571428577</v>
      </c>
      <c r="AC16" s="806">
        <v>10</v>
      </c>
      <c r="AD16" s="810">
        <v>5</v>
      </c>
      <c r="AE16" s="3380">
        <v>74</v>
      </c>
      <c r="AF16" s="671">
        <v>69</v>
      </c>
      <c r="AG16" s="242">
        <v>2925</v>
      </c>
      <c r="AH16" s="913">
        <v>81</v>
      </c>
      <c r="AI16" s="243">
        <v>10</v>
      </c>
      <c r="AJ16" s="256">
        <v>91</v>
      </c>
      <c r="AK16" s="687">
        <v>44400</v>
      </c>
      <c r="AL16" s="681">
        <v>2</v>
      </c>
      <c r="AM16" s="678">
        <v>493</v>
      </c>
      <c r="AN16" s="679">
        <v>568</v>
      </c>
      <c r="AO16" s="236">
        <v>6.2417582417582418</v>
      </c>
      <c r="AU16" s="923"/>
      <c r="AV16" s="923"/>
    </row>
    <row r="17" spans="1:54" ht="11.1" customHeight="1" x14ac:dyDescent="0.25">
      <c r="A17" s="657">
        <v>11</v>
      </c>
      <c r="B17" s="244"/>
      <c r="C17" s="895" t="s">
        <v>192</v>
      </c>
      <c r="D17" s="3660" t="s">
        <v>878</v>
      </c>
      <c r="E17" s="1556">
        <v>14</v>
      </c>
      <c r="F17" s="930" t="s">
        <v>156</v>
      </c>
      <c r="G17" s="936" t="s">
        <v>269</v>
      </c>
      <c r="H17" s="933" t="s">
        <v>269</v>
      </c>
      <c r="I17" s="939" t="s">
        <v>156</v>
      </c>
      <c r="J17" s="2573"/>
      <c r="K17" s="251"/>
      <c r="L17" s="3620">
        <v>11</v>
      </c>
      <c r="M17" s="3628">
        <v>8</v>
      </c>
      <c r="N17" s="3663">
        <v>22</v>
      </c>
      <c r="O17" s="883">
        <v>6</v>
      </c>
      <c r="P17" s="883"/>
      <c r="Q17" s="883">
        <v>3</v>
      </c>
      <c r="R17" s="187">
        <v>10</v>
      </c>
      <c r="S17" s="3744">
        <v>2</v>
      </c>
      <c r="T17" s="893">
        <v>8</v>
      </c>
      <c r="U17" s="892"/>
      <c r="V17" s="3733"/>
      <c r="W17" s="4442"/>
      <c r="X17" s="4449"/>
      <c r="Y17" s="4442"/>
      <c r="Z17" s="4438" t="s">
        <v>664</v>
      </c>
      <c r="AA17" s="808">
        <v>68</v>
      </c>
      <c r="AB17" s="667">
        <v>9.7142857142857135</v>
      </c>
      <c r="AC17" s="806">
        <v>8</v>
      </c>
      <c r="AD17" s="810">
        <v>3</v>
      </c>
      <c r="AE17" s="3380">
        <v>82</v>
      </c>
      <c r="AF17" s="671">
        <v>68</v>
      </c>
      <c r="AG17" s="242">
        <v>2880</v>
      </c>
      <c r="AH17" s="914">
        <v>113</v>
      </c>
      <c r="AI17" s="243">
        <v>8</v>
      </c>
      <c r="AJ17" s="256">
        <v>121</v>
      </c>
      <c r="AK17" s="687">
        <v>44400</v>
      </c>
      <c r="AL17" s="681">
        <v>14</v>
      </c>
      <c r="AM17" s="678">
        <v>799</v>
      </c>
      <c r="AN17" s="679">
        <v>869</v>
      </c>
      <c r="AO17" s="236">
        <v>7.1818181818181817</v>
      </c>
      <c r="AQ17" s="208"/>
      <c r="AR17" s="208"/>
      <c r="AS17" s="208"/>
      <c r="AT17" s="208"/>
      <c r="AU17" s="923"/>
      <c r="AV17" s="923"/>
      <c r="AW17" s="208"/>
      <c r="AX17" s="208"/>
      <c r="AY17" s="208"/>
      <c r="AZ17" s="208"/>
      <c r="BA17" s="208"/>
      <c r="BB17" s="208"/>
    </row>
    <row r="18" spans="1:54" ht="11.1" customHeight="1" x14ac:dyDescent="0.25">
      <c r="A18" s="657">
        <v>12</v>
      </c>
      <c r="B18" s="244"/>
      <c r="C18" s="246" t="s">
        <v>206</v>
      </c>
      <c r="D18" s="3634"/>
      <c r="E18" s="1564">
        <v>1</v>
      </c>
      <c r="F18" s="931"/>
      <c r="G18" s="937"/>
      <c r="H18" s="934"/>
      <c r="I18" s="662"/>
      <c r="J18" s="2573"/>
      <c r="K18" s="251"/>
      <c r="L18" s="3659">
        <v>19</v>
      </c>
      <c r="M18" s="3628"/>
      <c r="N18" s="883">
        <v>8</v>
      </c>
      <c r="O18" s="883"/>
      <c r="P18" s="883">
        <v>4</v>
      </c>
      <c r="Q18" s="885">
        <v>11</v>
      </c>
      <c r="R18" s="187">
        <v>1</v>
      </c>
      <c r="S18" s="883"/>
      <c r="T18" s="893">
        <v>10</v>
      </c>
      <c r="U18" s="892">
        <v>7</v>
      </c>
      <c r="V18" s="3733">
        <v>4</v>
      </c>
      <c r="W18" s="4442"/>
      <c r="X18" s="4449"/>
      <c r="Y18" s="4442"/>
      <c r="Z18" s="4438" t="s">
        <v>664</v>
      </c>
      <c r="AA18" s="808">
        <v>63</v>
      </c>
      <c r="AB18" s="667">
        <v>9</v>
      </c>
      <c r="AC18" s="806">
        <v>8</v>
      </c>
      <c r="AD18" s="810">
        <v>4</v>
      </c>
      <c r="AE18" s="3380">
        <v>67</v>
      </c>
      <c r="AF18" s="671">
        <v>63</v>
      </c>
      <c r="AG18" s="242">
        <v>2670</v>
      </c>
      <c r="AH18" s="914">
        <v>34</v>
      </c>
      <c r="AI18" s="243">
        <v>8</v>
      </c>
      <c r="AJ18" s="256">
        <v>42</v>
      </c>
      <c r="AK18" s="687">
        <v>43889</v>
      </c>
      <c r="AL18" s="681">
        <v>1</v>
      </c>
      <c r="AM18" s="678">
        <v>222</v>
      </c>
      <c r="AN18" s="679">
        <v>286</v>
      </c>
      <c r="AO18" s="236">
        <v>6.8095238095238093</v>
      </c>
      <c r="AQ18" s="208"/>
      <c r="AR18" s="208"/>
      <c r="AS18" s="208"/>
      <c r="AT18" s="208"/>
      <c r="AU18" s="923"/>
      <c r="AV18" s="923"/>
      <c r="AW18" s="208"/>
      <c r="AX18" s="208"/>
      <c r="AY18" s="208"/>
      <c r="AZ18" s="208"/>
      <c r="BA18" s="208"/>
      <c r="BB18" s="208"/>
    </row>
    <row r="19" spans="1:54" ht="11.1" customHeight="1" x14ac:dyDescent="0.25">
      <c r="A19" s="657">
        <v>13</v>
      </c>
      <c r="B19" s="244"/>
      <c r="C19" s="900" t="s">
        <v>194</v>
      </c>
      <c r="D19" s="3635"/>
      <c r="E19" s="1557">
        <v>5</v>
      </c>
      <c r="F19" s="3521"/>
      <c r="G19" s="3522"/>
      <c r="H19" s="3523"/>
      <c r="I19" s="939"/>
      <c r="J19" s="2573"/>
      <c r="K19" s="251"/>
      <c r="L19" s="3743">
        <v>13</v>
      </c>
      <c r="M19" s="3628"/>
      <c r="N19" s="883">
        <v>11</v>
      </c>
      <c r="O19" s="883">
        <v>3</v>
      </c>
      <c r="P19" s="883">
        <v>10</v>
      </c>
      <c r="Q19" s="883">
        <v>0</v>
      </c>
      <c r="R19" s="187">
        <v>3</v>
      </c>
      <c r="S19" s="3746">
        <v>5</v>
      </c>
      <c r="T19" s="893">
        <v>7</v>
      </c>
      <c r="U19" s="892">
        <v>9</v>
      </c>
      <c r="V19" s="3733">
        <v>6</v>
      </c>
      <c r="W19" s="4442"/>
      <c r="X19" s="4449"/>
      <c r="Y19" s="4442"/>
      <c r="Z19" s="4438" t="s">
        <v>664</v>
      </c>
      <c r="AA19" s="809">
        <v>61</v>
      </c>
      <c r="AB19" s="667">
        <v>8.7142857142857135</v>
      </c>
      <c r="AC19" s="807">
        <v>10</v>
      </c>
      <c r="AD19" s="810">
        <v>5</v>
      </c>
      <c r="AE19" s="3381">
        <v>81</v>
      </c>
      <c r="AF19" s="682">
        <v>61</v>
      </c>
      <c r="AG19" s="242">
        <v>2585</v>
      </c>
      <c r="AH19" s="914">
        <v>73</v>
      </c>
      <c r="AI19" s="243">
        <v>10</v>
      </c>
      <c r="AJ19" s="256">
        <v>83</v>
      </c>
      <c r="AK19" s="687">
        <v>43889</v>
      </c>
      <c r="AL19" s="681">
        <v>5</v>
      </c>
      <c r="AM19" s="678">
        <v>522</v>
      </c>
      <c r="AN19" s="679">
        <v>589</v>
      </c>
      <c r="AO19" s="236">
        <v>7.096385542168675</v>
      </c>
      <c r="AQ19" s="208"/>
      <c r="AR19" s="208"/>
      <c r="AS19" s="208"/>
      <c r="AT19" s="208"/>
      <c r="AU19" s="923"/>
      <c r="AV19" s="923"/>
      <c r="AW19" s="208"/>
      <c r="AX19" s="208"/>
      <c r="AY19" s="208"/>
      <c r="AZ19" s="208"/>
      <c r="BA19" s="208"/>
      <c r="BB19" s="208"/>
    </row>
    <row r="20" spans="1:54" s="212" customFormat="1" ht="11.1" customHeight="1" x14ac:dyDescent="0.25">
      <c r="A20" s="657">
        <v>14</v>
      </c>
      <c r="B20" s="244"/>
      <c r="C20" s="246" t="s">
        <v>226</v>
      </c>
      <c r="D20" s="3634"/>
      <c r="E20" s="1564">
        <v>1</v>
      </c>
      <c r="F20" s="931"/>
      <c r="G20" s="937"/>
      <c r="H20" s="934" t="s">
        <v>156</v>
      </c>
      <c r="I20" s="662"/>
      <c r="J20" s="2573"/>
      <c r="K20" s="251"/>
      <c r="L20" s="3619"/>
      <c r="M20" s="3626"/>
      <c r="N20" s="187"/>
      <c r="O20" s="187">
        <v>11</v>
      </c>
      <c r="P20" s="882">
        <v>14</v>
      </c>
      <c r="Q20" s="187"/>
      <c r="R20" s="3633">
        <v>18</v>
      </c>
      <c r="S20" s="3632">
        <v>14</v>
      </c>
      <c r="T20" s="892">
        <v>4</v>
      </c>
      <c r="U20" s="892"/>
      <c r="V20" s="3732"/>
      <c r="W20" s="4442"/>
      <c r="X20" s="4449"/>
      <c r="Y20" s="4442"/>
      <c r="Z20" s="4438" t="s">
        <v>664</v>
      </c>
      <c r="AA20" s="809">
        <v>61</v>
      </c>
      <c r="AB20" s="667">
        <v>12.2</v>
      </c>
      <c r="AC20" s="807">
        <v>5</v>
      </c>
      <c r="AD20" s="810" t="s">
        <v>0</v>
      </c>
      <c r="AE20" s="3381">
        <v>27</v>
      </c>
      <c r="AF20" s="682">
        <v>61</v>
      </c>
      <c r="AG20" s="242">
        <v>2585</v>
      </c>
      <c r="AH20" s="913">
        <v>86</v>
      </c>
      <c r="AI20" s="243">
        <v>5</v>
      </c>
      <c r="AJ20" s="256">
        <v>91</v>
      </c>
      <c r="AK20" s="687">
        <v>43833</v>
      </c>
      <c r="AL20" s="681">
        <v>1</v>
      </c>
      <c r="AM20" s="678">
        <v>527</v>
      </c>
      <c r="AN20" s="679">
        <v>588</v>
      </c>
      <c r="AO20" s="236">
        <v>6.4615384615384617</v>
      </c>
      <c r="AU20" s="921"/>
      <c r="AV20" s="921"/>
    </row>
    <row r="21" spans="1:54" s="247" customFormat="1" ht="11.1" customHeight="1" x14ac:dyDescent="0.25">
      <c r="A21" s="657">
        <v>15</v>
      </c>
      <c r="B21" s="253"/>
      <c r="C21" s="246" t="s">
        <v>223</v>
      </c>
      <c r="D21" s="3634"/>
      <c r="E21" s="1564">
        <v>1</v>
      </c>
      <c r="F21" s="931"/>
      <c r="G21" s="937"/>
      <c r="H21" s="934"/>
      <c r="I21" s="662"/>
      <c r="J21" s="2573"/>
      <c r="K21" s="251"/>
      <c r="L21" s="3619">
        <v>6</v>
      </c>
      <c r="M21" s="3626">
        <v>4</v>
      </c>
      <c r="N21" s="187">
        <v>7</v>
      </c>
      <c r="O21" s="187"/>
      <c r="P21" s="187">
        <v>6</v>
      </c>
      <c r="Q21" s="187">
        <v>7</v>
      </c>
      <c r="R21" s="187">
        <v>11</v>
      </c>
      <c r="S21" s="187"/>
      <c r="T21" s="3633">
        <v>19</v>
      </c>
      <c r="U21" s="892"/>
      <c r="V21" s="3732"/>
      <c r="W21" s="4442"/>
      <c r="X21" s="4449"/>
      <c r="Y21" s="4442"/>
      <c r="Z21" s="4438" t="s">
        <v>664</v>
      </c>
      <c r="AA21" s="808">
        <v>60</v>
      </c>
      <c r="AB21" s="667">
        <v>8.5714285714285712</v>
      </c>
      <c r="AC21" s="806">
        <v>7</v>
      </c>
      <c r="AD21" s="810">
        <v>4</v>
      </c>
      <c r="AE21" s="3380">
        <v>34</v>
      </c>
      <c r="AF21" s="671">
        <v>60</v>
      </c>
      <c r="AG21" s="242">
        <v>2545</v>
      </c>
      <c r="AH21" s="913">
        <v>32</v>
      </c>
      <c r="AI21" s="243">
        <v>7</v>
      </c>
      <c r="AJ21" s="256">
        <v>39</v>
      </c>
      <c r="AK21" s="687">
        <v>43833</v>
      </c>
      <c r="AL21" s="681">
        <v>1</v>
      </c>
      <c r="AM21" s="678">
        <v>208</v>
      </c>
      <c r="AN21" s="679">
        <v>268</v>
      </c>
      <c r="AO21" s="236">
        <v>6.8717948717948714</v>
      </c>
      <c r="AU21" s="921"/>
      <c r="AV21" s="921"/>
    </row>
    <row r="22" spans="1:54" s="247" customFormat="1" ht="11.1" customHeight="1" x14ac:dyDescent="0.25">
      <c r="A22" s="657">
        <v>16</v>
      </c>
      <c r="B22" s="244"/>
      <c r="C22" s="250" t="s">
        <v>182</v>
      </c>
      <c r="D22" s="3639"/>
      <c r="E22" s="1560"/>
      <c r="F22" s="931"/>
      <c r="G22" s="937"/>
      <c r="H22" s="934" t="s">
        <v>156</v>
      </c>
      <c r="I22" s="662"/>
      <c r="J22" s="2573"/>
      <c r="K22" s="251"/>
      <c r="L22" s="3619">
        <v>1</v>
      </c>
      <c r="M22" s="3626">
        <v>7</v>
      </c>
      <c r="N22" s="187"/>
      <c r="O22" s="187">
        <v>0</v>
      </c>
      <c r="P22" s="187">
        <v>1</v>
      </c>
      <c r="Q22" s="187">
        <v>8</v>
      </c>
      <c r="R22" s="3632">
        <v>16</v>
      </c>
      <c r="S22" s="3744">
        <v>8</v>
      </c>
      <c r="T22" s="892">
        <v>5</v>
      </c>
      <c r="U22" s="893">
        <v>0</v>
      </c>
      <c r="V22" s="3732">
        <v>3</v>
      </c>
      <c r="W22" s="4442"/>
      <c r="X22" s="4449"/>
      <c r="Y22" s="4442"/>
      <c r="Z22" s="4438" t="s">
        <v>664</v>
      </c>
      <c r="AA22" s="808">
        <v>48</v>
      </c>
      <c r="AB22" s="667">
        <v>6.8571428571428568</v>
      </c>
      <c r="AC22" s="806">
        <v>10</v>
      </c>
      <c r="AD22" s="810">
        <v>1</v>
      </c>
      <c r="AE22" s="3380">
        <v>74</v>
      </c>
      <c r="AF22" s="671">
        <v>57</v>
      </c>
      <c r="AG22" s="242">
        <v>2415</v>
      </c>
      <c r="AH22" s="913">
        <v>72</v>
      </c>
      <c r="AI22" s="243">
        <v>10</v>
      </c>
      <c r="AJ22" s="256">
        <v>82</v>
      </c>
      <c r="AK22" s="687">
        <v>44400</v>
      </c>
      <c r="AL22" s="681"/>
      <c r="AM22" s="678">
        <v>462</v>
      </c>
      <c r="AN22" s="679">
        <v>511</v>
      </c>
      <c r="AO22" s="236">
        <v>6.2317073170731705</v>
      </c>
      <c r="AU22" s="923"/>
      <c r="AV22" s="923"/>
    </row>
    <row r="23" spans="1:54" s="247" customFormat="1" ht="11.1" customHeight="1" x14ac:dyDescent="0.25">
      <c r="A23" s="657">
        <v>17</v>
      </c>
      <c r="B23" s="244"/>
      <c r="C23" s="252" t="s">
        <v>181</v>
      </c>
      <c r="D23" s="3638"/>
      <c r="E23" s="1558">
        <v>4</v>
      </c>
      <c r="F23" s="931"/>
      <c r="G23" s="937"/>
      <c r="H23" s="934"/>
      <c r="I23" s="662"/>
      <c r="J23" s="2573"/>
      <c r="K23" s="251"/>
      <c r="L23" s="3619"/>
      <c r="M23" s="3626"/>
      <c r="N23" s="187">
        <v>6</v>
      </c>
      <c r="O23" s="187"/>
      <c r="P23" s="882">
        <v>13</v>
      </c>
      <c r="Q23" s="187"/>
      <c r="R23" s="187">
        <v>6</v>
      </c>
      <c r="S23" s="3744">
        <v>6</v>
      </c>
      <c r="T23" s="892">
        <v>0</v>
      </c>
      <c r="U23" s="892">
        <v>2</v>
      </c>
      <c r="V23" s="3633">
        <v>14</v>
      </c>
      <c r="W23" s="4442"/>
      <c r="X23" s="4449"/>
      <c r="Y23" s="4442"/>
      <c r="Z23" s="4438" t="s">
        <v>664</v>
      </c>
      <c r="AA23" s="808">
        <v>47</v>
      </c>
      <c r="AB23" s="667">
        <v>6.7142857142857144</v>
      </c>
      <c r="AC23" s="806">
        <v>7</v>
      </c>
      <c r="AD23" s="810">
        <v>0</v>
      </c>
      <c r="AE23" s="3380">
        <v>38</v>
      </c>
      <c r="AF23" s="671">
        <v>57</v>
      </c>
      <c r="AG23" s="242">
        <v>2415</v>
      </c>
      <c r="AH23" s="913">
        <v>41</v>
      </c>
      <c r="AI23" s="243">
        <v>7</v>
      </c>
      <c r="AJ23" s="256">
        <v>48</v>
      </c>
      <c r="AK23" s="687">
        <v>43889</v>
      </c>
      <c r="AL23" s="681">
        <v>4</v>
      </c>
      <c r="AM23" s="678">
        <v>265</v>
      </c>
      <c r="AN23" s="679">
        <v>312</v>
      </c>
      <c r="AO23" s="236">
        <v>6.5</v>
      </c>
      <c r="AU23" s="923"/>
      <c r="AV23" s="923"/>
    </row>
    <row r="24" spans="1:54" s="247" customFormat="1" ht="11.1" customHeight="1" x14ac:dyDescent="0.25">
      <c r="A24" s="657">
        <v>18</v>
      </c>
      <c r="B24" s="244"/>
      <c r="C24" s="252" t="s">
        <v>211</v>
      </c>
      <c r="D24" s="3638"/>
      <c r="E24" s="1558">
        <v>2</v>
      </c>
      <c r="F24" s="931"/>
      <c r="G24" s="937"/>
      <c r="H24" s="934"/>
      <c r="I24" s="662"/>
      <c r="J24" s="2573"/>
      <c r="K24" s="251"/>
      <c r="L24" s="3618">
        <v>15</v>
      </c>
      <c r="M24" s="3626">
        <v>0</v>
      </c>
      <c r="N24" s="187">
        <v>4</v>
      </c>
      <c r="O24" s="3633">
        <v>19</v>
      </c>
      <c r="P24" s="187">
        <v>0</v>
      </c>
      <c r="Q24" s="187"/>
      <c r="R24" s="187"/>
      <c r="S24" s="3744"/>
      <c r="T24" s="892"/>
      <c r="U24" s="892"/>
      <c r="V24" s="3733"/>
      <c r="W24" s="4442"/>
      <c r="X24" s="4449"/>
      <c r="Y24" s="4442"/>
      <c r="Z24" s="4438" t="s">
        <v>664</v>
      </c>
      <c r="AA24" s="808">
        <v>38</v>
      </c>
      <c r="AB24" s="667">
        <v>7.6</v>
      </c>
      <c r="AC24" s="806">
        <v>5</v>
      </c>
      <c r="AD24" s="810" t="s">
        <v>0</v>
      </c>
      <c r="AE24" s="3380">
        <v>72</v>
      </c>
      <c r="AF24" s="671">
        <v>57</v>
      </c>
      <c r="AG24" s="242">
        <v>2415</v>
      </c>
      <c r="AH24" s="913">
        <v>39</v>
      </c>
      <c r="AI24" s="243">
        <v>5</v>
      </c>
      <c r="AJ24" s="256">
        <v>44</v>
      </c>
      <c r="AK24" s="687">
        <v>43770</v>
      </c>
      <c r="AL24" s="681">
        <v>2</v>
      </c>
      <c r="AM24" s="678">
        <v>306</v>
      </c>
      <c r="AN24" s="679">
        <v>344</v>
      </c>
      <c r="AO24" s="236">
        <v>7.8181818181818183</v>
      </c>
      <c r="AU24" s="921"/>
      <c r="AV24" s="921"/>
    </row>
    <row r="25" spans="1:54" s="247" customFormat="1" ht="11.1" customHeight="1" x14ac:dyDescent="0.25">
      <c r="A25" s="657">
        <v>19</v>
      </c>
      <c r="B25" s="244"/>
      <c r="C25" s="660" t="s">
        <v>193</v>
      </c>
      <c r="D25" s="3636"/>
      <c r="E25" s="1561">
        <v>6</v>
      </c>
      <c r="F25" s="931"/>
      <c r="G25" s="937"/>
      <c r="H25" s="934" t="s">
        <v>269</v>
      </c>
      <c r="I25" s="662" t="s">
        <v>156</v>
      </c>
      <c r="J25" s="2573"/>
      <c r="K25" s="251"/>
      <c r="L25" s="3619">
        <v>3</v>
      </c>
      <c r="M25" s="3626">
        <v>5</v>
      </c>
      <c r="N25" s="187"/>
      <c r="O25" s="882">
        <v>14</v>
      </c>
      <c r="P25" s="187">
        <v>2</v>
      </c>
      <c r="Q25" s="187"/>
      <c r="R25" s="187"/>
      <c r="S25" s="3744"/>
      <c r="T25" s="892"/>
      <c r="U25" s="882">
        <v>12</v>
      </c>
      <c r="V25" s="3732"/>
      <c r="W25" s="4442"/>
      <c r="X25" s="4449"/>
      <c r="Y25" s="4442"/>
      <c r="Z25" s="4438" t="s">
        <v>664</v>
      </c>
      <c r="AA25" s="808">
        <v>36</v>
      </c>
      <c r="AB25" s="667">
        <v>7.2</v>
      </c>
      <c r="AC25" s="806">
        <v>5</v>
      </c>
      <c r="AD25" s="810" t="s">
        <v>0</v>
      </c>
      <c r="AE25" s="3380">
        <v>69</v>
      </c>
      <c r="AF25" s="671">
        <v>57</v>
      </c>
      <c r="AG25" s="242">
        <v>2415</v>
      </c>
      <c r="AH25" s="913">
        <v>62</v>
      </c>
      <c r="AI25" s="243">
        <v>5</v>
      </c>
      <c r="AJ25" s="256">
        <v>67</v>
      </c>
      <c r="AK25" s="687">
        <v>43861</v>
      </c>
      <c r="AL25" s="681">
        <v>6</v>
      </c>
      <c r="AM25" s="678">
        <v>482</v>
      </c>
      <c r="AN25" s="679">
        <v>518</v>
      </c>
      <c r="AO25" s="236">
        <v>7.7313432835820892</v>
      </c>
      <c r="AU25" s="923"/>
      <c r="AV25" s="923"/>
    </row>
    <row r="26" spans="1:54" s="247" customFormat="1" ht="11.1" customHeight="1" x14ac:dyDescent="0.25">
      <c r="A26" s="657">
        <v>20</v>
      </c>
      <c r="B26" s="244"/>
      <c r="C26" s="252" t="s">
        <v>337</v>
      </c>
      <c r="D26" s="3638"/>
      <c r="E26" s="1558">
        <v>2</v>
      </c>
      <c r="F26" s="931"/>
      <c r="G26" s="937"/>
      <c r="H26" s="934"/>
      <c r="I26" s="662"/>
      <c r="J26" s="2573"/>
      <c r="K26" s="251"/>
      <c r="L26" s="3619">
        <v>0</v>
      </c>
      <c r="M26" s="3626"/>
      <c r="N26" s="187">
        <v>9</v>
      </c>
      <c r="O26" s="187"/>
      <c r="P26" s="187"/>
      <c r="Q26" s="187"/>
      <c r="R26" s="882">
        <v>13</v>
      </c>
      <c r="S26" s="3744">
        <v>0</v>
      </c>
      <c r="T26" s="892">
        <v>9</v>
      </c>
      <c r="U26" s="892"/>
      <c r="V26" s="3732">
        <v>1</v>
      </c>
      <c r="W26" s="4442"/>
      <c r="X26" s="4449"/>
      <c r="Y26" s="4442"/>
      <c r="Z26" s="4438" t="s">
        <v>664</v>
      </c>
      <c r="AA26" s="808">
        <v>32</v>
      </c>
      <c r="AB26" s="667">
        <v>5.333333333333333</v>
      </c>
      <c r="AC26" s="806">
        <v>6</v>
      </c>
      <c r="AD26" s="810" t="s">
        <v>0</v>
      </c>
      <c r="AE26" s="3380">
        <v>59</v>
      </c>
      <c r="AF26" s="671">
        <v>57</v>
      </c>
      <c r="AG26" s="242">
        <v>2415</v>
      </c>
      <c r="AH26" s="913">
        <v>9</v>
      </c>
      <c r="AI26" s="243">
        <v>6</v>
      </c>
      <c r="AJ26" s="256">
        <v>15</v>
      </c>
      <c r="AK26" s="687">
        <v>44400</v>
      </c>
      <c r="AL26" s="681">
        <v>2</v>
      </c>
      <c r="AM26" s="678">
        <v>88</v>
      </c>
      <c r="AN26" s="679">
        <v>120</v>
      </c>
      <c r="AO26" s="236">
        <v>8</v>
      </c>
      <c r="AU26" s="921"/>
      <c r="AV26" s="921"/>
    </row>
    <row r="27" spans="1:54" s="212" customFormat="1" ht="11.1" customHeight="1" x14ac:dyDescent="0.25">
      <c r="A27" s="657">
        <v>21</v>
      </c>
      <c r="B27" s="244"/>
      <c r="C27" s="250" t="s">
        <v>345</v>
      </c>
      <c r="D27" s="3639"/>
      <c r="E27" s="1560"/>
      <c r="F27" s="941"/>
      <c r="G27" s="940"/>
      <c r="H27" s="3487"/>
      <c r="I27" s="662"/>
      <c r="J27" s="2573"/>
      <c r="K27" s="251"/>
      <c r="L27" s="3619"/>
      <c r="M27" s="3631">
        <v>15</v>
      </c>
      <c r="N27" s="187"/>
      <c r="O27" s="187">
        <v>4</v>
      </c>
      <c r="P27" s="187"/>
      <c r="Q27" s="187"/>
      <c r="R27" s="187"/>
      <c r="S27" s="187"/>
      <c r="T27" s="892"/>
      <c r="U27" s="892">
        <v>4</v>
      </c>
      <c r="V27" s="3732"/>
      <c r="W27" s="4442"/>
      <c r="X27" s="4449"/>
      <c r="Y27" s="4442"/>
      <c r="Z27" s="4438" t="s">
        <v>664</v>
      </c>
      <c r="AA27" s="808">
        <v>23</v>
      </c>
      <c r="AB27" s="667">
        <v>7.666666666666667</v>
      </c>
      <c r="AC27" s="806">
        <v>3</v>
      </c>
      <c r="AD27" s="810" t="s">
        <v>0</v>
      </c>
      <c r="AE27" s="3380">
        <v>20</v>
      </c>
      <c r="AF27" s="671">
        <v>57</v>
      </c>
      <c r="AG27" s="242">
        <v>2415</v>
      </c>
      <c r="AH27" s="913">
        <v>6</v>
      </c>
      <c r="AI27" s="243">
        <v>3</v>
      </c>
      <c r="AJ27" s="256">
        <v>9</v>
      </c>
      <c r="AK27" s="687">
        <v>43861</v>
      </c>
      <c r="AL27" s="681"/>
      <c r="AM27" s="678">
        <v>25</v>
      </c>
      <c r="AN27" s="679">
        <v>48</v>
      </c>
      <c r="AO27" s="663">
        <v>5.333333333333333</v>
      </c>
      <c r="AU27" s="923"/>
      <c r="AV27" s="923"/>
    </row>
    <row r="28" spans="1:54" s="212" customFormat="1" ht="11.1" customHeight="1" x14ac:dyDescent="0.25">
      <c r="A28" s="657">
        <v>22</v>
      </c>
      <c r="B28" s="244"/>
      <c r="C28" s="250" t="s">
        <v>855</v>
      </c>
      <c r="D28" s="3639"/>
      <c r="E28" s="1560"/>
      <c r="F28" s="931"/>
      <c r="G28" s="937"/>
      <c r="H28" s="934"/>
      <c r="I28" s="662"/>
      <c r="J28" s="2573"/>
      <c r="K28" s="251"/>
      <c r="L28" s="3619">
        <v>2</v>
      </c>
      <c r="M28" s="3630">
        <v>11</v>
      </c>
      <c r="N28" s="187">
        <v>2</v>
      </c>
      <c r="O28" s="187">
        <v>7</v>
      </c>
      <c r="P28" s="187"/>
      <c r="Q28" s="187"/>
      <c r="R28" s="187"/>
      <c r="S28" s="187"/>
      <c r="T28" s="892"/>
      <c r="U28" s="892">
        <v>1</v>
      </c>
      <c r="V28" s="3732"/>
      <c r="W28" s="4442"/>
      <c r="X28" s="4449"/>
      <c r="Y28" s="4442"/>
      <c r="Z28" s="4438" t="s">
        <v>664</v>
      </c>
      <c r="AA28" s="808">
        <v>23</v>
      </c>
      <c r="AB28" s="667">
        <v>4.5999999999999996</v>
      </c>
      <c r="AC28" s="806">
        <v>5</v>
      </c>
      <c r="AD28" s="810" t="s">
        <v>0</v>
      </c>
      <c r="AE28" s="3380">
        <v>13</v>
      </c>
      <c r="AF28" s="671">
        <v>57</v>
      </c>
      <c r="AG28" s="242">
        <v>2415</v>
      </c>
      <c r="AH28" s="913">
        <v>4</v>
      </c>
      <c r="AI28" s="243">
        <v>5</v>
      </c>
      <c r="AJ28" s="256">
        <v>9</v>
      </c>
      <c r="AK28" s="687">
        <v>44400</v>
      </c>
      <c r="AL28" s="681"/>
      <c r="AM28" s="678">
        <v>13</v>
      </c>
      <c r="AN28" s="679">
        <v>36</v>
      </c>
      <c r="AO28" s="236">
        <v>4</v>
      </c>
      <c r="AU28" s="923"/>
      <c r="AV28" s="923"/>
    </row>
    <row r="29" spans="1:54" s="212" customFormat="1" ht="11.1" customHeight="1" x14ac:dyDescent="0.25">
      <c r="A29" s="657">
        <v>23</v>
      </c>
      <c r="B29" s="244"/>
      <c r="C29" s="250" t="s">
        <v>201</v>
      </c>
      <c r="D29" s="3639"/>
      <c r="E29" s="1560"/>
      <c r="F29" s="931"/>
      <c r="G29" s="937"/>
      <c r="H29" s="934"/>
      <c r="I29" s="662"/>
      <c r="J29" s="2688"/>
      <c r="K29" s="251"/>
      <c r="L29" s="3619"/>
      <c r="M29" s="3626">
        <v>1</v>
      </c>
      <c r="N29" s="187"/>
      <c r="O29" s="3632">
        <v>17</v>
      </c>
      <c r="P29" s="187"/>
      <c r="Q29" s="187"/>
      <c r="R29" s="187"/>
      <c r="S29" s="187"/>
      <c r="T29" s="892"/>
      <c r="U29" s="892"/>
      <c r="V29" s="3732"/>
      <c r="W29" s="4442"/>
      <c r="X29" s="4449"/>
      <c r="Y29" s="4442"/>
      <c r="Z29" s="4438" t="s">
        <v>664</v>
      </c>
      <c r="AA29" s="808">
        <v>18</v>
      </c>
      <c r="AB29" s="667">
        <v>9</v>
      </c>
      <c r="AC29" s="806">
        <v>2</v>
      </c>
      <c r="AD29" s="810" t="s">
        <v>0</v>
      </c>
      <c r="AE29" s="3380">
        <v>19</v>
      </c>
      <c r="AF29" s="671">
        <v>57</v>
      </c>
      <c r="AG29" s="242">
        <v>2415</v>
      </c>
      <c r="AH29" s="913">
        <v>32</v>
      </c>
      <c r="AI29" s="243">
        <v>2</v>
      </c>
      <c r="AJ29" s="256">
        <v>34</v>
      </c>
      <c r="AK29" s="687">
        <v>43756</v>
      </c>
      <c r="AL29" s="681"/>
      <c r="AM29" s="678">
        <v>211</v>
      </c>
      <c r="AN29" s="679">
        <v>229</v>
      </c>
      <c r="AO29" s="236">
        <v>6.7352941176470589</v>
      </c>
      <c r="AU29" s="923"/>
      <c r="AV29" s="923"/>
    </row>
    <row r="30" spans="1:54" s="290" customFormat="1" ht="11.1" customHeight="1" x14ac:dyDescent="0.25">
      <c r="A30" s="657">
        <v>24</v>
      </c>
      <c r="B30" s="244"/>
      <c r="C30" s="252" t="s">
        <v>191</v>
      </c>
      <c r="D30" s="3638"/>
      <c r="E30" s="1558">
        <v>3</v>
      </c>
      <c r="F30" s="931"/>
      <c r="G30" s="937"/>
      <c r="H30" s="934"/>
      <c r="I30" s="662"/>
      <c r="J30" s="374"/>
      <c r="K30" s="251"/>
      <c r="L30" s="3619"/>
      <c r="M30" s="3626"/>
      <c r="N30" s="187"/>
      <c r="O30" s="187"/>
      <c r="P30" s="882">
        <v>15</v>
      </c>
      <c r="Q30" s="187"/>
      <c r="R30" s="187"/>
      <c r="S30" s="187"/>
      <c r="T30" s="187"/>
      <c r="U30" s="892"/>
      <c r="V30" s="3732"/>
      <c r="W30" s="4442"/>
      <c r="X30" s="4449"/>
      <c r="Y30" s="4442"/>
      <c r="Z30" s="4438" t="s">
        <v>664</v>
      </c>
      <c r="AA30" s="808">
        <v>15</v>
      </c>
      <c r="AB30" s="667">
        <v>15</v>
      </c>
      <c r="AC30" s="806">
        <v>1</v>
      </c>
      <c r="AD30" s="810" t="s">
        <v>0</v>
      </c>
      <c r="AE30" s="3380">
        <v>7</v>
      </c>
      <c r="AF30" s="671">
        <v>57</v>
      </c>
      <c r="AG30" s="242">
        <v>2415</v>
      </c>
      <c r="AH30" s="913">
        <v>17</v>
      </c>
      <c r="AI30" s="243">
        <v>1</v>
      </c>
      <c r="AJ30" s="256">
        <v>18</v>
      </c>
      <c r="AK30" s="687">
        <v>43770</v>
      </c>
      <c r="AL30" s="681">
        <v>3</v>
      </c>
      <c r="AM30" s="678">
        <v>121</v>
      </c>
      <c r="AN30" s="679">
        <v>136</v>
      </c>
      <c r="AO30" s="236">
        <v>7.5555555555555554</v>
      </c>
      <c r="AU30" s="924"/>
      <c r="AV30" s="924"/>
    </row>
    <row r="31" spans="1:54" s="290" customFormat="1" ht="11.1" customHeight="1" x14ac:dyDescent="0.25">
      <c r="A31" s="657">
        <v>25</v>
      </c>
      <c r="B31" s="244"/>
      <c r="C31" s="684" t="s">
        <v>210</v>
      </c>
      <c r="D31" s="3640"/>
      <c r="E31" s="1566">
        <v>1</v>
      </c>
      <c r="F31" s="932"/>
      <c r="G31" s="938"/>
      <c r="H31" s="935"/>
      <c r="I31" s="662"/>
      <c r="J31" s="374"/>
      <c r="K31" s="251"/>
      <c r="L31" s="3619"/>
      <c r="M31" s="3626"/>
      <c r="N31" s="187"/>
      <c r="O31" s="187">
        <v>8</v>
      </c>
      <c r="P31" s="187"/>
      <c r="Q31" s="187"/>
      <c r="R31" s="187"/>
      <c r="S31" s="187"/>
      <c r="T31" s="892"/>
      <c r="U31" s="892"/>
      <c r="V31" s="3732"/>
      <c r="W31" s="4442"/>
      <c r="X31" s="4449"/>
      <c r="Y31" s="4442"/>
      <c r="Z31" s="4438" t="s">
        <v>664</v>
      </c>
      <c r="AA31" s="808">
        <v>8</v>
      </c>
      <c r="AB31" s="667">
        <v>8</v>
      </c>
      <c r="AC31" s="806">
        <v>1</v>
      </c>
      <c r="AD31" s="810" t="s">
        <v>0</v>
      </c>
      <c r="AE31" s="3380" t="s">
        <v>0</v>
      </c>
      <c r="AF31" s="671">
        <v>57</v>
      </c>
      <c r="AG31" s="242">
        <v>2415</v>
      </c>
      <c r="AH31" s="913">
        <v>9</v>
      </c>
      <c r="AI31" s="243">
        <v>1</v>
      </c>
      <c r="AJ31" s="256">
        <v>10</v>
      </c>
      <c r="AK31" s="687">
        <v>43756</v>
      </c>
      <c r="AL31" s="681">
        <v>1</v>
      </c>
      <c r="AM31" s="678">
        <v>53</v>
      </c>
      <c r="AN31" s="679">
        <v>61</v>
      </c>
      <c r="AO31" s="236">
        <v>6.1</v>
      </c>
      <c r="AU31" s="924"/>
      <c r="AV31" s="924"/>
    </row>
    <row r="32" spans="1:54" s="254" customFormat="1" ht="11.1" customHeight="1" x14ac:dyDescent="0.25">
      <c r="A32" s="657">
        <v>26</v>
      </c>
      <c r="B32" s="244"/>
      <c r="C32" s="252" t="s">
        <v>134</v>
      </c>
      <c r="D32" s="3638"/>
      <c r="E32" s="1558">
        <v>2</v>
      </c>
      <c r="F32" s="931"/>
      <c r="G32" s="937" t="s">
        <v>156</v>
      </c>
      <c r="H32" s="934"/>
      <c r="I32" s="662"/>
      <c r="J32" s="2688"/>
      <c r="K32" s="251"/>
      <c r="L32" s="239">
        <v>4</v>
      </c>
      <c r="M32" s="3629"/>
      <c r="N32" s="187"/>
      <c r="O32" s="240">
        <v>1</v>
      </c>
      <c r="P32" s="240"/>
      <c r="Q32" s="240"/>
      <c r="R32" s="240"/>
      <c r="S32" s="240"/>
      <c r="T32" s="240"/>
      <c r="U32" s="892"/>
      <c r="V32" s="3734"/>
      <c r="W32" s="4442"/>
      <c r="X32" s="4449"/>
      <c r="Y32" s="4442"/>
      <c r="Z32" s="4438" t="s">
        <v>664</v>
      </c>
      <c r="AA32" s="808">
        <v>5</v>
      </c>
      <c r="AB32" s="667">
        <v>2.5</v>
      </c>
      <c r="AC32" s="806">
        <v>2</v>
      </c>
      <c r="AD32" s="810" t="s">
        <v>0</v>
      </c>
      <c r="AE32" s="3380" t="s">
        <v>0</v>
      </c>
      <c r="AF32" s="671">
        <v>57</v>
      </c>
      <c r="AG32" s="242">
        <v>2415</v>
      </c>
      <c r="AH32" s="913">
        <v>7</v>
      </c>
      <c r="AI32" s="243">
        <v>2</v>
      </c>
      <c r="AJ32" s="256">
        <v>9</v>
      </c>
      <c r="AK32" s="687">
        <v>43756</v>
      </c>
      <c r="AL32" s="681">
        <v>2</v>
      </c>
      <c r="AM32" s="678">
        <v>40</v>
      </c>
      <c r="AN32" s="679">
        <v>45</v>
      </c>
      <c r="AO32" s="236">
        <v>5</v>
      </c>
      <c r="AU32" s="925"/>
      <c r="AV32" s="925"/>
    </row>
    <row r="33" spans="1:48" s="212" customFormat="1" ht="11.1" customHeight="1" x14ac:dyDescent="0.25">
      <c r="A33" s="657">
        <v>27</v>
      </c>
      <c r="B33" s="244"/>
      <c r="C33" s="250" t="s">
        <v>61</v>
      </c>
      <c r="D33" s="3639"/>
      <c r="E33" s="1560"/>
      <c r="F33" s="931"/>
      <c r="G33" s="937"/>
      <c r="H33" s="934"/>
      <c r="I33" s="662"/>
      <c r="J33" s="374"/>
      <c r="K33" s="251"/>
      <c r="L33" s="239"/>
      <c r="M33" s="3629"/>
      <c r="N33" s="187"/>
      <c r="O33" s="187"/>
      <c r="P33" s="187"/>
      <c r="Q33" s="187">
        <v>2</v>
      </c>
      <c r="R33" s="187"/>
      <c r="S33" s="187"/>
      <c r="T33" s="187"/>
      <c r="U33" s="892"/>
      <c r="V33" s="3732"/>
      <c r="W33" s="4442"/>
      <c r="X33" s="4449"/>
      <c r="Y33" s="4442"/>
      <c r="Z33" s="4438" t="s">
        <v>664</v>
      </c>
      <c r="AA33" s="808">
        <v>2</v>
      </c>
      <c r="AB33" s="667">
        <v>2</v>
      </c>
      <c r="AC33" s="806">
        <v>1</v>
      </c>
      <c r="AD33" s="810" t="s">
        <v>0</v>
      </c>
      <c r="AE33" s="3380">
        <v>11</v>
      </c>
      <c r="AF33" s="671">
        <v>57</v>
      </c>
      <c r="AG33" s="242">
        <v>2415</v>
      </c>
      <c r="AH33" s="913">
        <v>21</v>
      </c>
      <c r="AI33" s="243">
        <v>1</v>
      </c>
      <c r="AJ33" s="256">
        <v>22</v>
      </c>
      <c r="AK33" s="687">
        <v>43791</v>
      </c>
      <c r="AL33" s="681"/>
      <c r="AM33" s="678">
        <v>113</v>
      </c>
      <c r="AN33" s="679">
        <v>115</v>
      </c>
      <c r="AO33" s="236">
        <v>5.2272727272727275</v>
      </c>
      <c r="AU33" s="923"/>
      <c r="AV33" s="923"/>
    </row>
    <row r="34" spans="1:48" s="212" customFormat="1" ht="11.1" customHeight="1" x14ac:dyDescent="0.25">
      <c r="A34" s="657">
        <v>28</v>
      </c>
      <c r="B34" s="244"/>
      <c r="C34" s="250" t="s">
        <v>58</v>
      </c>
      <c r="D34" s="3639"/>
      <c r="E34" s="1560"/>
      <c r="F34" s="941"/>
      <c r="G34" s="940"/>
      <c r="H34" s="3487"/>
      <c r="I34" s="662"/>
      <c r="J34" s="374"/>
      <c r="K34" s="251"/>
      <c r="L34" s="239"/>
      <c r="M34" s="3629"/>
      <c r="N34" s="187">
        <v>1</v>
      </c>
      <c r="O34" s="187"/>
      <c r="P34" s="187"/>
      <c r="Q34" s="187"/>
      <c r="R34" s="187"/>
      <c r="S34" s="187"/>
      <c r="T34" s="892"/>
      <c r="U34" s="892"/>
      <c r="V34" s="3732"/>
      <c r="W34" s="4442"/>
      <c r="X34" s="4449"/>
      <c r="Y34" s="4442"/>
      <c r="Z34" s="4438" t="s">
        <v>664</v>
      </c>
      <c r="AA34" s="808">
        <v>1</v>
      </c>
      <c r="AB34" s="667">
        <v>1</v>
      </c>
      <c r="AC34" s="806">
        <v>1</v>
      </c>
      <c r="AD34" s="810" t="s">
        <v>0</v>
      </c>
      <c r="AE34" s="3380">
        <v>27</v>
      </c>
      <c r="AF34" s="671">
        <v>57</v>
      </c>
      <c r="AG34" s="242">
        <v>2415</v>
      </c>
      <c r="AH34" s="913">
        <v>27</v>
      </c>
      <c r="AI34" s="243">
        <v>1</v>
      </c>
      <c r="AJ34" s="256">
        <v>28</v>
      </c>
      <c r="AK34" s="687">
        <v>43749</v>
      </c>
      <c r="AL34" s="681"/>
      <c r="AM34" s="678">
        <v>133</v>
      </c>
      <c r="AN34" s="679">
        <v>134</v>
      </c>
      <c r="AO34" s="236">
        <v>4.7857142857142856</v>
      </c>
      <c r="AU34" s="923"/>
      <c r="AV34" s="923"/>
    </row>
    <row r="35" spans="1:48" s="212" customFormat="1" ht="11.1" customHeight="1" x14ac:dyDescent="0.25">
      <c r="A35" s="657">
        <v>29</v>
      </c>
      <c r="B35" s="244"/>
      <c r="C35" s="482" t="s">
        <v>135</v>
      </c>
      <c r="D35" s="3641"/>
      <c r="E35" s="1565">
        <v>5</v>
      </c>
      <c r="F35" s="931" t="s">
        <v>156</v>
      </c>
      <c r="G35" s="937"/>
      <c r="H35" s="934"/>
      <c r="I35" s="662"/>
      <c r="J35" s="374"/>
      <c r="K35" s="251"/>
      <c r="L35" s="239"/>
      <c r="M35" s="240"/>
      <c r="N35" s="187"/>
      <c r="O35" s="187"/>
      <c r="P35" s="187"/>
      <c r="Q35" s="187"/>
      <c r="R35" s="187"/>
      <c r="S35" s="187"/>
      <c r="T35" s="892"/>
      <c r="U35" s="892"/>
      <c r="V35" s="892"/>
      <c r="W35" s="4442"/>
      <c r="X35" s="4449"/>
      <c r="Y35" s="4442"/>
      <c r="Z35" s="903"/>
      <c r="AA35" s="808"/>
      <c r="AB35" s="667"/>
      <c r="AC35" s="806"/>
      <c r="AD35" s="810"/>
      <c r="AE35" s="3380"/>
      <c r="AF35" s="671"/>
      <c r="AG35" s="242"/>
      <c r="AH35" s="913">
        <v>31</v>
      </c>
      <c r="AI35" s="243">
        <v>0</v>
      </c>
      <c r="AJ35" s="256">
        <v>31</v>
      </c>
      <c r="AK35" s="687">
        <v>43455</v>
      </c>
      <c r="AL35" s="681">
        <v>5</v>
      </c>
      <c r="AM35" s="678">
        <v>205</v>
      </c>
      <c r="AN35" s="679">
        <v>205</v>
      </c>
      <c r="AO35" s="236">
        <v>6.612903225806452</v>
      </c>
      <c r="AU35" s="923"/>
      <c r="AV35" s="923"/>
    </row>
    <row r="36" spans="1:48" s="212" customFormat="1" ht="11.1" customHeight="1" x14ac:dyDescent="0.25">
      <c r="A36" s="657">
        <v>30</v>
      </c>
      <c r="B36" s="244"/>
      <c r="C36" s="250" t="s">
        <v>606</v>
      </c>
      <c r="D36" s="3639"/>
      <c r="E36" s="1560"/>
      <c r="F36" s="931"/>
      <c r="G36" s="937"/>
      <c r="H36" s="934"/>
      <c r="I36" s="662"/>
      <c r="J36" s="374"/>
      <c r="K36" s="251"/>
      <c r="L36" s="239"/>
      <c r="M36" s="240"/>
      <c r="N36" s="187"/>
      <c r="O36" s="187"/>
      <c r="P36" s="187"/>
      <c r="Q36" s="187"/>
      <c r="R36" s="187"/>
      <c r="S36" s="187"/>
      <c r="T36" s="892"/>
      <c r="U36" s="892"/>
      <c r="V36" s="892"/>
      <c r="W36" s="4442"/>
      <c r="X36" s="4449"/>
      <c r="Y36" s="4442"/>
      <c r="Z36" s="903"/>
      <c r="AA36" s="808"/>
      <c r="AB36" s="667"/>
      <c r="AC36" s="806"/>
      <c r="AD36" s="810"/>
      <c r="AE36" s="3380"/>
      <c r="AF36" s="671"/>
      <c r="AG36" s="242"/>
      <c r="AH36" s="913">
        <v>2</v>
      </c>
      <c r="AI36" s="243">
        <v>0</v>
      </c>
      <c r="AJ36" s="256">
        <v>2</v>
      </c>
      <c r="AK36" s="687">
        <v>43434</v>
      </c>
      <c r="AL36" s="681"/>
      <c r="AM36" s="678">
        <v>19</v>
      </c>
      <c r="AN36" s="679">
        <v>19</v>
      </c>
      <c r="AO36" s="236">
        <v>9.5</v>
      </c>
      <c r="AU36" s="923"/>
      <c r="AV36" s="923"/>
    </row>
    <row r="37" spans="1:48" s="212" customFormat="1" ht="11.1" customHeight="1" x14ac:dyDescent="0.25">
      <c r="A37" s="657">
        <v>31</v>
      </c>
      <c r="B37" s="244"/>
      <c r="C37" s="250" t="s">
        <v>340</v>
      </c>
      <c r="D37" s="3639"/>
      <c r="E37" s="1560"/>
      <c r="F37" s="931"/>
      <c r="G37" s="937"/>
      <c r="H37" s="934"/>
      <c r="I37" s="662"/>
      <c r="J37" s="374"/>
      <c r="K37" s="251"/>
      <c r="L37" s="239"/>
      <c r="M37" s="240"/>
      <c r="N37" s="187"/>
      <c r="O37" s="187"/>
      <c r="P37" s="187"/>
      <c r="Q37" s="187"/>
      <c r="R37" s="187"/>
      <c r="S37" s="187"/>
      <c r="T37" s="892"/>
      <c r="U37" s="892"/>
      <c r="V37" s="892"/>
      <c r="W37" s="4442"/>
      <c r="X37" s="4449"/>
      <c r="Y37" s="4442"/>
      <c r="Z37" s="912"/>
      <c r="AA37" s="808"/>
      <c r="AB37" s="667"/>
      <c r="AC37" s="806"/>
      <c r="AD37" s="810"/>
      <c r="AE37" s="3380"/>
      <c r="AF37" s="671"/>
      <c r="AG37" s="242"/>
      <c r="AH37" s="913">
        <v>1</v>
      </c>
      <c r="AI37" s="243">
        <v>0</v>
      </c>
      <c r="AJ37" s="256">
        <v>1</v>
      </c>
      <c r="AK37" s="687">
        <v>43147</v>
      </c>
      <c r="AL37" s="681"/>
      <c r="AM37" s="678">
        <v>12</v>
      </c>
      <c r="AN37" s="679">
        <v>12</v>
      </c>
      <c r="AO37" s="236">
        <v>12</v>
      </c>
      <c r="AU37" s="923"/>
      <c r="AV37" s="923"/>
    </row>
    <row r="38" spans="1:48" s="212" customFormat="1" ht="11.1" customHeight="1" x14ac:dyDescent="0.25">
      <c r="A38" s="657">
        <v>32</v>
      </c>
      <c r="B38" s="244"/>
      <c r="C38" s="250" t="s">
        <v>313</v>
      </c>
      <c r="D38" s="3639"/>
      <c r="E38" s="1560"/>
      <c r="F38" s="941"/>
      <c r="G38" s="940"/>
      <c r="H38" s="3487"/>
      <c r="I38" s="662"/>
      <c r="J38" s="374"/>
      <c r="K38" s="251"/>
      <c r="L38" s="239"/>
      <c r="M38" s="240"/>
      <c r="N38" s="187"/>
      <c r="O38" s="187"/>
      <c r="P38" s="187"/>
      <c r="Q38" s="187"/>
      <c r="R38" s="187"/>
      <c r="S38" s="187"/>
      <c r="T38" s="892"/>
      <c r="U38" s="892"/>
      <c r="V38" s="892"/>
      <c r="W38" s="4442"/>
      <c r="X38" s="4449"/>
      <c r="Y38" s="4442"/>
      <c r="Z38" s="912"/>
      <c r="AA38" s="808"/>
      <c r="AB38" s="667"/>
      <c r="AC38" s="806"/>
      <c r="AD38" s="810"/>
      <c r="AE38" s="3380"/>
      <c r="AF38" s="671"/>
      <c r="AG38" s="242"/>
      <c r="AH38" s="913">
        <v>5</v>
      </c>
      <c r="AI38" s="243">
        <v>0</v>
      </c>
      <c r="AJ38" s="256">
        <v>5</v>
      </c>
      <c r="AK38" s="687">
        <v>43105</v>
      </c>
      <c r="AL38" s="681"/>
      <c r="AM38" s="678">
        <v>25</v>
      </c>
      <c r="AN38" s="679">
        <v>25</v>
      </c>
      <c r="AO38" s="236">
        <v>5</v>
      </c>
      <c r="AU38" s="923"/>
      <c r="AV38" s="923"/>
    </row>
    <row r="39" spans="1:48" s="212" customFormat="1" ht="11.1" customHeight="1" x14ac:dyDescent="0.25">
      <c r="A39" s="657">
        <v>33</v>
      </c>
      <c r="B39" s="253"/>
      <c r="C39" s="250" t="s">
        <v>157</v>
      </c>
      <c r="D39" s="3639"/>
      <c r="E39" s="1560"/>
      <c r="F39" s="941"/>
      <c r="G39" s="940"/>
      <c r="H39" s="3487"/>
      <c r="I39" s="662"/>
      <c r="J39" s="374"/>
      <c r="K39" s="248"/>
      <c r="L39" s="239"/>
      <c r="M39" s="240"/>
      <c r="N39" s="187"/>
      <c r="O39" s="187"/>
      <c r="P39" s="187"/>
      <c r="Q39" s="187"/>
      <c r="R39" s="187"/>
      <c r="S39" s="187"/>
      <c r="T39" s="187"/>
      <c r="U39" s="187"/>
      <c r="V39" s="187"/>
      <c r="W39" s="4443"/>
      <c r="X39" s="4449"/>
      <c r="Y39" s="4443"/>
      <c r="Z39" s="912"/>
      <c r="AA39" s="808"/>
      <c r="AB39" s="667"/>
      <c r="AC39" s="806"/>
      <c r="AD39" s="810"/>
      <c r="AE39" s="3380"/>
      <c r="AF39" s="671"/>
      <c r="AG39" s="242"/>
      <c r="AH39" s="691">
        <v>2</v>
      </c>
      <c r="AI39" s="243">
        <v>0</v>
      </c>
      <c r="AJ39" s="256">
        <v>2</v>
      </c>
      <c r="AK39" s="687">
        <v>43105</v>
      </c>
      <c r="AL39" s="700"/>
      <c r="AM39" s="701">
        <v>8</v>
      </c>
      <c r="AN39" s="679">
        <v>8</v>
      </c>
      <c r="AO39" s="236">
        <v>4</v>
      </c>
      <c r="AU39" s="923"/>
      <c r="AV39" s="923"/>
    </row>
    <row r="40" spans="1:48" s="212" customFormat="1" ht="11.1" customHeight="1" x14ac:dyDescent="0.25">
      <c r="A40" s="657">
        <v>34</v>
      </c>
      <c r="B40" s="244"/>
      <c r="C40" s="252" t="s">
        <v>142</v>
      </c>
      <c r="D40" s="3638"/>
      <c r="E40" s="1558">
        <v>4</v>
      </c>
      <c r="F40" s="931"/>
      <c r="G40" s="937"/>
      <c r="H40" s="934"/>
      <c r="I40" s="662"/>
      <c r="J40" s="374"/>
      <c r="K40" s="251"/>
      <c r="L40" s="239"/>
      <c r="M40" s="240"/>
      <c r="N40" s="187"/>
      <c r="O40" s="187"/>
      <c r="P40" s="187"/>
      <c r="Q40" s="187"/>
      <c r="R40" s="187"/>
      <c r="S40" s="187"/>
      <c r="T40" s="892"/>
      <c r="U40" s="892"/>
      <c r="V40" s="892"/>
      <c r="W40" s="4442"/>
      <c r="X40" s="4449"/>
      <c r="Y40" s="4442"/>
      <c r="Z40" s="903"/>
      <c r="AA40" s="808"/>
      <c r="AB40" s="667"/>
      <c r="AC40" s="806"/>
      <c r="AD40" s="810"/>
      <c r="AE40" s="3380"/>
      <c r="AF40" s="671"/>
      <c r="AG40" s="242"/>
      <c r="AH40" s="913">
        <v>41</v>
      </c>
      <c r="AI40" s="243">
        <v>0</v>
      </c>
      <c r="AJ40" s="256">
        <v>41</v>
      </c>
      <c r="AK40" s="687">
        <v>43602</v>
      </c>
      <c r="AL40" s="681">
        <v>4</v>
      </c>
      <c r="AM40" s="678">
        <v>261</v>
      </c>
      <c r="AN40" s="679">
        <v>261</v>
      </c>
      <c r="AO40" s="236">
        <v>6.3658536585365857</v>
      </c>
      <c r="AU40" s="923"/>
      <c r="AV40" s="923"/>
    </row>
    <row r="41" spans="1:48" s="212" customFormat="1" ht="11.1" customHeight="1" x14ac:dyDescent="0.25">
      <c r="A41" s="657">
        <v>35</v>
      </c>
      <c r="B41" s="244"/>
      <c r="C41" s="250" t="s">
        <v>279</v>
      </c>
      <c r="D41" s="3639"/>
      <c r="E41" s="1560"/>
      <c r="F41" s="931"/>
      <c r="G41" s="937"/>
      <c r="H41" s="934"/>
      <c r="I41" s="662"/>
      <c r="J41" s="374"/>
      <c r="K41" s="251"/>
      <c r="L41" s="239"/>
      <c r="M41" s="240"/>
      <c r="N41" s="187"/>
      <c r="O41" s="187"/>
      <c r="P41" s="187"/>
      <c r="Q41" s="187"/>
      <c r="R41" s="187"/>
      <c r="S41" s="187"/>
      <c r="T41" s="892"/>
      <c r="U41" s="892"/>
      <c r="V41" s="892"/>
      <c r="W41" s="4442"/>
      <c r="X41" s="4449"/>
      <c r="Y41" s="4442"/>
      <c r="Z41" s="912"/>
      <c r="AA41" s="808"/>
      <c r="AB41" s="667"/>
      <c r="AC41" s="806"/>
      <c r="AD41" s="810"/>
      <c r="AE41" s="3380"/>
      <c r="AF41" s="671"/>
      <c r="AG41" s="242"/>
      <c r="AH41" s="913">
        <v>13</v>
      </c>
      <c r="AI41" s="243">
        <v>0</v>
      </c>
      <c r="AJ41" s="256">
        <v>13</v>
      </c>
      <c r="AK41" s="687">
        <v>43007</v>
      </c>
      <c r="AL41" s="681"/>
      <c r="AM41" s="678">
        <v>103</v>
      </c>
      <c r="AN41" s="679">
        <v>103</v>
      </c>
      <c r="AO41" s="236">
        <v>7.9230769230769234</v>
      </c>
      <c r="AU41" s="923"/>
      <c r="AV41" s="923"/>
    </row>
    <row r="42" spans="1:48" s="212" customFormat="1" ht="11.1" customHeight="1" x14ac:dyDescent="0.25">
      <c r="A42" s="657">
        <v>36</v>
      </c>
      <c r="B42" s="244"/>
      <c r="C42" s="250" t="s">
        <v>333</v>
      </c>
      <c r="D42" s="3639"/>
      <c r="E42" s="1560"/>
      <c r="F42" s="931"/>
      <c r="G42" s="937"/>
      <c r="H42" s="934"/>
      <c r="I42" s="662"/>
      <c r="J42" s="374"/>
      <c r="K42" s="251"/>
      <c r="L42" s="239"/>
      <c r="M42" s="240"/>
      <c r="N42" s="187"/>
      <c r="O42" s="187"/>
      <c r="P42" s="187"/>
      <c r="Q42" s="187"/>
      <c r="R42" s="187"/>
      <c r="S42" s="187"/>
      <c r="T42" s="892"/>
      <c r="U42" s="892"/>
      <c r="V42" s="892"/>
      <c r="W42" s="4442"/>
      <c r="X42" s="4449"/>
      <c r="Y42" s="4442"/>
      <c r="Z42" s="912"/>
      <c r="AA42" s="808"/>
      <c r="AB42" s="667"/>
      <c r="AC42" s="806"/>
      <c r="AD42" s="810"/>
      <c r="AE42" s="3380"/>
      <c r="AF42" s="671"/>
      <c r="AG42" s="242"/>
      <c r="AH42" s="913">
        <v>2</v>
      </c>
      <c r="AI42" s="243">
        <v>0</v>
      </c>
      <c r="AJ42" s="256">
        <v>2</v>
      </c>
      <c r="AK42" s="687">
        <v>43007</v>
      </c>
      <c r="AL42" s="681"/>
      <c r="AM42" s="678">
        <v>11</v>
      </c>
      <c r="AN42" s="679">
        <v>11</v>
      </c>
      <c r="AO42" s="236">
        <v>5.5</v>
      </c>
      <c r="AU42" s="923"/>
      <c r="AV42" s="923"/>
    </row>
    <row r="43" spans="1:48" s="212" customFormat="1" ht="11.1" customHeight="1" x14ac:dyDescent="0.25">
      <c r="A43" s="657">
        <v>37</v>
      </c>
      <c r="B43" s="244"/>
      <c r="C43" s="250" t="s">
        <v>315</v>
      </c>
      <c r="D43" s="3639"/>
      <c r="E43" s="1560"/>
      <c r="F43" s="931"/>
      <c r="G43" s="937"/>
      <c r="H43" s="934"/>
      <c r="I43" s="662"/>
      <c r="J43" s="374"/>
      <c r="K43" s="251"/>
      <c r="L43" s="239"/>
      <c r="M43" s="240"/>
      <c r="N43" s="187"/>
      <c r="O43" s="187"/>
      <c r="P43" s="187"/>
      <c r="Q43" s="187"/>
      <c r="R43" s="187"/>
      <c r="S43" s="187"/>
      <c r="T43" s="187"/>
      <c r="U43" s="187"/>
      <c r="V43" s="187"/>
      <c r="W43" s="4443"/>
      <c r="X43" s="4449"/>
      <c r="Y43" s="4443"/>
      <c r="Z43" s="903"/>
      <c r="AA43" s="808"/>
      <c r="AB43" s="667"/>
      <c r="AC43" s="806"/>
      <c r="AD43" s="810"/>
      <c r="AE43" s="3373"/>
      <c r="AF43" s="671"/>
      <c r="AG43" s="242"/>
      <c r="AH43" s="913">
        <v>1</v>
      </c>
      <c r="AI43" s="243">
        <v>0</v>
      </c>
      <c r="AJ43" s="256">
        <v>1</v>
      </c>
      <c r="AK43" s="687">
        <v>42902</v>
      </c>
      <c r="AL43" s="681"/>
      <c r="AM43" s="678">
        <v>4</v>
      </c>
      <c r="AN43" s="679">
        <v>4</v>
      </c>
      <c r="AO43" s="236">
        <v>4</v>
      </c>
      <c r="AU43" s="923"/>
      <c r="AV43" s="923"/>
    </row>
    <row r="44" spans="1:48" s="212" customFormat="1" ht="11.1" customHeight="1" x14ac:dyDescent="0.25">
      <c r="A44" s="657">
        <v>38</v>
      </c>
      <c r="B44" s="244"/>
      <c r="C44" s="705" t="s">
        <v>57</v>
      </c>
      <c r="D44" s="3642"/>
      <c r="E44" s="1563"/>
      <c r="F44" s="930"/>
      <c r="G44" s="936"/>
      <c r="H44" s="933"/>
      <c r="I44" s="939"/>
      <c r="J44" s="706"/>
      <c r="K44" s="251"/>
      <c r="L44" s="249"/>
      <c r="M44" s="843"/>
      <c r="N44" s="883"/>
      <c r="O44" s="883"/>
      <c r="P44" s="883"/>
      <c r="Q44" s="883"/>
      <c r="R44" s="883"/>
      <c r="S44" s="883"/>
      <c r="T44" s="883"/>
      <c r="U44" s="883"/>
      <c r="V44" s="883"/>
      <c r="W44" s="4443"/>
      <c r="X44" s="4449"/>
      <c r="Y44" s="4443"/>
      <c r="Z44" s="904"/>
      <c r="AA44" s="809"/>
      <c r="AB44" s="813"/>
      <c r="AC44" s="807"/>
      <c r="AD44" s="811"/>
      <c r="AE44" s="3374"/>
      <c r="AF44" s="682"/>
      <c r="AG44" s="664"/>
      <c r="AH44" s="914">
        <v>9</v>
      </c>
      <c r="AI44" s="716">
        <v>0</v>
      </c>
      <c r="AJ44" s="717">
        <v>9</v>
      </c>
      <c r="AK44" s="687">
        <v>42797</v>
      </c>
      <c r="AL44" s="719"/>
      <c r="AM44" s="720">
        <v>40</v>
      </c>
      <c r="AN44" s="721">
        <v>40</v>
      </c>
      <c r="AO44" s="722">
        <v>4.4444444444444446</v>
      </c>
      <c r="AU44" s="923"/>
      <c r="AV44" s="923"/>
    </row>
    <row r="45" spans="1:48" s="212" customFormat="1" ht="11.1" customHeight="1" x14ac:dyDescent="0.25">
      <c r="A45" s="657">
        <v>39</v>
      </c>
      <c r="B45" s="244"/>
      <c r="C45" s="2606" t="s">
        <v>297</v>
      </c>
      <c r="D45" s="3643"/>
      <c r="E45" s="3392">
        <v>1</v>
      </c>
      <c r="F45" s="930"/>
      <c r="G45" s="936"/>
      <c r="H45" s="933"/>
      <c r="I45" s="939"/>
      <c r="J45" s="706"/>
      <c r="K45" s="251"/>
      <c r="L45" s="249"/>
      <c r="M45" s="843"/>
      <c r="N45" s="883"/>
      <c r="O45" s="883"/>
      <c r="P45" s="883"/>
      <c r="Q45" s="883"/>
      <c r="R45" s="883"/>
      <c r="S45" s="883"/>
      <c r="T45" s="893"/>
      <c r="U45" s="893"/>
      <c r="V45" s="893"/>
      <c r="W45" s="4442"/>
      <c r="X45" s="4449"/>
      <c r="Y45" s="4442"/>
      <c r="Z45" s="904"/>
      <c r="AA45" s="809"/>
      <c r="AB45" s="813"/>
      <c r="AC45" s="807"/>
      <c r="AD45" s="811"/>
      <c r="AE45" s="3374"/>
      <c r="AF45" s="682"/>
      <c r="AG45" s="664"/>
      <c r="AH45" s="914">
        <v>6</v>
      </c>
      <c r="AI45" s="716">
        <v>0</v>
      </c>
      <c r="AJ45" s="717">
        <v>6</v>
      </c>
      <c r="AK45" s="687">
        <v>42720</v>
      </c>
      <c r="AL45" s="719">
        <v>1</v>
      </c>
      <c r="AM45" s="720">
        <v>52</v>
      </c>
      <c r="AN45" s="721">
        <v>52</v>
      </c>
      <c r="AO45" s="722">
        <v>8.6666666666666661</v>
      </c>
      <c r="AU45" s="923"/>
      <c r="AV45" s="923"/>
    </row>
    <row r="46" spans="1:48" s="212" customFormat="1" ht="11.1" customHeight="1" x14ac:dyDescent="0.25">
      <c r="A46" s="657">
        <v>40</v>
      </c>
      <c r="B46" s="244"/>
      <c r="C46" s="705" t="s">
        <v>310</v>
      </c>
      <c r="D46" s="3642"/>
      <c r="E46" s="1563"/>
      <c r="F46" s="930"/>
      <c r="G46" s="936"/>
      <c r="H46" s="933"/>
      <c r="I46" s="939"/>
      <c r="J46" s="706"/>
      <c r="K46" s="251"/>
      <c r="L46" s="249"/>
      <c r="M46" s="843"/>
      <c r="N46" s="883"/>
      <c r="O46" s="883"/>
      <c r="P46" s="883"/>
      <c r="Q46" s="883"/>
      <c r="R46" s="883"/>
      <c r="S46" s="883"/>
      <c r="T46" s="893"/>
      <c r="U46" s="893"/>
      <c r="V46" s="893"/>
      <c r="W46" s="4442"/>
      <c r="X46" s="4449"/>
      <c r="Y46" s="4442"/>
      <c r="Z46" s="904"/>
      <c r="AA46" s="809"/>
      <c r="AB46" s="813"/>
      <c r="AC46" s="807"/>
      <c r="AD46" s="811"/>
      <c r="AE46" s="3374"/>
      <c r="AF46" s="682"/>
      <c r="AG46" s="664"/>
      <c r="AH46" s="914">
        <v>1</v>
      </c>
      <c r="AI46" s="716">
        <v>0</v>
      </c>
      <c r="AJ46" s="717">
        <v>1</v>
      </c>
      <c r="AK46" s="687">
        <v>42643</v>
      </c>
      <c r="AL46" s="719"/>
      <c r="AM46" s="720">
        <v>3</v>
      </c>
      <c r="AN46" s="721">
        <v>3</v>
      </c>
      <c r="AO46" s="722">
        <v>3</v>
      </c>
      <c r="AU46" s="923"/>
      <c r="AV46" s="923"/>
    </row>
    <row r="47" spans="1:48" s="212" customFormat="1" ht="11.1" customHeight="1" x14ac:dyDescent="0.25">
      <c r="A47" s="657">
        <v>41</v>
      </c>
      <c r="B47" s="244"/>
      <c r="C47" s="250" t="s">
        <v>311</v>
      </c>
      <c r="D47" s="3639"/>
      <c r="E47" s="1560"/>
      <c r="F47" s="931"/>
      <c r="G47" s="937"/>
      <c r="H47" s="934"/>
      <c r="I47" s="662"/>
      <c r="J47" s="374"/>
      <c r="K47" s="251"/>
      <c r="L47" s="239"/>
      <c r="M47" s="240"/>
      <c r="N47" s="187"/>
      <c r="O47" s="187"/>
      <c r="P47" s="187"/>
      <c r="Q47" s="187"/>
      <c r="R47" s="187"/>
      <c r="S47" s="187"/>
      <c r="T47" s="892"/>
      <c r="U47" s="892"/>
      <c r="V47" s="892"/>
      <c r="W47" s="4442"/>
      <c r="X47" s="4447"/>
      <c r="Y47" s="4442"/>
      <c r="Z47" s="903"/>
      <c r="AA47" s="808"/>
      <c r="AB47" s="667"/>
      <c r="AC47" s="806"/>
      <c r="AD47" s="810"/>
      <c r="AE47" s="3373"/>
      <c r="AF47" s="671"/>
      <c r="AG47" s="242"/>
      <c r="AH47" s="913">
        <v>1</v>
      </c>
      <c r="AI47" s="243">
        <v>0</v>
      </c>
      <c r="AJ47" s="256">
        <v>1</v>
      </c>
      <c r="AK47" s="687">
        <v>42643</v>
      </c>
      <c r="AL47" s="681"/>
      <c r="AM47" s="678">
        <v>0</v>
      </c>
      <c r="AN47" s="679">
        <v>0</v>
      </c>
      <c r="AO47" s="236">
        <v>0</v>
      </c>
      <c r="AU47" s="923"/>
      <c r="AV47" s="923"/>
    </row>
    <row r="48" spans="1:48" s="212" customFormat="1" ht="11.1" customHeight="1" x14ac:dyDescent="0.25">
      <c r="A48" s="657">
        <v>42</v>
      </c>
      <c r="B48" s="244"/>
      <c r="C48" s="250" t="s">
        <v>293</v>
      </c>
      <c r="D48" s="3639"/>
      <c r="E48" s="1560"/>
      <c r="F48" s="941"/>
      <c r="G48" s="940"/>
      <c r="H48" s="3487"/>
      <c r="I48" s="662"/>
      <c r="J48" s="255"/>
      <c r="K48" s="251"/>
      <c r="L48" s="239"/>
      <c r="M48" s="240"/>
      <c r="N48" s="187"/>
      <c r="O48" s="187"/>
      <c r="P48" s="187"/>
      <c r="Q48" s="187"/>
      <c r="R48" s="187"/>
      <c r="S48" s="187"/>
      <c r="T48" s="187"/>
      <c r="U48" s="187"/>
      <c r="V48" s="187"/>
      <c r="W48" s="4443"/>
      <c r="X48" s="4447"/>
      <c r="Y48" s="4443"/>
      <c r="Z48" s="376"/>
      <c r="AA48" s="666"/>
      <c r="AB48" s="667"/>
      <c r="AC48" s="668"/>
      <c r="AD48" s="669"/>
      <c r="AE48" s="3376"/>
      <c r="AF48" s="241"/>
      <c r="AG48" s="672"/>
      <c r="AH48" s="913">
        <v>1</v>
      </c>
      <c r="AI48" s="243"/>
      <c r="AJ48" s="256">
        <v>1</v>
      </c>
      <c r="AK48" s="687">
        <v>42367</v>
      </c>
      <c r="AL48" s="681"/>
      <c r="AM48" s="678">
        <v>3</v>
      </c>
      <c r="AN48" s="679">
        <v>3</v>
      </c>
      <c r="AO48" s="236">
        <v>3</v>
      </c>
      <c r="AU48" s="923"/>
      <c r="AV48" s="923"/>
    </row>
    <row r="49" spans="1:48" s="254" customFormat="1" ht="11.1" customHeight="1" x14ac:dyDescent="0.25">
      <c r="A49" s="657">
        <v>43</v>
      </c>
      <c r="B49" s="244"/>
      <c r="C49" s="250" t="s">
        <v>126</v>
      </c>
      <c r="D49" s="3639"/>
      <c r="E49" s="1560"/>
      <c r="F49" s="941"/>
      <c r="G49" s="940"/>
      <c r="H49" s="3487"/>
      <c r="I49" s="662"/>
      <c r="J49" s="255"/>
      <c r="K49" s="251"/>
      <c r="L49" s="239"/>
      <c r="M49" s="240"/>
      <c r="N49" s="187"/>
      <c r="O49" s="187"/>
      <c r="P49" s="187"/>
      <c r="Q49" s="187"/>
      <c r="R49" s="187"/>
      <c r="S49" s="187"/>
      <c r="T49" s="187"/>
      <c r="U49" s="187"/>
      <c r="V49" s="187"/>
      <c r="W49" s="4443"/>
      <c r="X49" s="4447"/>
      <c r="Y49" s="4443"/>
      <c r="Z49" s="376"/>
      <c r="AA49" s="666"/>
      <c r="AB49" s="667"/>
      <c r="AC49" s="668"/>
      <c r="AD49" s="669"/>
      <c r="AE49" s="3376"/>
      <c r="AF49" s="241"/>
      <c r="AG49" s="242"/>
      <c r="AH49" s="913">
        <v>5</v>
      </c>
      <c r="AI49" s="243"/>
      <c r="AJ49" s="256">
        <v>5</v>
      </c>
      <c r="AK49" s="687">
        <v>42356</v>
      </c>
      <c r="AL49" s="681"/>
      <c r="AM49" s="678">
        <v>24</v>
      </c>
      <c r="AN49" s="679">
        <v>24</v>
      </c>
      <c r="AO49" s="236">
        <v>4.8</v>
      </c>
      <c r="AU49" s="925"/>
      <c r="AV49" s="925"/>
    </row>
    <row r="50" spans="1:48" s="254" customFormat="1" ht="11.1" customHeight="1" x14ac:dyDescent="0.25">
      <c r="A50" s="657">
        <v>44</v>
      </c>
      <c r="B50" s="253"/>
      <c r="C50" s="259" t="s">
        <v>86</v>
      </c>
      <c r="D50" s="3644"/>
      <c r="E50" s="1560"/>
      <c r="F50" s="931"/>
      <c r="G50" s="937"/>
      <c r="H50" s="934"/>
      <c r="I50" s="662"/>
      <c r="J50" s="374"/>
      <c r="K50" s="251"/>
      <c r="L50" s="239"/>
      <c r="M50" s="240"/>
      <c r="N50" s="187"/>
      <c r="O50" s="187"/>
      <c r="P50" s="187"/>
      <c r="Q50" s="187"/>
      <c r="R50" s="187"/>
      <c r="S50" s="187"/>
      <c r="T50" s="187"/>
      <c r="U50" s="187"/>
      <c r="V50" s="187"/>
      <c r="W50" s="4443"/>
      <c r="X50" s="4447"/>
      <c r="Y50" s="4443"/>
      <c r="Z50" s="376"/>
      <c r="AA50" s="666"/>
      <c r="AB50" s="667"/>
      <c r="AC50" s="668"/>
      <c r="AD50" s="669"/>
      <c r="AE50" s="3376"/>
      <c r="AF50" s="241"/>
      <c r="AG50" s="242"/>
      <c r="AH50" s="913">
        <v>8</v>
      </c>
      <c r="AI50" s="243"/>
      <c r="AJ50" s="256">
        <v>8</v>
      </c>
      <c r="AK50" s="687">
        <v>42174</v>
      </c>
      <c r="AL50" s="681"/>
      <c r="AM50" s="678">
        <v>51</v>
      </c>
      <c r="AN50" s="679">
        <v>51</v>
      </c>
      <c r="AO50" s="236">
        <v>6.375</v>
      </c>
      <c r="AU50" s="925"/>
      <c r="AV50" s="925"/>
    </row>
    <row r="51" spans="1:48" s="254" customFormat="1" ht="11.1" customHeight="1" x14ac:dyDescent="0.25">
      <c r="A51" s="657">
        <v>45</v>
      </c>
      <c r="B51" s="244"/>
      <c r="C51" s="3401" t="s">
        <v>139</v>
      </c>
      <c r="D51" s="3645"/>
      <c r="E51" s="1558">
        <v>4</v>
      </c>
      <c r="F51" s="931"/>
      <c r="G51" s="937"/>
      <c r="H51" s="934"/>
      <c r="I51" s="662"/>
      <c r="J51" s="374"/>
      <c r="K51" s="251"/>
      <c r="L51" s="239"/>
      <c r="M51" s="240"/>
      <c r="N51" s="187"/>
      <c r="O51" s="187"/>
      <c r="P51" s="187"/>
      <c r="Q51" s="187"/>
      <c r="R51" s="187"/>
      <c r="S51" s="187"/>
      <c r="T51" s="187"/>
      <c r="U51" s="187"/>
      <c r="V51" s="187"/>
      <c r="W51" s="4443"/>
      <c r="X51" s="4447"/>
      <c r="Y51" s="4443"/>
      <c r="Z51" s="376"/>
      <c r="AA51" s="666"/>
      <c r="AB51" s="667"/>
      <c r="AC51" s="668"/>
      <c r="AD51" s="669"/>
      <c r="AE51" s="3376"/>
      <c r="AF51" s="241"/>
      <c r="AG51" s="242"/>
      <c r="AH51" s="913">
        <v>28</v>
      </c>
      <c r="AI51" s="243"/>
      <c r="AJ51" s="256">
        <v>28</v>
      </c>
      <c r="AK51" s="687">
        <v>42104</v>
      </c>
      <c r="AL51" s="681">
        <v>4</v>
      </c>
      <c r="AM51" s="678">
        <v>199</v>
      </c>
      <c r="AN51" s="679">
        <v>199</v>
      </c>
      <c r="AO51" s="236">
        <v>7.1071428571428568</v>
      </c>
      <c r="AU51" s="925"/>
      <c r="AV51" s="925"/>
    </row>
    <row r="52" spans="1:48" s="254" customFormat="1" ht="11.1" customHeight="1" x14ac:dyDescent="0.25">
      <c r="A52" s="657">
        <v>46</v>
      </c>
      <c r="B52" s="244"/>
      <c r="C52" s="259" t="s">
        <v>264</v>
      </c>
      <c r="D52" s="3644"/>
      <c r="E52" s="1560"/>
      <c r="F52" s="931"/>
      <c r="G52" s="937"/>
      <c r="H52" s="934"/>
      <c r="I52" s="662"/>
      <c r="J52" s="374"/>
      <c r="K52" s="251"/>
      <c r="L52" s="239"/>
      <c r="M52" s="240"/>
      <c r="N52" s="187"/>
      <c r="O52" s="187"/>
      <c r="P52" s="187"/>
      <c r="Q52" s="187"/>
      <c r="R52" s="187"/>
      <c r="S52" s="187"/>
      <c r="T52" s="187"/>
      <c r="U52" s="187"/>
      <c r="V52" s="187"/>
      <c r="W52" s="4443"/>
      <c r="X52" s="4447"/>
      <c r="Y52" s="4443"/>
      <c r="Z52" s="376"/>
      <c r="AA52" s="666"/>
      <c r="AB52" s="667"/>
      <c r="AC52" s="668"/>
      <c r="AD52" s="669"/>
      <c r="AE52" s="3376"/>
      <c r="AF52" s="241"/>
      <c r="AG52" s="242"/>
      <c r="AH52" s="913">
        <v>1</v>
      </c>
      <c r="AI52" s="243"/>
      <c r="AJ52" s="256">
        <v>1</v>
      </c>
      <c r="AK52" s="687">
        <v>42062</v>
      </c>
      <c r="AL52" s="681"/>
      <c r="AM52" s="678">
        <v>6</v>
      </c>
      <c r="AN52" s="679">
        <v>6</v>
      </c>
      <c r="AO52" s="236">
        <v>6</v>
      </c>
      <c r="AU52" s="925"/>
      <c r="AV52" s="925"/>
    </row>
    <row r="53" spans="1:48" s="254" customFormat="1" ht="11.1" customHeight="1" x14ac:dyDescent="0.25">
      <c r="A53" s="657">
        <v>47</v>
      </c>
      <c r="B53" s="244"/>
      <c r="C53" s="274" t="s">
        <v>153</v>
      </c>
      <c r="D53" s="3646"/>
      <c r="E53" s="1564">
        <v>1</v>
      </c>
      <c r="F53" s="931"/>
      <c r="G53" s="937"/>
      <c r="H53" s="934"/>
      <c r="I53" s="662"/>
      <c r="J53" s="374"/>
      <c r="K53" s="251"/>
      <c r="L53" s="239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4443"/>
      <c r="X53" s="4447"/>
      <c r="Y53" s="2729"/>
      <c r="Z53" s="376"/>
      <c r="AA53" s="666"/>
      <c r="AB53" s="667"/>
      <c r="AC53" s="668"/>
      <c r="AD53" s="669"/>
      <c r="AE53" s="3376"/>
      <c r="AF53" s="241"/>
      <c r="AG53" s="242"/>
      <c r="AH53" s="913">
        <v>15</v>
      </c>
      <c r="AI53" s="243"/>
      <c r="AJ53" s="256">
        <v>15</v>
      </c>
      <c r="AK53" s="687">
        <v>42034</v>
      </c>
      <c r="AL53" s="681">
        <v>1</v>
      </c>
      <c r="AM53" s="678">
        <v>87</v>
      </c>
      <c r="AN53" s="679">
        <v>87</v>
      </c>
      <c r="AO53" s="282">
        <v>5.8</v>
      </c>
      <c r="AU53" s="925"/>
      <c r="AV53" s="925"/>
    </row>
    <row r="54" spans="1:48" s="254" customFormat="1" ht="11.1" customHeight="1" x14ac:dyDescent="0.25">
      <c r="A54" s="657">
        <v>48</v>
      </c>
      <c r="B54" s="244"/>
      <c r="C54" s="259" t="s">
        <v>262</v>
      </c>
      <c r="D54" s="3644"/>
      <c r="E54" s="1560"/>
      <c r="F54" s="932"/>
      <c r="G54" s="938"/>
      <c r="H54" s="935"/>
      <c r="I54" s="662"/>
      <c r="J54" s="374"/>
      <c r="K54" s="251"/>
      <c r="L54" s="239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4443"/>
      <c r="X54" s="4447"/>
      <c r="Y54" s="2729"/>
      <c r="Z54" s="376"/>
      <c r="AA54" s="666"/>
      <c r="AB54" s="667"/>
      <c r="AC54" s="668"/>
      <c r="AD54" s="669"/>
      <c r="AE54" s="3376"/>
      <c r="AF54" s="241"/>
      <c r="AG54" s="242"/>
      <c r="AH54" s="913">
        <v>1</v>
      </c>
      <c r="AI54" s="243"/>
      <c r="AJ54" s="256">
        <v>1</v>
      </c>
      <c r="AK54" s="687">
        <v>41996</v>
      </c>
      <c r="AL54" s="681"/>
      <c r="AM54" s="678">
        <v>2</v>
      </c>
      <c r="AN54" s="679">
        <v>2</v>
      </c>
      <c r="AO54" s="264">
        <v>2</v>
      </c>
      <c r="AU54" s="925"/>
      <c r="AV54" s="925"/>
    </row>
    <row r="55" spans="1:48" s="254" customFormat="1" ht="11.1" customHeight="1" x14ac:dyDescent="0.25">
      <c r="A55" s="657">
        <v>49</v>
      </c>
      <c r="B55" s="237"/>
      <c r="C55" s="3402" t="s">
        <v>196</v>
      </c>
      <c r="D55" s="3647"/>
      <c r="E55" s="1565">
        <v>3</v>
      </c>
      <c r="F55" s="932" t="s">
        <v>156</v>
      </c>
      <c r="G55" s="938" t="s">
        <v>156</v>
      </c>
      <c r="H55" s="935"/>
      <c r="I55" s="662"/>
      <c r="J55" s="374"/>
      <c r="K55" s="251"/>
      <c r="L55" s="239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4443"/>
      <c r="X55" s="4447"/>
      <c r="Y55" s="2729"/>
      <c r="Z55" s="376"/>
      <c r="AA55" s="666"/>
      <c r="AB55" s="667"/>
      <c r="AC55" s="668"/>
      <c r="AD55" s="669"/>
      <c r="AE55" s="3376"/>
      <c r="AF55" s="241"/>
      <c r="AG55" s="242"/>
      <c r="AH55" s="913">
        <v>13</v>
      </c>
      <c r="AI55" s="243"/>
      <c r="AJ55" s="256">
        <v>13</v>
      </c>
      <c r="AK55" s="687">
        <v>41996</v>
      </c>
      <c r="AL55" s="681">
        <v>3</v>
      </c>
      <c r="AM55" s="678">
        <v>128</v>
      </c>
      <c r="AN55" s="679">
        <v>128</v>
      </c>
      <c r="AO55" s="236">
        <v>9.8461538461538467</v>
      </c>
      <c r="AU55" s="925"/>
      <c r="AV55" s="925"/>
    </row>
    <row r="56" spans="1:48" s="254" customFormat="1" ht="11.1" customHeight="1" x14ac:dyDescent="0.25">
      <c r="A56" s="657">
        <v>50</v>
      </c>
      <c r="B56" s="244"/>
      <c r="C56" s="259" t="s">
        <v>236</v>
      </c>
      <c r="D56" s="3644"/>
      <c r="E56" s="1560"/>
      <c r="F56" s="931"/>
      <c r="G56" s="937"/>
      <c r="H56" s="934"/>
      <c r="I56" s="662"/>
      <c r="J56" s="374"/>
      <c r="K56" s="251"/>
      <c r="L56" s="239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4443"/>
      <c r="X56" s="4447"/>
      <c r="Y56" s="2729"/>
      <c r="Z56" s="376"/>
      <c r="AA56" s="666"/>
      <c r="AB56" s="667"/>
      <c r="AC56" s="668"/>
      <c r="AD56" s="669"/>
      <c r="AE56" s="3376"/>
      <c r="AF56" s="241"/>
      <c r="AG56" s="242"/>
      <c r="AH56" s="913">
        <v>1</v>
      </c>
      <c r="AI56" s="243"/>
      <c r="AJ56" s="256">
        <v>1</v>
      </c>
      <c r="AK56" s="687">
        <v>41943</v>
      </c>
      <c r="AL56" s="681"/>
      <c r="AM56" s="678">
        <v>12</v>
      </c>
      <c r="AN56" s="679">
        <v>12</v>
      </c>
      <c r="AO56" s="236">
        <v>12</v>
      </c>
      <c r="AU56" s="925"/>
      <c r="AV56" s="925"/>
    </row>
    <row r="57" spans="1:48" s="254" customFormat="1" ht="11.1" customHeight="1" x14ac:dyDescent="0.25">
      <c r="A57" s="657">
        <v>51</v>
      </c>
      <c r="B57" s="244"/>
      <c r="C57" s="259" t="s">
        <v>218</v>
      </c>
      <c r="D57" s="3644"/>
      <c r="E57" s="1560"/>
      <c r="F57" s="931"/>
      <c r="G57" s="937"/>
      <c r="H57" s="934"/>
      <c r="I57" s="662"/>
      <c r="J57" s="374"/>
      <c r="K57" s="251"/>
      <c r="L57" s="239"/>
      <c r="M57" s="240"/>
      <c r="N57" s="187"/>
      <c r="O57" s="187"/>
      <c r="P57" s="187"/>
      <c r="Q57" s="187"/>
      <c r="R57" s="187"/>
      <c r="S57" s="187"/>
      <c r="T57" s="187"/>
      <c r="U57" s="187"/>
      <c r="V57" s="187"/>
      <c r="W57" s="4443"/>
      <c r="X57" s="4447"/>
      <c r="Y57" s="4443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5"/>
      <c r="AV57" s="925"/>
    </row>
    <row r="58" spans="1:48" s="254" customFormat="1" ht="11.1" customHeight="1" x14ac:dyDescent="0.25">
      <c r="A58" s="657">
        <v>52</v>
      </c>
      <c r="B58" s="253"/>
      <c r="C58" s="3403" t="s">
        <v>222</v>
      </c>
      <c r="D58" s="3648"/>
      <c r="E58" s="1564">
        <v>1</v>
      </c>
      <c r="F58" s="941"/>
      <c r="G58" s="937"/>
      <c r="H58" s="3487"/>
      <c r="I58" s="662"/>
      <c r="J58" s="255"/>
      <c r="K58" s="248"/>
      <c r="L58" s="239"/>
      <c r="M58" s="240"/>
      <c r="N58" s="187"/>
      <c r="O58" s="187"/>
      <c r="P58" s="187"/>
      <c r="Q58" s="187"/>
      <c r="R58" s="187"/>
      <c r="S58" s="187"/>
      <c r="T58" s="187"/>
      <c r="U58" s="187"/>
      <c r="V58" s="187"/>
      <c r="W58" s="4443"/>
      <c r="X58" s="4447"/>
      <c r="Y58" s="4443"/>
      <c r="Z58" s="3385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5"/>
      <c r="AV58" s="925"/>
    </row>
    <row r="59" spans="1:48" s="254" customFormat="1" ht="11.1" customHeight="1" x14ac:dyDescent="0.25">
      <c r="A59" s="657">
        <v>53</v>
      </c>
      <c r="B59" s="244"/>
      <c r="C59" s="269" t="s">
        <v>227</v>
      </c>
      <c r="D59" s="3649"/>
      <c r="E59" s="1567">
        <v>1</v>
      </c>
      <c r="F59" s="931"/>
      <c r="G59" s="937"/>
      <c r="H59" s="934"/>
      <c r="I59" s="662"/>
      <c r="J59" s="255"/>
      <c r="K59" s="251"/>
      <c r="L59" s="239"/>
      <c r="M59" s="240"/>
      <c r="N59" s="187"/>
      <c r="O59" s="187"/>
      <c r="P59" s="187"/>
      <c r="Q59" s="187"/>
      <c r="R59" s="187"/>
      <c r="S59" s="187"/>
      <c r="T59" s="187"/>
      <c r="U59" s="187"/>
      <c r="V59" s="187"/>
      <c r="W59" s="4443"/>
      <c r="X59" s="4447"/>
      <c r="Y59" s="4443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5"/>
      <c r="AV59" s="925"/>
    </row>
    <row r="60" spans="1:48" s="254" customFormat="1" ht="11.1" customHeight="1" x14ac:dyDescent="0.25">
      <c r="A60" s="657">
        <v>54</v>
      </c>
      <c r="B60" s="244"/>
      <c r="C60" s="628" t="s">
        <v>136</v>
      </c>
      <c r="D60" s="3650"/>
      <c r="E60" s="1561">
        <v>4</v>
      </c>
      <c r="F60" s="931"/>
      <c r="G60" s="937"/>
      <c r="H60" s="934" t="s">
        <v>156</v>
      </c>
      <c r="I60" s="662" t="s">
        <v>156</v>
      </c>
      <c r="J60" s="255"/>
      <c r="K60" s="251"/>
      <c r="L60" s="239"/>
      <c r="M60" s="240"/>
      <c r="N60" s="187"/>
      <c r="O60" s="187"/>
      <c r="P60" s="187"/>
      <c r="Q60" s="187"/>
      <c r="R60" s="187"/>
      <c r="S60" s="187"/>
      <c r="T60" s="187"/>
      <c r="U60" s="187"/>
      <c r="V60" s="187"/>
      <c r="W60" s="4443"/>
      <c r="X60" s="4447"/>
      <c r="Y60" s="4443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5"/>
      <c r="AV60" s="925"/>
    </row>
    <row r="61" spans="1:48" s="212" customFormat="1" ht="11.1" customHeight="1" x14ac:dyDescent="0.25">
      <c r="A61" s="657">
        <v>55</v>
      </c>
      <c r="B61" s="237"/>
      <c r="C61" s="274" t="s">
        <v>137</v>
      </c>
      <c r="D61" s="3646"/>
      <c r="E61" s="1564">
        <v>1</v>
      </c>
      <c r="F61" s="931"/>
      <c r="G61" s="937"/>
      <c r="H61" s="934"/>
      <c r="I61" s="662"/>
      <c r="J61" s="255"/>
      <c r="K61" s="251"/>
      <c r="L61" s="239"/>
      <c r="M61" s="240"/>
      <c r="N61" s="187"/>
      <c r="O61" s="187"/>
      <c r="P61" s="187"/>
      <c r="Q61" s="187"/>
      <c r="R61" s="187"/>
      <c r="S61" s="187"/>
      <c r="T61" s="187"/>
      <c r="U61" s="187"/>
      <c r="V61" s="187"/>
      <c r="W61" s="4443"/>
      <c r="X61" s="4447"/>
      <c r="Y61" s="4443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3"/>
      <c r="AV61" s="923"/>
    </row>
    <row r="62" spans="1:48" s="212" customFormat="1" ht="11.1" customHeight="1" x14ac:dyDescent="0.2">
      <c r="A62" s="657">
        <v>56</v>
      </c>
      <c r="B62" s="253"/>
      <c r="C62" s="259" t="s">
        <v>205</v>
      </c>
      <c r="D62" s="3644"/>
      <c r="E62" s="1560"/>
      <c r="F62" s="931"/>
      <c r="G62" s="937"/>
      <c r="H62" s="934"/>
      <c r="I62" s="662"/>
      <c r="J62" s="255"/>
      <c r="K62" s="251"/>
      <c r="L62" s="239"/>
      <c r="M62" s="240"/>
      <c r="N62" s="187"/>
      <c r="O62" s="187"/>
      <c r="P62" s="187"/>
      <c r="Q62" s="187"/>
      <c r="R62" s="187"/>
      <c r="S62" s="187"/>
      <c r="T62" s="187"/>
      <c r="U62" s="187"/>
      <c r="V62" s="187"/>
      <c r="W62" s="4443"/>
      <c r="X62" s="4447"/>
      <c r="Y62" s="4443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3"/>
      <c r="AV62" s="923"/>
    </row>
    <row r="63" spans="1:48" s="212" customFormat="1" ht="11.1" customHeight="1" x14ac:dyDescent="0.25">
      <c r="A63" s="657">
        <v>57</v>
      </c>
      <c r="B63" s="253"/>
      <c r="C63" s="257" t="s">
        <v>169</v>
      </c>
      <c r="D63" s="3651"/>
      <c r="E63" s="1568"/>
      <c r="F63" s="931"/>
      <c r="G63" s="937"/>
      <c r="H63" s="934"/>
      <c r="I63" s="662"/>
      <c r="J63" s="3393"/>
      <c r="K63" s="248"/>
      <c r="L63" s="239"/>
      <c r="M63" s="240"/>
      <c r="N63" s="187"/>
      <c r="O63" s="187"/>
      <c r="P63" s="187"/>
      <c r="Q63" s="187"/>
      <c r="R63" s="187"/>
      <c r="S63" s="187"/>
      <c r="T63" s="187"/>
      <c r="U63" s="187"/>
      <c r="V63" s="187"/>
      <c r="W63" s="4443"/>
      <c r="X63" s="4447"/>
      <c r="Y63" s="4443"/>
      <c r="Z63" s="3387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3"/>
      <c r="AV63" s="923"/>
    </row>
    <row r="64" spans="1:48" s="212" customFormat="1" ht="11.1" customHeight="1" x14ac:dyDescent="0.25">
      <c r="A64" s="657">
        <v>58</v>
      </c>
      <c r="B64" s="253"/>
      <c r="C64" s="259" t="s">
        <v>65</v>
      </c>
      <c r="D64" s="3644"/>
      <c r="E64" s="1569"/>
      <c r="F64" s="931"/>
      <c r="G64" s="937"/>
      <c r="H64" s="934"/>
      <c r="I64" s="662"/>
      <c r="J64" s="255"/>
      <c r="K64" s="248"/>
      <c r="L64" s="239"/>
      <c r="M64" s="240"/>
      <c r="N64" s="187"/>
      <c r="O64" s="187"/>
      <c r="P64" s="187"/>
      <c r="Q64" s="187"/>
      <c r="R64" s="187"/>
      <c r="S64" s="187"/>
      <c r="T64" s="187"/>
      <c r="U64" s="187"/>
      <c r="V64" s="187"/>
      <c r="W64" s="4443"/>
      <c r="X64" s="4447"/>
      <c r="Y64" s="4443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3"/>
      <c r="AV64" s="923"/>
    </row>
    <row r="65" spans="1:48" s="212" customFormat="1" ht="11.1" customHeight="1" x14ac:dyDescent="0.25">
      <c r="A65" s="657">
        <v>59</v>
      </c>
      <c r="B65" s="253"/>
      <c r="C65" s="259" t="s">
        <v>160</v>
      </c>
      <c r="D65" s="3644"/>
      <c r="E65" s="1569"/>
      <c r="F65" s="931"/>
      <c r="G65" s="937"/>
      <c r="H65" s="934"/>
      <c r="I65" s="662"/>
      <c r="J65" s="265"/>
      <c r="K65" s="248"/>
      <c r="L65" s="239"/>
      <c r="M65" s="240"/>
      <c r="N65" s="187"/>
      <c r="O65" s="187"/>
      <c r="P65" s="187"/>
      <c r="Q65" s="187"/>
      <c r="R65" s="187"/>
      <c r="S65" s="187"/>
      <c r="T65" s="187"/>
      <c r="U65" s="187"/>
      <c r="V65" s="187"/>
      <c r="W65" s="4443"/>
      <c r="X65" s="4447"/>
      <c r="Y65" s="4443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3"/>
      <c r="AV65" s="923"/>
    </row>
    <row r="66" spans="1:48" s="254" customFormat="1" ht="11.1" customHeight="1" x14ac:dyDescent="0.25">
      <c r="A66" s="657">
        <v>60</v>
      </c>
      <c r="B66" s="253"/>
      <c r="C66" s="278" t="s">
        <v>149</v>
      </c>
      <c r="D66" s="3652"/>
      <c r="E66" s="1571"/>
      <c r="F66" s="931"/>
      <c r="G66" s="937"/>
      <c r="H66" s="934"/>
      <c r="I66" s="662"/>
      <c r="J66" s="3395"/>
      <c r="K66" s="786"/>
      <c r="L66" s="239"/>
      <c r="M66" s="240"/>
      <c r="N66" s="187"/>
      <c r="O66" s="187"/>
      <c r="P66" s="187"/>
      <c r="Q66" s="187"/>
      <c r="R66" s="187"/>
      <c r="S66" s="187"/>
      <c r="T66" s="187"/>
      <c r="U66" s="187"/>
      <c r="V66" s="187"/>
      <c r="W66" s="4443"/>
      <c r="X66" s="4447"/>
      <c r="Y66" s="4443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5"/>
      <c r="AV66" s="925"/>
    </row>
    <row r="67" spans="1:48" s="254" customFormat="1" ht="11.1" customHeight="1" x14ac:dyDescent="0.25">
      <c r="A67" s="657">
        <v>61</v>
      </c>
      <c r="B67" s="244"/>
      <c r="C67" s="278" t="s">
        <v>168</v>
      </c>
      <c r="D67" s="3652"/>
      <c r="E67" s="1571"/>
      <c r="F67" s="931"/>
      <c r="G67" s="937"/>
      <c r="H67" s="934"/>
      <c r="I67" s="662"/>
      <c r="J67" s="3394"/>
      <c r="K67" s="248"/>
      <c r="L67" s="239"/>
      <c r="M67" s="240"/>
      <c r="N67" s="187"/>
      <c r="O67" s="187"/>
      <c r="P67" s="187"/>
      <c r="Q67" s="187"/>
      <c r="R67" s="187"/>
      <c r="S67" s="187"/>
      <c r="T67" s="187"/>
      <c r="U67" s="187"/>
      <c r="V67" s="187"/>
      <c r="W67" s="4443"/>
      <c r="X67" s="4447"/>
      <c r="Y67" s="4443"/>
      <c r="Z67" s="2745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5"/>
      <c r="AV67" s="925"/>
    </row>
    <row r="68" spans="1:48" s="254" customFormat="1" ht="11.1" customHeight="1" x14ac:dyDescent="0.25">
      <c r="A68" s="657">
        <v>62</v>
      </c>
      <c r="B68" s="244"/>
      <c r="C68" s="259" t="s">
        <v>37</v>
      </c>
      <c r="D68" s="3644"/>
      <c r="E68" s="1569"/>
      <c r="F68" s="931"/>
      <c r="G68" s="937"/>
      <c r="H68" s="934"/>
      <c r="I68" s="662"/>
      <c r="J68" s="265"/>
      <c r="K68" s="251"/>
      <c r="L68" s="239"/>
      <c r="M68" s="240"/>
      <c r="N68" s="187"/>
      <c r="O68" s="187"/>
      <c r="P68" s="187"/>
      <c r="Q68" s="187"/>
      <c r="R68" s="187"/>
      <c r="S68" s="187"/>
      <c r="T68" s="187"/>
      <c r="U68" s="187"/>
      <c r="V68" s="187"/>
      <c r="W68" s="4443"/>
      <c r="X68" s="4447"/>
      <c r="Y68" s="4443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5"/>
      <c r="AV68" s="925"/>
    </row>
    <row r="69" spans="1:48" s="254" customFormat="1" ht="11.1" customHeight="1" x14ac:dyDescent="0.25">
      <c r="A69" s="657">
        <v>63</v>
      </c>
      <c r="B69" s="253"/>
      <c r="C69" s="704" t="s">
        <v>167</v>
      </c>
      <c r="D69" s="3653"/>
      <c r="E69" s="1572"/>
      <c r="F69" s="931"/>
      <c r="G69" s="937"/>
      <c r="H69" s="934"/>
      <c r="I69" s="662"/>
      <c r="J69" s="780"/>
      <c r="K69" s="238"/>
      <c r="L69" s="239"/>
      <c r="M69" s="240"/>
      <c r="N69" s="187"/>
      <c r="O69" s="187"/>
      <c r="P69" s="187"/>
      <c r="Q69" s="187"/>
      <c r="R69" s="187"/>
      <c r="S69" s="187"/>
      <c r="T69" s="187"/>
      <c r="U69" s="187"/>
      <c r="V69" s="187"/>
      <c r="W69" s="4443"/>
      <c r="X69" s="4447"/>
      <c r="Y69" s="4443"/>
      <c r="Z69" s="2730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5"/>
      <c r="AV69" s="925"/>
    </row>
    <row r="70" spans="1:48" s="254" customFormat="1" ht="11.1" customHeight="1" x14ac:dyDescent="0.25">
      <c r="A70" s="657">
        <v>64</v>
      </c>
      <c r="B70" s="244"/>
      <c r="C70" s="269" t="s">
        <v>238</v>
      </c>
      <c r="D70" s="3649"/>
      <c r="E70" s="1570">
        <v>1</v>
      </c>
      <c r="F70" s="931"/>
      <c r="G70" s="937"/>
      <c r="H70" s="934"/>
      <c r="I70" s="662"/>
      <c r="J70" s="255"/>
      <c r="K70" s="248"/>
      <c r="L70" s="239"/>
      <c r="M70" s="240"/>
      <c r="N70" s="187"/>
      <c r="O70" s="187"/>
      <c r="P70" s="187"/>
      <c r="Q70" s="187"/>
      <c r="R70" s="187"/>
      <c r="S70" s="187"/>
      <c r="T70" s="187"/>
      <c r="U70" s="187"/>
      <c r="V70" s="187"/>
      <c r="W70" s="4443"/>
      <c r="X70" s="4447"/>
      <c r="Y70" s="4443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5"/>
      <c r="AV70" s="925"/>
    </row>
    <row r="71" spans="1:48" s="254" customFormat="1" ht="11.1" customHeight="1" x14ac:dyDescent="0.25">
      <c r="A71" s="657">
        <v>65</v>
      </c>
      <c r="B71" s="253"/>
      <c r="C71" s="259" t="s">
        <v>63</v>
      </c>
      <c r="D71" s="3644"/>
      <c r="E71" s="1569"/>
      <c r="F71" s="931"/>
      <c r="G71" s="937"/>
      <c r="H71" s="934"/>
      <c r="I71" s="662"/>
      <c r="J71" s="275"/>
      <c r="K71" s="245"/>
      <c r="L71" s="239"/>
      <c r="M71" s="240"/>
      <c r="N71" s="187"/>
      <c r="O71" s="187"/>
      <c r="P71" s="187"/>
      <c r="Q71" s="187"/>
      <c r="R71" s="187"/>
      <c r="S71" s="187"/>
      <c r="T71" s="187"/>
      <c r="U71" s="187"/>
      <c r="V71" s="187"/>
      <c r="W71" s="4443"/>
      <c r="X71" s="4447"/>
      <c r="Y71" s="4443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5"/>
      <c r="AV71" s="925"/>
    </row>
    <row r="72" spans="1:48" s="254" customFormat="1" ht="11.1" customHeight="1" x14ac:dyDescent="0.25">
      <c r="A72" s="657">
        <v>66</v>
      </c>
      <c r="B72" s="253"/>
      <c r="C72" s="259" t="s">
        <v>118</v>
      </c>
      <c r="D72" s="3644"/>
      <c r="E72" s="1569"/>
      <c r="F72" s="931"/>
      <c r="G72" s="937"/>
      <c r="H72" s="934"/>
      <c r="I72" s="662"/>
      <c r="J72" s="283"/>
      <c r="K72" s="285"/>
      <c r="L72" s="239"/>
      <c r="M72" s="240"/>
      <c r="N72" s="187"/>
      <c r="O72" s="187"/>
      <c r="P72" s="187"/>
      <c r="Q72" s="187"/>
      <c r="R72" s="187"/>
      <c r="S72" s="187"/>
      <c r="T72" s="187"/>
      <c r="U72" s="187"/>
      <c r="V72" s="187"/>
      <c r="W72" s="4443"/>
      <c r="X72" s="4447"/>
      <c r="Y72" s="4443"/>
      <c r="Z72" s="37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5"/>
      <c r="AV72" s="925"/>
    </row>
    <row r="73" spans="1:48" s="254" customFormat="1" ht="11.1" customHeight="1" x14ac:dyDescent="0.25">
      <c r="A73" s="657">
        <v>67</v>
      </c>
      <c r="B73" s="253"/>
      <c r="C73" s="259" t="s">
        <v>117</v>
      </c>
      <c r="D73" s="3644"/>
      <c r="E73" s="1569"/>
      <c r="F73" s="931"/>
      <c r="G73" s="937"/>
      <c r="H73" s="934"/>
      <c r="I73" s="662"/>
      <c r="J73" s="283"/>
      <c r="K73" s="285"/>
      <c r="L73" s="239"/>
      <c r="M73" s="240"/>
      <c r="N73" s="187"/>
      <c r="O73" s="187"/>
      <c r="P73" s="187"/>
      <c r="Q73" s="187"/>
      <c r="R73" s="187"/>
      <c r="S73" s="187"/>
      <c r="T73" s="187"/>
      <c r="U73" s="187"/>
      <c r="V73" s="187"/>
      <c r="W73" s="4443"/>
      <c r="X73" s="4447"/>
      <c r="Y73" s="4443"/>
      <c r="Z73" s="37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5"/>
      <c r="AV73" s="925"/>
    </row>
    <row r="74" spans="1:48" s="254" customFormat="1" ht="11.1" customHeight="1" x14ac:dyDescent="0.25">
      <c r="A74" s="657">
        <v>68</v>
      </c>
      <c r="B74" s="253"/>
      <c r="C74" s="269" t="s">
        <v>144</v>
      </c>
      <c r="D74" s="3649"/>
      <c r="E74" s="1570">
        <v>1</v>
      </c>
      <c r="F74" s="931"/>
      <c r="G74" s="937"/>
      <c r="H74" s="934"/>
      <c r="I74" s="662"/>
      <c r="J74" s="255"/>
      <c r="K74" s="238"/>
      <c r="L74" s="239"/>
      <c r="M74" s="240"/>
      <c r="N74" s="187"/>
      <c r="O74" s="187"/>
      <c r="P74" s="187"/>
      <c r="Q74" s="187"/>
      <c r="R74" s="187"/>
      <c r="S74" s="187"/>
      <c r="T74" s="187"/>
      <c r="U74" s="187"/>
      <c r="V74" s="187"/>
      <c r="W74" s="4443"/>
      <c r="X74" s="4447"/>
      <c r="Y74" s="4443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5"/>
      <c r="AV74" s="925"/>
    </row>
    <row r="75" spans="1:48" s="254" customFormat="1" ht="11.1" customHeight="1" x14ac:dyDescent="0.25">
      <c r="A75" s="657">
        <v>69</v>
      </c>
      <c r="B75" s="253"/>
      <c r="C75" s="259" t="s">
        <v>83</v>
      </c>
      <c r="D75" s="3644"/>
      <c r="E75" s="1569"/>
      <c r="F75" s="931"/>
      <c r="G75" s="937"/>
      <c r="H75" s="934"/>
      <c r="I75" s="662"/>
      <c r="J75" s="255"/>
      <c r="K75" s="238"/>
      <c r="L75" s="239"/>
      <c r="M75" s="240"/>
      <c r="N75" s="187"/>
      <c r="O75" s="187"/>
      <c r="P75" s="187"/>
      <c r="Q75" s="187"/>
      <c r="R75" s="187"/>
      <c r="S75" s="187"/>
      <c r="T75" s="187"/>
      <c r="U75" s="187"/>
      <c r="V75" s="187"/>
      <c r="W75" s="4443"/>
      <c r="X75" s="4447"/>
      <c r="Y75" s="4443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5"/>
      <c r="AV75" s="925"/>
    </row>
    <row r="76" spans="1:48" s="254" customFormat="1" ht="11.1" customHeight="1" x14ac:dyDescent="0.25">
      <c r="A76" s="657">
        <v>70</v>
      </c>
      <c r="B76" s="253"/>
      <c r="C76" s="259" t="s">
        <v>36</v>
      </c>
      <c r="D76" s="3644"/>
      <c r="E76" s="1569"/>
      <c r="F76" s="931"/>
      <c r="G76" s="937"/>
      <c r="H76" s="934"/>
      <c r="I76" s="662"/>
      <c r="J76" s="260"/>
      <c r="K76" s="787"/>
      <c r="L76" s="239"/>
      <c r="M76" s="240"/>
      <c r="N76" s="187"/>
      <c r="O76" s="187"/>
      <c r="P76" s="187"/>
      <c r="Q76" s="187"/>
      <c r="R76" s="187"/>
      <c r="S76" s="187"/>
      <c r="T76" s="187"/>
      <c r="U76" s="187"/>
      <c r="V76" s="187"/>
      <c r="W76" s="4443"/>
      <c r="X76" s="4447"/>
      <c r="Y76" s="4443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5"/>
      <c r="AV76" s="925"/>
    </row>
    <row r="77" spans="1:48" s="254" customFormat="1" ht="11.1" customHeight="1" x14ac:dyDescent="0.25">
      <c r="A77" s="657">
        <v>71</v>
      </c>
      <c r="B77" s="244"/>
      <c r="C77" s="257" t="s">
        <v>43</v>
      </c>
      <c r="D77" s="3651"/>
      <c r="E77" s="1568"/>
      <c r="F77" s="931"/>
      <c r="G77" s="937"/>
      <c r="H77" s="934"/>
      <c r="I77" s="662"/>
      <c r="J77" s="258"/>
      <c r="K77" s="245"/>
      <c r="L77" s="239"/>
      <c r="M77" s="240"/>
      <c r="N77" s="187"/>
      <c r="O77" s="187"/>
      <c r="P77" s="187"/>
      <c r="Q77" s="187"/>
      <c r="R77" s="187"/>
      <c r="S77" s="187"/>
      <c r="T77" s="187"/>
      <c r="U77" s="187"/>
      <c r="V77" s="187"/>
      <c r="W77" s="4443"/>
      <c r="X77" s="4447"/>
      <c r="Y77" s="4443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5"/>
      <c r="AV77" s="925"/>
    </row>
    <row r="78" spans="1:48" s="254" customFormat="1" ht="11.1" customHeight="1" x14ac:dyDescent="0.25">
      <c r="A78" s="657">
        <v>72</v>
      </c>
      <c r="B78" s="253"/>
      <c r="C78" s="274" t="s">
        <v>143</v>
      </c>
      <c r="D78" s="3646"/>
      <c r="E78" s="1573">
        <v>1</v>
      </c>
      <c r="F78" s="931"/>
      <c r="G78" s="937"/>
      <c r="H78" s="934"/>
      <c r="I78" s="662"/>
      <c r="J78" s="275"/>
      <c r="K78" s="238"/>
      <c r="L78" s="239"/>
      <c r="M78" s="240"/>
      <c r="N78" s="187"/>
      <c r="O78" s="187"/>
      <c r="P78" s="187"/>
      <c r="Q78" s="187"/>
      <c r="R78" s="187"/>
      <c r="S78" s="187"/>
      <c r="T78" s="187"/>
      <c r="U78" s="187"/>
      <c r="V78" s="187"/>
      <c r="W78" s="4443"/>
      <c r="X78" s="4447"/>
      <c r="Y78" s="4443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5"/>
      <c r="AV78" s="925"/>
    </row>
    <row r="79" spans="1:48" s="254" customFormat="1" ht="11.1" customHeight="1" x14ac:dyDescent="0.25">
      <c r="A79" s="657">
        <v>73</v>
      </c>
      <c r="B79" s="244"/>
      <c r="C79" s="259" t="s">
        <v>82</v>
      </c>
      <c r="D79" s="3644"/>
      <c r="E79" s="1569"/>
      <c r="F79" s="931"/>
      <c r="G79" s="937"/>
      <c r="H79" s="934"/>
      <c r="I79" s="662"/>
      <c r="J79" s="283"/>
      <c r="K79" s="285"/>
      <c r="L79" s="239"/>
      <c r="M79" s="240"/>
      <c r="N79" s="187"/>
      <c r="O79" s="187"/>
      <c r="P79" s="187"/>
      <c r="Q79" s="187"/>
      <c r="R79" s="187"/>
      <c r="S79" s="187"/>
      <c r="T79" s="187"/>
      <c r="U79" s="187"/>
      <c r="V79" s="187"/>
      <c r="W79" s="4443"/>
      <c r="X79" s="4447"/>
      <c r="Y79" s="4443"/>
      <c r="Z79" s="37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5"/>
      <c r="AV79" s="925"/>
    </row>
    <row r="80" spans="1:48" s="254" customFormat="1" ht="11.1" customHeight="1" x14ac:dyDescent="0.25">
      <c r="A80" s="657">
        <v>74</v>
      </c>
      <c r="B80" s="253"/>
      <c r="C80" s="259" t="s">
        <v>31</v>
      </c>
      <c r="D80" s="3644"/>
      <c r="E80" s="1569"/>
      <c r="F80" s="931"/>
      <c r="G80" s="937"/>
      <c r="H80" s="934"/>
      <c r="I80" s="662"/>
      <c r="J80" s="277"/>
      <c r="K80" s="245"/>
      <c r="L80" s="239"/>
      <c r="M80" s="240"/>
      <c r="N80" s="187"/>
      <c r="O80" s="187"/>
      <c r="P80" s="187"/>
      <c r="Q80" s="187"/>
      <c r="R80" s="187"/>
      <c r="S80" s="187"/>
      <c r="T80" s="187"/>
      <c r="U80" s="187"/>
      <c r="V80" s="187"/>
      <c r="W80" s="4443"/>
      <c r="X80" s="4447"/>
      <c r="Y80" s="4443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5"/>
      <c r="AV80" s="925"/>
    </row>
    <row r="81" spans="1:54" s="254" customFormat="1" ht="11.1" customHeight="1" x14ac:dyDescent="0.25">
      <c r="A81" s="657">
        <v>75</v>
      </c>
      <c r="B81" s="237"/>
      <c r="C81" s="259" t="s">
        <v>80</v>
      </c>
      <c r="D81" s="3644"/>
      <c r="E81" s="1569"/>
      <c r="F81" s="931"/>
      <c r="G81" s="937"/>
      <c r="H81" s="934"/>
      <c r="I81" s="662"/>
      <c r="J81" s="283"/>
      <c r="K81" s="285"/>
      <c r="L81" s="239"/>
      <c r="M81" s="240"/>
      <c r="N81" s="187"/>
      <c r="O81" s="187"/>
      <c r="P81" s="187"/>
      <c r="Q81" s="187"/>
      <c r="R81" s="187"/>
      <c r="S81" s="187"/>
      <c r="T81" s="187"/>
      <c r="U81" s="187"/>
      <c r="V81" s="187"/>
      <c r="W81" s="4443"/>
      <c r="X81" s="4447"/>
      <c r="Y81" s="4443"/>
      <c r="Z81" s="37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U81" s="925"/>
      <c r="AV81" s="925"/>
    </row>
    <row r="82" spans="1:54" s="254" customFormat="1" ht="11.1" customHeight="1" x14ac:dyDescent="0.25">
      <c r="A82" s="657">
        <v>76</v>
      </c>
      <c r="B82" s="253"/>
      <c r="C82" s="259" t="s">
        <v>8</v>
      </c>
      <c r="D82" s="3644"/>
      <c r="E82" s="1569"/>
      <c r="F82" s="931"/>
      <c r="G82" s="937"/>
      <c r="H82" s="934"/>
      <c r="I82" s="662"/>
      <c r="J82" s="273"/>
      <c r="K82" s="785"/>
      <c r="L82" s="239"/>
      <c r="M82" s="240"/>
      <c r="N82" s="187"/>
      <c r="O82" s="187"/>
      <c r="P82" s="187"/>
      <c r="Q82" s="187"/>
      <c r="R82" s="187"/>
      <c r="S82" s="187"/>
      <c r="T82" s="187"/>
      <c r="U82" s="187"/>
      <c r="V82" s="187"/>
      <c r="W82" s="4443"/>
      <c r="X82" s="4447"/>
      <c r="Y82" s="4443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U82" s="925"/>
      <c r="AV82" s="925"/>
    </row>
    <row r="83" spans="1:54" s="212" customFormat="1" ht="11.1" customHeight="1" x14ac:dyDescent="0.25">
      <c r="A83" s="657">
        <v>77</v>
      </c>
      <c r="B83" s="244"/>
      <c r="C83" s="259" t="s">
        <v>2</v>
      </c>
      <c r="D83" s="3644"/>
      <c r="E83" s="1569"/>
      <c r="F83" s="931"/>
      <c r="G83" s="937"/>
      <c r="H83" s="934"/>
      <c r="I83" s="662"/>
      <c r="J83" s="708"/>
      <c r="K83" s="245"/>
      <c r="L83" s="239"/>
      <c r="M83" s="240"/>
      <c r="N83" s="187"/>
      <c r="O83" s="187"/>
      <c r="P83" s="187"/>
      <c r="Q83" s="187"/>
      <c r="R83" s="187"/>
      <c r="S83" s="187"/>
      <c r="T83" s="187"/>
      <c r="U83" s="187"/>
      <c r="V83" s="187"/>
      <c r="W83" s="4443"/>
      <c r="X83" s="4447"/>
      <c r="Y83" s="4443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U83" s="923"/>
      <c r="AV83" s="923"/>
    </row>
    <row r="84" spans="1:54" s="212" customFormat="1" ht="11.1" customHeight="1" x14ac:dyDescent="0.25">
      <c r="A84" s="657">
        <v>78</v>
      </c>
      <c r="B84" s="244"/>
      <c r="C84" s="779" t="s">
        <v>145</v>
      </c>
      <c r="D84" s="3654"/>
      <c r="E84" s="1574">
        <v>1</v>
      </c>
      <c r="F84" s="931"/>
      <c r="G84" s="937" t="s">
        <v>156</v>
      </c>
      <c r="H84" s="934"/>
      <c r="I84" s="662"/>
      <c r="J84" s="707"/>
      <c r="K84" s="245"/>
      <c r="L84" s="239"/>
      <c r="M84" s="240"/>
      <c r="N84" s="187"/>
      <c r="O84" s="187"/>
      <c r="P84" s="187"/>
      <c r="Q84" s="187"/>
      <c r="R84" s="187"/>
      <c r="S84" s="187"/>
      <c r="T84" s="187"/>
      <c r="U84" s="187"/>
      <c r="V84" s="187"/>
      <c r="W84" s="4443"/>
      <c r="X84" s="4447"/>
      <c r="Y84" s="4443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U84" s="923"/>
      <c r="AV84" s="923"/>
    </row>
    <row r="85" spans="1:54" s="212" customFormat="1" ht="11.1" customHeight="1" x14ac:dyDescent="0.25">
      <c r="A85" s="657">
        <v>79</v>
      </c>
      <c r="B85" s="237"/>
      <c r="C85" s="278" t="s">
        <v>1</v>
      </c>
      <c r="D85" s="3652"/>
      <c r="E85" s="1571"/>
      <c r="F85" s="931"/>
      <c r="G85" s="937"/>
      <c r="H85" s="934"/>
      <c r="I85" s="662"/>
      <c r="J85" s="782"/>
      <c r="K85" s="245"/>
      <c r="L85" s="239"/>
      <c r="M85" s="240"/>
      <c r="N85" s="187"/>
      <c r="O85" s="187"/>
      <c r="P85" s="187"/>
      <c r="Q85" s="187"/>
      <c r="R85" s="187"/>
      <c r="S85" s="187"/>
      <c r="T85" s="187"/>
      <c r="U85" s="187"/>
      <c r="V85" s="187"/>
      <c r="W85" s="4443"/>
      <c r="X85" s="4447"/>
      <c r="Y85" s="4443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U85" s="923"/>
      <c r="AV85" s="923"/>
    </row>
    <row r="86" spans="1:54" s="212" customFormat="1" ht="11.1" customHeight="1" x14ac:dyDescent="0.25">
      <c r="A86" s="657">
        <v>80</v>
      </c>
      <c r="B86" s="253"/>
      <c r="C86" s="778" t="s">
        <v>60</v>
      </c>
      <c r="D86" s="3655"/>
      <c r="E86" s="1575"/>
      <c r="F86" s="931"/>
      <c r="G86" s="937"/>
      <c r="H86" s="934"/>
      <c r="I86" s="662"/>
      <c r="J86" s="783"/>
      <c r="K86" s="245"/>
      <c r="L86" s="239"/>
      <c r="M86" s="240"/>
      <c r="N86" s="187"/>
      <c r="O86" s="187"/>
      <c r="P86" s="187"/>
      <c r="Q86" s="187"/>
      <c r="R86" s="187"/>
      <c r="S86" s="187"/>
      <c r="T86" s="187"/>
      <c r="U86" s="187"/>
      <c r="V86" s="187"/>
      <c r="W86" s="4443"/>
      <c r="X86" s="4447"/>
      <c r="Y86" s="4443"/>
      <c r="Z86" s="3621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U86" s="923"/>
      <c r="AV86" s="923"/>
    </row>
    <row r="87" spans="1:54" s="212" customFormat="1" ht="11.1" customHeight="1" x14ac:dyDescent="0.25">
      <c r="A87" s="657">
        <v>81</v>
      </c>
      <c r="B87" s="253"/>
      <c r="C87" s="274" t="s">
        <v>224</v>
      </c>
      <c r="D87" s="3646"/>
      <c r="E87" s="1573">
        <v>1</v>
      </c>
      <c r="F87" s="931"/>
      <c r="G87" s="937" t="s">
        <v>156</v>
      </c>
      <c r="H87" s="934"/>
      <c r="I87" s="662"/>
      <c r="J87" s="265"/>
      <c r="K87" s="245"/>
      <c r="L87" s="239"/>
      <c r="M87" s="240"/>
      <c r="N87" s="187"/>
      <c r="O87" s="187"/>
      <c r="P87" s="187"/>
      <c r="Q87" s="187"/>
      <c r="R87" s="187"/>
      <c r="S87" s="187"/>
      <c r="T87" s="187"/>
      <c r="U87" s="187"/>
      <c r="V87" s="187"/>
      <c r="W87" s="4443"/>
      <c r="X87" s="4447"/>
      <c r="Y87" s="4443"/>
      <c r="Z87" s="3385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U87" s="923"/>
      <c r="AV87" s="923"/>
    </row>
    <row r="88" spans="1:54" s="212" customFormat="1" ht="11.1" customHeight="1" x14ac:dyDescent="0.25">
      <c r="A88" s="657">
        <v>82</v>
      </c>
      <c r="B88" s="253"/>
      <c r="C88" s="257" t="s">
        <v>55</v>
      </c>
      <c r="D88" s="3651"/>
      <c r="E88" s="1568"/>
      <c r="F88" s="931"/>
      <c r="G88" s="937"/>
      <c r="H88" s="934"/>
      <c r="I88" s="662"/>
      <c r="J88" s="784"/>
      <c r="K88" s="238"/>
      <c r="L88" s="239"/>
      <c r="M88" s="240"/>
      <c r="N88" s="187"/>
      <c r="O88" s="187"/>
      <c r="P88" s="187"/>
      <c r="Q88" s="187"/>
      <c r="R88" s="187"/>
      <c r="S88" s="187"/>
      <c r="T88" s="187"/>
      <c r="U88" s="187"/>
      <c r="V88" s="187"/>
      <c r="W88" s="4443"/>
      <c r="X88" s="4447"/>
      <c r="Y88" s="4443"/>
      <c r="Z88" s="3385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U88" s="923"/>
      <c r="AV88" s="923"/>
    </row>
    <row r="89" spans="1:54" s="212" customFormat="1" ht="11.1" customHeight="1" x14ac:dyDescent="0.25">
      <c r="A89" s="657">
        <v>83</v>
      </c>
      <c r="B89" s="244"/>
      <c r="C89" s="628" t="s">
        <v>195</v>
      </c>
      <c r="D89" s="3650"/>
      <c r="E89" s="1576">
        <v>1</v>
      </c>
      <c r="F89" s="931"/>
      <c r="G89" s="937"/>
      <c r="H89" s="934"/>
      <c r="I89" s="662" t="s">
        <v>156</v>
      </c>
      <c r="J89" s="265"/>
      <c r="K89" s="238"/>
      <c r="L89" s="239"/>
      <c r="M89" s="240"/>
      <c r="N89" s="187"/>
      <c r="O89" s="187"/>
      <c r="P89" s="187"/>
      <c r="Q89" s="187"/>
      <c r="R89" s="187"/>
      <c r="S89" s="187"/>
      <c r="T89" s="187"/>
      <c r="U89" s="187"/>
      <c r="V89" s="187"/>
      <c r="W89" s="4443"/>
      <c r="X89" s="4447"/>
      <c r="Y89" s="4443"/>
      <c r="Z89" s="3385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U89" s="923"/>
      <c r="AV89" s="923"/>
    </row>
    <row r="90" spans="1:54" s="212" customFormat="1" ht="11.1" customHeight="1" x14ac:dyDescent="0.25">
      <c r="A90" s="657">
        <v>84</v>
      </c>
      <c r="B90" s="244"/>
      <c r="C90" s="259" t="s">
        <v>47</v>
      </c>
      <c r="D90" s="3644"/>
      <c r="E90" s="1569"/>
      <c r="F90" s="931"/>
      <c r="G90" s="937"/>
      <c r="H90" s="934"/>
      <c r="I90" s="662"/>
      <c r="J90" s="287"/>
      <c r="K90" s="285"/>
      <c r="L90" s="239"/>
      <c r="M90" s="240"/>
      <c r="N90" s="187"/>
      <c r="O90" s="187"/>
      <c r="P90" s="187"/>
      <c r="Q90" s="187"/>
      <c r="R90" s="187"/>
      <c r="S90" s="187"/>
      <c r="T90" s="187"/>
      <c r="U90" s="187"/>
      <c r="V90" s="187"/>
      <c r="W90" s="4443"/>
      <c r="X90" s="4447"/>
      <c r="Y90" s="4443"/>
      <c r="Z90" s="37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U90" s="923"/>
      <c r="AV90" s="923"/>
    </row>
    <row r="91" spans="1:54" s="212" customFormat="1" ht="11.1" customHeight="1" x14ac:dyDescent="0.25">
      <c r="A91" s="657">
        <v>85</v>
      </c>
      <c r="B91" s="253"/>
      <c r="C91" s="259" t="s">
        <v>46</v>
      </c>
      <c r="D91" s="3644"/>
      <c r="E91" s="1569"/>
      <c r="F91" s="931"/>
      <c r="G91" s="937"/>
      <c r="H91" s="934"/>
      <c r="I91" s="662"/>
      <c r="J91" s="287"/>
      <c r="K91" s="285"/>
      <c r="L91" s="239"/>
      <c r="M91" s="240"/>
      <c r="N91" s="187"/>
      <c r="O91" s="187"/>
      <c r="P91" s="187"/>
      <c r="Q91" s="187"/>
      <c r="R91" s="187"/>
      <c r="S91" s="187"/>
      <c r="T91" s="187"/>
      <c r="U91" s="187"/>
      <c r="V91" s="187"/>
      <c r="W91" s="4443"/>
      <c r="X91" s="4447"/>
      <c r="Y91" s="4443"/>
      <c r="Z91" s="37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U91" s="923"/>
      <c r="AV91" s="923"/>
    </row>
    <row r="92" spans="1:54" s="212" customFormat="1" ht="11.1" customHeight="1" x14ac:dyDescent="0.25">
      <c r="A92" s="657">
        <v>86</v>
      </c>
      <c r="B92" s="244"/>
      <c r="C92" s="259" t="s">
        <v>11</v>
      </c>
      <c r="D92" s="3644"/>
      <c r="E92" s="1569"/>
      <c r="F92" s="931"/>
      <c r="G92" s="937"/>
      <c r="H92" s="934"/>
      <c r="I92" s="662"/>
      <c r="J92" s="265"/>
      <c r="K92" s="245"/>
      <c r="L92" s="239"/>
      <c r="M92" s="240"/>
      <c r="N92" s="187"/>
      <c r="O92" s="187"/>
      <c r="P92" s="187"/>
      <c r="Q92" s="187"/>
      <c r="R92" s="187"/>
      <c r="S92" s="187"/>
      <c r="T92" s="187"/>
      <c r="U92" s="187"/>
      <c r="V92" s="187"/>
      <c r="W92" s="4443"/>
      <c r="X92" s="4447"/>
      <c r="Y92" s="4443"/>
      <c r="Z92" s="3385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U92" s="923"/>
      <c r="AV92" s="923"/>
    </row>
    <row r="93" spans="1:54" s="212" customFormat="1" ht="11.1" customHeight="1" x14ac:dyDescent="0.25">
      <c r="A93" s="657">
        <v>87</v>
      </c>
      <c r="B93" s="253"/>
      <c r="C93" s="269" t="s">
        <v>147</v>
      </c>
      <c r="D93" s="3649"/>
      <c r="E93" s="1570">
        <v>1</v>
      </c>
      <c r="F93" s="931"/>
      <c r="G93" s="937"/>
      <c r="H93" s="934"/>
      <c r="I93" s="662"/>
      <c r="J93" s="287"/>
      <c r="K93" s="285"/>
      <c r="L93" s="239"/>
      <c r="M93" s="240"/>
      <c r="N93" s="187"/>
      <c r="O93" s="187"/>
      <c r="P93" s="187"/>
      <c r="Q93" s="187"/>
      <c r="R93" s="187"/>
      <c r="S93" s="187"/>
      <c r="T93" s="187"/>
      <c r="U93" s="187"/>
      <c r="V93" s="187"/>
      <c r="W93" s="4443"/>
      <c r="X93" s="4447"/>
      <c r="Y93" s="4443"/>
      <c r="Z93" s="37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U93" s="923"/>
      <c r="AV93" s="923"/>
    </row>
    <row r="94" spans="1:54" s="212" customFormat="1" ht="11.1" customHeight="1" x14ac:dyDescent="0.25">
      <c r="A94" s="657">
        <v>88</v>
      </c>
      <c r="B94" s="244"/>
      <c r="C94" s="259" t="s">
        <v>7</v>
      </c>
      <c r="D94" s="3644"/>
      <c r="E94" s="1569"/>
      <c r="F94" s="931"/>
      <c r="G94" s="937"/>
      <c r="H94" s="934"/>
      <c r="I94" s="662"/>
      <c r="J94" s="265"/>
      <c r="K94" s="245"/>
      <c r="L94" s="239"/>
      <c r="M94" s="240"/>
      <c r="N94" s="187"/>
      <c r="O94" s="187"/>
      <c r="P94" s="187"/>
      <c r="Q94" s="187"/>
      <c r="R94" s="187"/>
      <c r="S94" s="187"/>
      <c r="T94" s="187"/>
      <c r="U94" s="187"/>
      <c r="V94" s="187"/>
      <c r="W94" s="4443"/>
      <c r="X94" s="4447"/>
      <c r="Y94" s="4443"/>
      <c r="Z94" s="3385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U94" s="923"/>
      <c r="AV94" s="923"/>
    </row>
    <row r="95" spans="1:54" ht="11.1" customHeight="1" x14ac:dyDescent="0.25">
      <c r="A95" s="657">
        <v>89</v>
      </c>
      <c r="B95" s="237"/>
      <c r="C95" s="269" t="s">
        <v>146</v>
      </c>
      <c r="D95" s="3649"/>
      <c r="E95" s="1570">
        <v>1</v>
      </c>
      <c r="F95" s="931"/>
      <c r="G95" s="937"/>
      <c r="H95" s="934"/>
      <c r="I95" s="662"/>
      <c r="J95" s="287"/>
      <c r="K95" s="285"/>
      <c r="L95" s="239"/>
      <c r="M95" s="240"/>
      <c r="N95" s="187"/>
      <c r="O95" s="187"/>
      <c r="P95" s="187"/>
      <c r="Q95" s="187"/>
      <c r="R95" s="187"/>
      <c r="S95" s="187"/>
      <c r="T95" s="187"/>
      <c r="U95" s="187"/>
      <c r="V95" s="187"/>
      <c r="W95" s="4443"/>
      <c r="X95" s="4447"/>
      <c r="Y95" s="4443"/>
      <c r="Z95" s="37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U95" s="921"/>
      <c r="AW95" s="208"/>
      <c r="AX95" s="208"/>
      <c r="AY95" s="208"/>
      <c r="AZ95" s="208"/>
      <c r="BA95" s="208"/>
      <c r="BB95" s="208"/>
    </row>
    <row r="96" spans="1:54" s="212" customFormat="1" ht="11.1" customHeight="1" x14ac:dyDescent="0.25">
      <c r="A96" s="657">
        <v>90</v>
      </c>
      <c r="B96" s="253"/>
      <c r="C96" s="259" t="s">
        <v>42</v>
      </c>
      <c r="D96" s="3644"/>
      <c r="E96" s="1569"/>
      <c r="F96" s="931"/>
      <c r="G96" s="937"/>
      <c r="H96" s="934"/>
      <c r="I96" s="662"/>
      <c r="J96" s="287"/>
      <c r="K96" s="285"/>
      <c r="L96" s="239"/>
      <c r="M96" s="240"/>
      <c r="N96" s="187"/>
      <c r="O96" s="187"/>
      <c r="P96" s="187"/>
      <c r="Q96" s="187"/>
      <c r="R96" s="187"/>
      <c r="S96" s="187"/>
      <c r="T96" s="187"/>
      <c r="U96" s="187"/>
      <c r="V96" s="187"/>
      <c r="W96" s="4443"/>
      <c r="X96" s="4447"/>
      <c r="Y96" s="4443"/>
      <c r="Z96" s="37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U96" s="923"/>
      <c r="AV96" s="923"/>
    </row>
    <row r="97" spans="1:54" s="212" customFormat="1" ht="11.1" customHeight="1" x14ac:dyDescent="0.25">
      <c r="A97" s="657">
        <v>91</v>
      </c>
      <c r="B97" s="253"/>
      <c r="C97" s="259" t="s">
        <v>40</v>
      </c>
      <c r="D97" s="3644"/>
      <c r="E97" s="1569"/>
      <c r="F97" s="931"/>
      <c r="G97" s="937"/>
      <c r="H97" s="934"/>
      <c r="I97" s="662"/>
      <c r="J97" s="287"/>
      <c r="K97" s="285"/>
      <c r="L97" s="239"/>
      <c r="M97" s="240"/>
      <c r="N97" s="187"/>
      <c r="O97" s="187"/>
      <c r="P97" s="187"/>
      <c r="Q97" s="187"/>
      <c r="R97" s="187"/>
      <c r="S97" s="187"/>
      <c r="T97" s="187"/>
      <c r="U97" s="187"/>
      <c r="V97" s="187"/>
      <c r="W97" s="4443"/>
      <c r="X97" s="4447"/>
      <c r="Y97" s="4443"/>
      <c r="Z97" s="37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U97" s="923"/>
      <c r="AV97" s="923"/>
    </row>
    <row r="98" spans="1:54" s="212" customFormat="1" ht="11.1" customHeight="1" x14ac:dyDescent="0.25">
      <c r="A98" s="657">
        <v>92</v>
      </c>
      <c r="B98" s="253"/>
      <c r="C98" s="269" t="s">
        <v>197</v>
      </c>
      <c r="D98" s="3649"/>
      <c r="E98" s="1570">
        <v>1</v>
      </c>
      <c r="F98" s="931"/>
      <c r="G98" s="937"/>
      <c r="H98" s="934"/>
      <c r="I98" s="662"/>
      <c r="J98" s="271"/>
      <c r="K98" s="238"/>
      <c r="L98" s="239"/>
      <c r="M98" s="240"/>
      <c r="N98" s="187"/>
      <c r="O98" s="187"/>
      <c r="P98" s="187"/>
      <c r="Q98" s="187"/>
      <c r="R98" s="187"/>
      <c r="S98" s="187"/>
      <c r="T98" s="187"/>
      <c r="U98" s="187"/>
      <c r="V98" s="187"/>
      <c r="W98" s="4443"/>
      <c r="X98" s="4447"/>
      <c r="Y98" s="4443"/>
      <c r="Z98" s="3385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U98" s="923"/>
      <c r="AV98" s="923"/>
    </row>
    <row r="99" spans="1:54" ht="11.1" customHeight="1" x14ac:dyDescent="0.25">
      <c r="A99" s="657">
        <v>93</v>
      </c>
      <c r="B99" s="253"/>
      <c r="C99" s="259" t="s">
        <v>35</v>
      </c>
      <c r="D99" s="3644"/>
      <c r="E99" s="1569"/>
      <c r="F99" s="931"/>
      <c r="G99" s="937"/>
      <c r="H99" s="934"/>
      <c r="I99" s="662"/>
      <c r="J99" s="287"/>
      <c r="K99" s="285"/>
      <c r="L99" s="239"/>
      <c r="M99" s="240"/>
      <c r="N99" s="187"/>
      <c r="O99" s="187"/>
      <c r="P99" s="187"/>
      <c r="Q99" s="187"/>
      <c r="R99" s="187"/>
      <c r="S99" s="187"/>
      <c r="T99" s="187"/>
      <c r="U99" s="187"/>
      <c r="V99" s="187"/>
      <c r="W99" s="4443"/>
      <c r="X99" s="4447"/>
      <c r="Y99" s="4443"/>
      <c r="Z99" s="37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U99" s="921"/>
      <c r="AW99" s="208"/>
      <c r="AX99" s="208"/>
      <c r="AY99" s="208"/>
      <c r="AZ99" s="208"/>
      <c r="BA99" s="208"/>
      <c r="BB99" s="208"/>
    </row>
    <row r="100" spans="1:54" s="254" customFormat="1" ht="11.1" customHeight="1" x14ac:dyDescent="0.25">
      <c r="A100" s="657">
        <v>94</v>
      </c>
      <c r="B100" s="253"/>
      <c r="C100" s="259" t="s">
        <v>6</v>
      </c>
      <c r="D100" s="3644"/>
      <c r="E100" s="1569"/>
      <c r="F100" s="931"/>
      <c r="G100" s="937"/>
      <c r="H100" s="934"/>
      <c r="I100" s="662"/>
      <c r="J100" s="271"/>
      <c r="K100" s="245"/>
      <c r="L100" s="239"/>
      <c r="M100" s="240"/>
      <c r="N100" s="187"/>
      <c r="O100" s="187"/>
      <c r="P100" s="187"/>
      <c r="Q100" s="187"/>
      <c r="R100" s="187"/>
      <c r="S100" s="187"/>
      <c r="T100" s="187"/>
      <c r="U100" s="187"/>
      <c r="V100" s="187"/>
      <c r="W100" s="4443"/>
      <c r="X100" s="4447"/>
      <c r="Y100" s="4443"/>
      <c r="Z100" s="3385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U100" s="925"/>
      <c r="AV100" s="925"/>
    </row>
    <row r="101" spans="1:54" s="289" customFormat="1" ht="11.1" customHeight="1" x14ac:dyDescent="0.25">
      <c r="A101" s="657">
        <v>95</v>
      </c>
      <c r="B101" s="244"/>
      <c r="C101" s="259" t="s">
        <v>198</v>
      </c>
      <c r="D101" s="3644"/>
      <c r="E101" s="1569"/>
      <c r="F101" s="931"/>
      <c r="G101" s="937"/>
      <c r="H101" s="934"/>
      <c r="I101" s="662"/>
      <c r="J101" s="287"/>
      <c r="K101" s="285"/>
      <c r="L101" s="239"/>
      <c r="M101" s="240"/>
      <c r="N101" s="187"/>
      <c r="O101" s="187"/>
      <c r="P101" s="187"/>
      <c r="Q101" s="187"/>
      <c r="R101" s="187"/>
      <c r="S101" s="187"/>
      <c r="T101" s="187"/>
      <c r="U101" s="187"/>
      <c r="V101" s="187"/>
      <c r="W101" s="4443"/>
      <c r="X101" s="4447"/>
      <c r="Y101" s="4443"/>
      <c r="Z101" s="37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U101" s="926"/>
      <c r="AV101" s="926"/>
    </row>
    <row r="102" spans="1:54" ht="11.1" customHeight="1" x14ac:dyDescent="0.25">
      <c r="A102" s="657">
        <v>96</v>
      </c>
      <c r="B102" s="253"/>
      <c r="C102" s="278" t="s">
        <v>66</v>
      </c>
      <c r="D102" s="3652"/>
      <c r="E102" s="1571"/>
      <c r="F102" s="931"/>
      <c r="G102" s="937"/>
      <c r="H102" s="934"/>
      <c r="I102" s="662"/>
      <c r="J102" s="291"/>
      <c r="K102" s="285"/>
      <c r="L102" s="239"/>
      <c r="M102" s="240"/>
      <c r="N102" s="187"/>
      <c r="O102" s="187"/>
      <c r="P102" s="187"/>
      <c r="Q102" s="187"/>
      <c r="R102" s="187"/>
      <c r="S102" s="187"/>
      <c r="T102" s="187"/>
      <c r="U102" s="187"/>
      <c r="V102" s="187"/>
      <c r="W102" s="4443"/>
      <c r="X102" s="4447"/>
      <c r="Y102" s="4443"/>
      <c r="Z102" s="37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U102" s="921"/>
      <c r="AW102" s="208"/>
      <c r="AX102" s="208"/>
      <c r="AY102" s="208"/>
      <c r="AZ102" s="208"/>
      <c r="BA102" s="208"/>
      <c r="BB102" s="208"/>
    </row>
    <row r="103" spans="1:54" s="290" customFormat="1" ht="11.1" customHeight="1" x14ac:dyDescent="0.25">
      <c r="A103" s="657">
        <v>97</v>
      </c>
      <c r="B103" s="253"/>
      <c r="C103" s="259" t="s">
        <v>15</v>
      </c>
      <c r="D103" s="3644"/>
      <c r="E103" s="1569"/>
      <c r="F103" s="931"/>
      <c r="G103" s="937"/>
      <c r="H103" s="934"/>
      <c r="I103" s="662"/>
      <c r="J103" s="287"/>
      <c r="K103" s="285"/>
      <c r="L103" s="709"/>
      <c r="M103" s="3622"/>
      <c r="N103" s="3623"/>
      <c r="O103" s="3623"/>
      <c r="P103" s="3623"/>
      <c r="Q103" s="3623"/>
      <c r="R103" s="3623"/>
      <c r="S103" s="3623"/>
      <c r="T103" s="3623"/>
      <c r="U103" s="3623"/>
      <c r="V103" s="3623"/>
      <c r="W103" s="4444"/>
      <c r="X103" s="4447"/>
      <c r="Y103" s="4444"/>
      <c r="Z103" s="37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4" ht="11.1" customHeight="1" x14ac:dyDescent="0.25">
      <c r="A104" s="657">
        <v>98</v>
      </c>
      <c r="B104" s="253"/>
      <c r="C104" s="259" t="s">
        <v>5</v>
      </c>
      <c r="D104" s="3644"/>
      <c r="E104" s="1569"/>
      <c r="F104" s="931"/>
      <c r="G104" s="937"/>
      <c r="H104" s="934"/>
      <c r="I104" s="662"/>
      <c r="J104" s="271"/>
      <c r="K104" s="245"/>
      <c r="L104" s="239"/>
      <c r="M104" s="240"/>
      <c r="N104" s="187"/>
      <c r="O104" s="187"/>
      <c r="P104" s="187"/>
      <c r="Q104" s="187"/>
      <c r="R104" s="187"/>
      <c r="S104" s="187"/>
      <c r="T104" s="187"/>
      <c r="U104" s="187"/>
      <c r="V104" s="187"/>
      <c r="W104" s="4443"/>
      <c r="X104" s="4447"/>
      <c r="Y104" s="4443"/>
      <c r="Z104" s="3385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U104" s="921"/>
      <c r="AW104" s="208"/>
      <c r="AX104" s="208"/>
      <c r="AY104" s="208"/>
      <c r="AZ104" s="208"/>
      <c r="BA104" s="208"/>
      <c r="BB104" s="208"/>
    </row>
    <row r="105" spans="1:54" ht="11.1" customHeight="1" x14ac:dyDescent="0.25">
      <c r="A105" s="657">
        <v>99</v>
      </c>
      <c r="B105" s="253"/>
      <c r="C105" s="259" t="s">
        <v>54</v>
      </c>
      <c r="D105" s="3644"/>
      <c r="E105" s="1569"/>
      <c r="F105" s="931"/>
      <c r="G105" s="937"/>
      <c r="H105" s="934"/>
      <c r="I105" s="662"/>
      <c r="J105" s="287"/>
      <c r="K105" s="285"/>
      <c r="L105" s="239"/>
      <c r="M105" s="240"/>
      <c r="N105" s="187"/>
      <c r="O105" s="187"/>
      <c r="P105" s="187"/>
      <c r="Q105" s="187"/>
      <c r="R105" s="187"/>
      <c r="S105" s="187"/>
      <c r="T105" s="187"/>
      <c r="U105" s="187"/>
      <c r="V105" s="187"/>
      <c r="W105" s="4443"/>
      <c r="X105" s="4447"/>
      <c r="Y105" s="4443"/>
      <c r="Z105" s="37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U105" s="921"/>
      <c r="AW105" s="208"/>
      <c r="AX105" s="208"/>
      <c r="AY105" s="208"/>
      <c r="AZ105" s="208"/>
      <c r="BA105" s="208"/>
      <c r="BB105" s="208"/>
    </row>
    <row r="106" spans="1:54" ht="11.1" customHeight="1" x14ac:dyDescent="0.25">
      <c r="A106" s="657">
        <v>100</v>
      </c>
      <c r="B106" s="253"/>
      <c r="C106" s="259" t="s">
        <v>199</v>
      </c>
      <c r="D106" s="3644"/>
      <c r="E106" s="1569"/>
      <c r="F106" s="931"/>
      <c r="G106" s="937"/>
      <c r="H106" s="934"/>
      <c r="I106" s="662"/>
      <c r="J106" s="287"/>
      <c r="K106" s="285"/>
      <c r="L106" s="239"/>
      <c r="M106" s="240"/>
      <c r="N106" s="187"/>
      <c r="O106" s="187"/>
      <c r="P106" s="187"/>
      <c r="Q106" s="187"/>
      <c r="R106" s="187"/>
      <c r="S106" s="187"/>
      <c r="T106" s="187"/>
      <c r="U106" s="187"/>
      <c r="V106" s="187"/>
      <c r="W106" s="4443"/>
      <c r="X106" s="4447"/>
      <c r="Y106" s="4443"/>
      <c r="Z106" s="37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U106" s="921"/>
      <c r="AW106" s="208"/>
      <c r="AX106" s="208"/>
      <c r="AY106" s="208"/>
      <c r="AZ106" s="208"/>
      <c r="BA106" s="208"/>
      <c r="BB106" s="208"/>
    </row>
    <row r="107" spans="1:54" ht="11.1" customHeight="1" x14ac:dyDescent="0.25">
      <c r="A107" s="657">
        <v>101</v>
      </c>
      <c r="B107" s="244"/>
      <c r="C107" s="259" t="s">
        <v>51</v>
      </c>
      <c r="D107" s="3644"/>
      <c r="E107" s="1569"/>
      <c r="F107" s="931"/>
      <c r="G107" s="937"/>
      <c r="H107" s="934"/>
      <c r="I107" s="662"/>
      <c r="J107" s="271"/>
      <c r="K107" s="238"/>
      <c r="L107" s="239"/>
      <c r="M107" s="240"/>
      <c r="N107" s="187"/>
      <c r="O107" s="187"/>
      <c r="P107" s="187"/>
      <c r="Q107" s="187"/>
      <c r="R107" s="187"/>
      <c r="S107" s="187"/>
      <c r="T107" s="187"/>
      <c r="U107" s="187"/>
      <c r="V107" s="187"/>
      <c r="W107" s="4443"/>
      <c r="X107" s="4447"/>
      <c r="Y107" s="4443"/>
      <c r="Z107" s="3385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U107" s="921"/>
      <c r="AW107" s="208"/>
      <c r="AX107" s="208"/>
      <c r="AY107" s="208"/>
      <c r="AZ107" s="208"/>
      <c r="BA107" s="208"/>
      <c r="BB107" s="208"/>
    </row>
    <row r="108" spans="1:54" ht="11.1" customHeight="1" x14ac:dyDescent="0.25">
      <c r="A108" s="657">
        <v>102</v>
      </c>
      <c r="B108" s="253"/>
      <c r="C108" s="259" t="s">
        <v>53</v>
      </c>
      <c r="D108" s="3644"/>
      <c r="E108" s="1569"/>
      <c r="F108" s="931"/>
      <c r="G108" s="937"/>
      <c r="H108" s="934"/>
      <c r="I108" s="662"/>
      <c r="J108" s="287"/>
      <c r="K108" s="285"/>
      <c r="L108" s="239"/>
      <c r="M108" s="240"/>
      <c r="N108" s="187"/>
      <c r="O108" s="187"/>
      <c r="P108" s="187"/>
      <c r="Q108" s="187"/>
      <c r="R108" s="187"/>
      <c r="S108" s="187"/>
      <c r="T108" s="187"/>
      <c r="U108" s="187"/>
      <c r="V108" s="187"/>
      <c r="W108" s="4443"/>
      <c r="X108" s="4447"/>
      <c r="Y108" s="4443"/>
      <c r="Z108" s="37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U108" s="921"/>
      <c r="AW108" s="208"/>
      <c r="AX108" s="208"/>
      <c r="AY108" s="208"/>
      <c r="AZ108" s="208"/>
      <c r="BA108" s="208"/>
      <c r="BB108" s="208"/>
    </row>
    <row r="109" spans="1:54" ht="11.1" customHeight="1" x14ac:dyDescent="0.25">
      <c r="A109" s="657">
        <v>103</v>
      </c>
      <c r="B109" s="253"/>
      <c r="C109" s="259" t="s">
        <v>67</v>
      </c>
      <c r="D109" s="3644"/>
      <c r="E109" s="1569"/>
      <c r="F109" s="931"/>
      <c r="G109" s="937"/>
      <c r="H109" s="934"/>
      <c r="I109" s="662"/>
      <c r="J109" s="287"/>
      <c r="K109" s="285"/>
      <c r="L109" s="239"/>
      <c r="M109" s="240"/>
      <c r="N109" s="187"/>
      <c r="O109" s="187"/>
      <c r="P109" s="187"/>
      <c r="Q109" s="187"/>
      <c r="R109" s="187"/>
      <c r="S109" s="187"/>
      <c r="T109" s="187"/>
      <c r="U109" s="187"/>
      <c r="V109" s="187"/>
      <c r="W109" s="4443"/>
      <c r="X109" s="4447"/>
      <c r="Y109" s="4443"/>
      <c r="Z109" s="37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U109" s="921"/>
      <c r="AW109" s="208"/>
      <c r="AX109" s="208"/>
      <c r="AY109" s="208"/>
      <c r="AZ109" s="208"/>
      <c r="BA109" s="208"/>
      <c r="BB109" s="208"/>
    </row>
    <row r="110" spans="1:54" ht="11.1" customHeight="1" thickBot="1" x14ac:dyDescent="0.3">
      <c r="A110" s="657">
        <v>104</v>
      </c>
      <c r="B110" s="253"/>
      <c r="C110" s="259" t="s">
        <v>52</v>
      </c>
      <c r="D110" s="3644"/>
      <c r="E110" s="1569"/>
      <c r="F110" s="931"/>
      <c r="G110" s="937"/>
      <c r="H110" s="934"/>
      <c r="I110" s="662"/>
      <c r="J110" s="287"/>
      <c r="K110" s="292"/>
      <c r="L110" s="745"/>
      <c r="M110" s="746"/>
      <c r="N110" s="747"/>
      <c r="O110" s="747"/>
      <c r="P110" s="747"/>
      <c r="Q110" s="747"/>
      <c r="R110" s="747"/>
      <c r="S110" s="747"/>
      <c r="T110" s="747"/>
      <c r="U110" s="747"/>
      <c r="V110" s="747"/>
      <c r="W110" s="4445"/>
      <c r="X110" s="4448"/>
      <c r="Y110" s="4446"/>
      <c r="Z110" s="3624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U110" s="921"/>
      <c r="AW110" s="208"/>
      <c r="AX110" s="208"/>
      <c r="AY110" s="208"/>
      <c r="AZ110" s="208"/>
      <c r="BA110" s="208"/>
      <c r="BB110" s="208"/>
    </row>
    <row r="111" spans="1:54" ht="6" customHeight="1" thickTop="1" x14ac:dyDescent="0.25">
      <c r="A111" s="658"/>
      <c r="C111" s="224"/>
      <c r="D111" s="224"/>
      <c r="E111" s="293"/>
      <c r="F111" s="231"/>
      <c r="G111" s="231"/>
      <c r="H111" s="231"/>
      <c r="I111" s="231"/>
      <c r="J111" s="294"/>
      <c r="K111" s="294"/>
      <c r="L111" s="295"/>
      <c r="M111" s="295"/>
      <c r="N111" s="298"/>
      <c r="O111" s="295"/>
      <c r="P111" s="296"/>
      <c r="Q111" s="298"/>
      <c r="R111" s="297"/>
      <c r="S111" s="297"/>
      <c r="T111" s="298"/>
      <c r="U111" s="297"/>
      <c r="V111" s="297"/>
      <c r="W111" s="297"/>
      <c r="X111" s="297"/>
      <c r="Y111" s="298"/>
      <c r="Z111" s="299"/>
      <c r="AA111" s="299"/>
      <c r="AB111" s="299"/>
      <c r="AC111" s="299"/>
      <c r="AD111" s="299"/>
      <c r="AE111" s="299"/>
      <c r="AF111" s="300"/>
      <c r="AG111" s="300"/>
      <c r="AH111" s="300"/>
      <c r="AI111" s="301"/>
      <c r="AJ111" s="302"/>
      <c r="AK111" s="302"/>
      <c r="AL111" s="303"/>
      <c r="AM111" s="219"/>
      <c r="AN111" s="304"/>
      <c r="AO111" s="304"/>
      <c r="AP111" s="304"/>
      <c r="AQ111" s="305"/>
      <c r="AR111" s="305"/>
      <c r="AS111" s="208"/>
      <c r="AT111" s="208"/>
      <c r="AU111" s="921"/>
      <c r="AW111" s="208"/>
      <c r="AX111" s="208"/>
      <c r="AY111" s="208"/>
      <c r="AZ111" s="208"/>
      <c r="BA111" s="208"/>
      <c r="BB111" s="208"/>
    </row>
    <row r="112" spans="1:54" ht="11.1" customHeight="1" x14ac:dyDescent="0.25">
      <c r="C112" s="3849" t="s">
        <v>14</v>
      </c>
      <c r="D112" s="3849"/>
      <c r="E112" s="3849"/>
      <c r="F112" s="3849"/>
      <c r="G112" s="3849"/>
      <c r="H112" s="3849"/>
      <c r="I112" s="3849"/>
      <c r="J112" s="3849"/>
      <c r="K112" s="306"/>
      <c r="L112" s="307">
        <v>18</v>
      </c>
      <c r="M112" s="307">
        <v>14</v>
      </c>
      <c r="N112" s="308">
        <v>18</v>
      </c>
      <c r="O112" s="307">
        <v>18</v>
      </c>
      <c r="P112" s="308">
        <v>18</v>
      </c>
      <c r="Q112" s="308">
        <v>15</v>
      </c>
      <c r="R112" s="308">
        <v>17</v>
      </c>
      <c r="S112" s="308">
        <v>15</v>
      </c>
      <c r="T112" s="308">
        <v>18</v>
      </c>
      <c r="U112" s="308">
        <v>15</v>
      </c>
      <c r="V112" s="308">
        <v>13</v>
      </c>
      <c r="W112" s="308">
        <v>0</v>
      </c>
      <c r="X112" s="308">
        <v>0</v>
      </c>
      <c r="Y112" s="308">
        <v>0</v>
      </c>
      <c r="Z112" s="776">
        <v>28</v>
      </c>
      <c r="AA112" s="3850" t="s">
        <v>50</v>
      </c>
      <c r="AB112" s="3851"/>
      <c r="AC112" s="3851"/>
      <c r="AD112" s="309"/>
      <c r="AE112" s="309"/>
      <c r="AF112" s="311"/>
      <c r="AG112" s="312"/>
      <c r="AH112" s="312"/>
      <c r="AI112" s="689"/>
      <c r="AJ112" s="315">
        <v>2058</v>
      </c>
      <c r="AK112" s="689" t="s">
        <v>325</v>
      </c>
      <c r="AL112" s="689"/>
      <c r="AM112" s="689"/>
      <c r="AN112" s="689"/>
      <c r="AO112" s="313"/>
      <c r="AP112" s="208"/>
      <c r="AQ112" s="208"/>
      <c r="AR112" s="208"/>
      <c r="AS112" s="208"/>
      <c r="AT112" s="208"/>
      <c r="AU112" s="921"/>
      <c r="AW112" s="208"/>
      <c r="AX112" s="208"/>
      <c r="AY112" s="208"/>
      <c r="AZ112" s="208"/>
      <c r="BA112" s="208"/>
      <c r="BB112" s="208"/>
    </row>
    <row r="113" spans="1:54" ht="11.1" customHeight="1" x14ac:dyDescent="0.25">
      <c r="C113" s="316"/>
      <c r="D113" s="316"/>
      <c r="E113" s="317"/>
      <c r="F113" s="316"/>
      <c r="G113" s="316"/>
      <c r="H113" s="316"/>
      <c r="V113" s="318"/>
      <c r="W113" s="318"/>
      <c r="X113" s="318"/>
      <c r="Y113" s="318"/>
      <c r="Z113" s="319"/>
      <c r="AA113" s="320">
        <v>16.272727272727273</v>
      </c>
      <c r="AB113" s="3868" t="s">
        <v>81</v>
      </c>
      <c r="AC113" s="3868"/>
      <c r="AD113" s="309"/>
      <c r="AE113" s="309"/>
      <c r="AF113" s="321"/>
      <c r="AG113" s="322"/>
      <c r="AH113" s="219"/>
      <c r="AI113" s="737"/>
      <c r="AJ113" s="738">
        <v>19.78846153846154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U113" s="921"/>
      <c r="AW113" s="208"/>
      <c r="AX113" s="208"/>
      <c r="AY113" s="208"/>
      <c r="AZ113" s="208"/>
      <c r="BA113" s="208"/>
      <c r="BB113" s="208"/>
    </row>
    <row r="114" spans="1:54" ht="11.1" customHeight="1" x14ac:dyDescent="0.25">
      <c r="C114" s="316"/>
      <c r="D114" s="316"/>
      <c r="E114" s="317"/>
      <c r="F114" s="316"/>
      <c r="G114" s="316"/>
      <c r="H114" s="316"/>
      <c r="V114" s="318"/>
      <c r="W114" s="318"/>
      <c r="X114" s="318"/>
      <c r="Y114" s="318"/>
      <c r="Z114" s="319"/>
      <c r="AF114" s="309"/>
      <c r="AG114" s="309"/>
      <c r="AH114" s="309"/>
      <c r="AI114" s="741"/>
      <c r="AJ114" s="742">
        <v>41</v>
      </c>
      <c r="AK114" s="743" t="s">
        <v>59</v>
      </c>
      <c r="AL114" s="743"/>
      <c r="AM114" s="743"/>
      <c r="AN114" s="743"/>
      <c r="AO114" s="744"/>
      <c r="AP114" s="314"/>
      <c r="AQ114" s="314"/>
      <c r="AR114" s="314"/>
      <c r="AS114" s="314"/>
      <c r="AT114" s="323"/>
      <c r="AU114" s="324"/>
      <c r="AV114" s="324"/>
      <c r="AW114" s="325"/>
      <c r="AX114" s="324"/>
      <c r="AY114" s="313"/>
      <c r="AZ114" s="208"/>
      <c r="BA114" s="208"/>
      <c r="BB114" s="208"/>
    </row>
    <row r="115" spans="1:54" ht="11.1" customHeight="1" thickBot="1" x14ac:dyDescent="0.3">
      <c r="C115" s="316"/>
      <c r="D115" s="316"/>
      <c r="E115" s="317"/>
      <c r="F115" s="316"/>
      <c r="G115" s="316"/>
      <c r="H115" s="316"/>
      <c r="V115" s="318"/>
      <c r="W115" s="318"/>
      <c r="X115" s="318"/>
      <c r="Y115" s="318"/>
      <c r="AG115" s="309"/>
      <c r="AH115" s="309"/>
      <c r="AI115" s="309"/>
      <c r="AJ115" s="310"/>
      <c r="AK115" s="321"/>
      <c r="AL115" s="321"/>
      <c r="AM115" s="322"/>
      <c r="AN115" s="219"/>
      <c r="AO115" s="304"/>
      <c r="AP115" s="314"/>
      <c r="AQ115" s="314"/>
      <c r="AR115" s="314"/>
      <c r="AS115" s="314"/>
      <c r="AT115" s="314"/>
      <c r="AU115" s="314"/>
      <c r="AV115" s="324"/>
      <c r="AW115" s="324"/>
      <c r="AX115" s="323"/>
      <c r="AY115" s="208"/>
      <c r="AZ115" s="208"/>
      <c r="BA115" s="208"/>
      <c r="BB115" s="208"/>
    </row>
    <row r="116" spans="1:54" ht="11.1" customHeight="1" thickTop="1" x14ac:dyDescent="0.25">
      <c r="A116" s="659"/>
      <c r="B116" s="326"/>
      <c r="C116" s="327"/>
      <c r="D116" s="327"/>
      <c r="E116" s="328"/>
      <c r="F116" s="329"/>
      <c r="G116" s="329"/>
      <c r="H116" s="329"/>
      <c r="I116" s="329"/>
      <c r="J116" s="330"/>
      <c r="K116" s="330"/>
      <c r="L116" s="331"/>
      <c r="M116" s="331"/>
      <c r="N116" s="331"/>
      <c r="O116" s="331"/>
      <c r="P116" s="331"/>
      <c r="Q116" s="331"/>
      <c r="R116" s="331"/>
      <c r="S116" s="331"/>
      <c r="T116" s="332"/>
      <c r="U116" s="332"/>
      <c r="V116" s="331"/>
      <c r="W116" s="331"/>
      <c r="X116" s="331"/>
      <c r="Y116" s="331"/>
      <c r="Z116" s="331"/>
      <c r="AA116" s="333"/>
      <c r="AB116" s="333"/>
      <c r="AC116" s="333"/>
      <c r="AD116" s="333"/>
      <c r="AE116" s="333"/>
      <c r="AF116" s="333"/>
      <c r="AG116" s="334"/>
      <c r="AH116" s="334"/>
      <c r="AI116" s="326"/>
      <c r="AJ116" s="335"/>
      <c r="AK116" s="335"/>
      <c r="AL116" s="335"/>
      <c r="AM116" s="335"/>
      <c r="AN116" s="336"/>
      <c r="AO116" s="337"/>
      <c r="AP116" s="335"/>
      <c r="AQ116" s="335"/>
      <c r="AR116" s="335"/>
      <c r="AS116" s="335"/>
      <c r="AT116" s="335"/>
      <c r="AU116" s="335"/>
      <c r="AV116" s="927"/>
      <c r="AW116" s="927"/>
      <c r="AX116" s="335"/>
      <c r="AY116" s="208"/>
      <c r="AZ116" s="208"/>
      <c r="BA116" s="208"/>
      <c r="BB116" s="208"/>
    </row>
    <row r="117" spans="1:54" ht="11.1" customHeight="1" thickBot="1" x14ac:dyDescent="0.3">
      <c r="F117" s="3819" t="s">
        <v>162</v>
      </c>
      <c r="G117" s="3819"/>
      <c r="H117" s="3819"/>
      <c r="I117" s="3819"/>
      <c r="J117" s="3819"/>
      <c r="K117" s="3819"/>
      <c r="AG117" s="208"/>
      <c r="AH117" s="219"/>
      <c r="AM117" s="219"/>
      <c r="AN117" s="219"/>
      <c r="AY117" s="217"/>
      <c r="AZ117" s="210"/>
      <c r="BA117" s="313"/>
      <c r="BB117" s="208"/>
    </row>
    <row r="118" spans="1:54" ht="11.1" customHeight="1" x14ac:dyDescent="0.25">
      <c r="F118" s="3819"/>
      <c r="G118" s="3819"/>
      <c r="H118" s="3819"/>
      <c r="I118" s="3819"/>
      <c r="J118" s="3819"/>
      <c r="K118" s="3819"/>
      <c r="L118" s="340" t="s">
        <v>39</v>
      </c>
      <c r="M118" s="340" t="s">
        <v>38</v>
      </c>
      <c r="N118" s="341" t="s">
        <v>314</v>
      </c>
      <c r="O118" s="341" t="s">
        <v>9</v>
      </c>
      <c r="P118" s="340" t="s">
        <v>13</v>
      </c>
      <c r="Q118" s="340" t="s">
        <v>12</v>
      </c>
      <c r="R118" s="340" t="s">
        <v>10</v>
      </c>
      <c r="S118" s="340" t="s">
        <v>163</v>
      </c>
      <c r="T118" s="340" t="s">
        <v>164</v>
      </c>
      <c r="U118" s="340" t="s">
        <v>165</v>
      </c>
      <c r="V118" s="340" t="s">
        <v>166</v>
      </c>
      <c r="W118" s="483"/>
      <c r="X118" s="3892" t="s">
        <v>79</v>
      </c>
      <c r="Y118" s="3893"/>
      <c r="Z118" s="3893"/>
      <c r="AA118" s="3893"/>
      <c r="AB118" s="3893"/>
      <c r="AC118" s="3893"/>
      <c r="AD118" s="3893"/>
      <c r="AE118" s="3893"/>
      <c r="AF118" s="3893"/>
      <c r="AG118" s="3893"/>
      <c r="AH118" s="3893"/>
      <c r="AI118" s="3894"/>
      <c r="AJ118" s="342"/>
      <c r="AK118" s="3931" t="s">
        <v>78</v>
      </c>
      <c r="AL118" s="3932"/>
      <c r="AM118" s="3932"/>
      <c r="AN118" s="3932"/>
      <c r="AO118" s="3932"/>
      <c r="AP118" s="3932"/>
      <c r="AQ118" s="3932"/>
      <c r="AR118" s="3932"/>
      <c r="AS118" s="3932"/>
      <c r="AT118" s="3932"/>
      <c r="AU118" s="3932"/>
      <c r="AV118" s="3933"/>
      <c r="AW118" s="219"/>
      <c r="AX118" s="208"/>
      <c r="AY118" s="208"/>
      <c r="AZ118" s="208"/>
      <c r="BA118" s="208"/>
      <c r="BB118" s="208"/>
    </row>
    <row r="119" spans="1:54" ht="11.1" customHeight="1" thickBot="1" x14ac:dyDescent="0.3">
      <c r="I119" s="1577" t="s">
        <v>4</v>
      </c>
      <c r="J119" s="247"/>
      <c r="L119" s="3664">
        <v>12</v>
      </c>
      <c r="M119" s="3664">
        <v>13</v>
      </c>
      <c r="N119" s="3664">
        <v>14</v>
      </c>
      <c r="O119" s="3664">
        <v>15</v>
      </c>
      <c r="P119" s="3664">
        <v>16</v>
      </c>
      <c r="Q119" s="3664">
        <v>17</v>
      </c>
      <c r="R119" s="3664">
        <v>18</v>
      </c>
      <c r="S119" s="3664">
        <v>19</v>
      </c>
      <c r="T119" s="3664">
        <v>20</v>
      </c>
      <c r="U119" s="3664">
        <v>21</v>
      </c>
      <c r="V119" s="3664">
        <v>22</v>
      </c>
      <c r="W119" s="350"/>
      <c r="X119" s="3895"/>
      <c r="Y119" s="3896"/>
      <c r="Z119" s="3896"/>
      <c r="AA119" s="3896"/>
      <c r="AB119" s="3896"/>
      <c r="AC119" s="3896"/>
      <c r="AD119" s="3896"/>
      <c r="AE119" s="3896"/>
      <c r="AF119" s="3896"/>
      <c r="AG119" s="3896"/>
      <c r="AH119" s="3896"/>
      <c r="AI119" s="3897"/>
      <c r="AJ119" s="342"/>
      <c r="AK119" s="3934"/>
      <c r="AL119" s="3935"/>
      <c r="AM119" s="3935"/>
      <c r="AN119" s="3935"/>
      <c r="AO119" s="3935"/>
      <c r="AP119" s="3935"/>
      <c r="AQ119" s="3935"/>
      <c r="AR119" s="3935"/>
      <c r="AS119" s="3935"/>
      <c r="AT119" s="3935"/>
      <c r="AU119" s="3935"/>
      <c r="AV119" s="3936"/>
      <c r="AW119" s="219"/>
      <c r="AX119" s="208"/>
      <c r="AY119" s="208"/>
      <c r="AZ119" s="208"/>
      <c r="BA119" s="208"/>
      <c r="BB119" s="208"/>
    </row>
    <row r="120" spans="1:54" ht="11.1" customHeight="1" thickBot="1" x14ac:dyDescent="0.3">
      <c r="I120" s="1578" t="s">
        <v>16</v>
      </c>
      <c r="J120" s="247"/>
      <c r="L120" s="723">
        <v>9</v>
      </c>
      <c r="M120" s="345">
        <v>10</v>
      </c>
      <c r="N120" s="345">
        <v>11</v>
      </c>
      <c r="O120" s="345">
        <v>12</v>
      </c>
      <c r="P120" s="345">
        <v>13</v>
      </c>
      <c r="Q120" s="345">
        <v>14</v>
      </c>
      <c r="R120" s="345">
        <v>15</v>
      </c>
      <c r="S120" s="345">
        <v>16</v>
      </c>
      <c r="T120" s="345">
        <v>17</v>
      </c>
      <c r="U120" s="345">
        <v>18</v>
      </c>
      <c r="V120" s="345">
        <v>19</v>
      </c>
      <c r="W120" s="350"/>
      <c r="Z120" s="208"/>
      <c r="AA120" s="208"/>
      <c r="AB120" s="208"/>
      <c r="AC120" s="208"/>
      <c r="AD120" s="208"/>
      <c r="AE120" s="208"/>
      <c r="AF120" s="208"/>
      <c r="AG120" s="208"/>
      <c r="AI120" s="208"/>
      <c r="AK120" s="218"/>
      <c r="AL120" s="218"/>
      <c r="AM120" s="218"/>
      <c r="AN120" s="221"/>
      <c r="AO120" s="221"/>
      <c r="AP120" s="221"/>
      <c r="AQ120" s="221"/>
      <c r="AR120" s="221"/>
      <c r="AS120" s="928"/>
      <c r="AT120" s="921"/>
      <c r="AV120" s="219"/>
      <c r="AW120" s="3728"/>
      <c r="AX120" s="217"/>
      <c r="AZ120" s="208"/>
      <c r="BA120" s="208"/>
      <c r="BB120" s="208"/>
    </row>
    <row r="121" spans="1:54" ht="11.1" customHeight="1" thickBot="1" x14ac:dyDescent="0.3">
      <c r="I121" s="1577" t="s">
        <v>17</v>
      </c>
      <c r="J121" s="247"/>
      <c r="L121" s="736">
        <v>6</v>
      </c>
      <c r="M121" s="724">
        <v>8</v>
      </c>
      <c r="N121" s="723">
        <v>9</v>
      </c>
      <c r="O121" s="723">
        <v>10</v>
      </c>
      <c r="P121" s="344">
        <v>11</v>
      </c>
      <c r="Q121" s="344">
        <v>12</v>
      </c>
      <c r="R121" s="344">
        <v>13</v>
      </c>
      <c r="S121" s="344">
        <v>14</v>
      </c>
      <c r="T121" s="344">
        <v>15</v>
      </c>
      <c r="U121" s="344">
        <v>16</v>
      </c>
      <c r="V121" s="345">
        <v>17</v>
      </c>
      <c r="W121" s="350"/>
      <c r="X121" s="3820" t="s">
        <v>225</v>
      </c>
      <c r="Y121" s="3907" t="s">
        <v>77</v>
      </c>
      <c r="Z121" s="3908"/>
      <c r="AA121" s="3908"/>
      <c r="AB121" s="3908"/>
      <c r="AC121" s="3908"/>
      <c r="AD121" s="3908"/>
      <c r="AE121" s="3908"/>
      <c r="AF121" s="3909"/>
      <c r="AG121" s="3898" t="s">
        <v>76</v>
      </c>
      <c r="AH121" s="3899"/>
      <c r="AI121" s="3900"/>
      <c r="AJ121" s="348"/>
      <c r="AK121" s="3784" t="s">
        <v>4</v>
      </c>
      <c r="AL121" s="3785"/>
      <c r="AM121" s="3925" t="s">
        <v>964</v>
      </c>
      <c r="AN121" s="3926"/>
      <c r="AO121" s="3926"/>
      <c r="AP121" s="3926"/>
      <c r="AQ121" s="3926"/>
      <c r="AR121" s="3926"/>
      <c r="AS121" s="3926"/>
      <c r="AT121" s="3926"/>
      <c r="AU121" s="3926"/>
      <c r="AV121" s="3927"/>
      <c r="AW121" s="219"/>
      <c r="AX121" s="208"/>
      <c r="AY121" s="208"/>
      <c r="AZ121" s="208"/>
      <c r="BA121" s="208"/>
      <c r="BB121" s="208"/>
    </row>
    <row r="122" spans="1:54" ht="11.1" customHeight="1" thickBot="1" x14ac:dyDescent="0.3">
      <c r="I122" s="1578" t="s">
        <v>18</v>
      </c>
      <c r="J122" s="247"/>
      <c r="L122" s="726">
        <v>4</v>
      </c>
      <c r="M122" s="735">
        <v>5</v>
      </c>
      <c r="N122" s="735">
        <v>6</v>
      </c>
      <c r="O122" s="735">
        <v>7</v>
      </c>
      <c r="P122" s="724">
        <v>9</v>
      </c>
      <c r="Q122" s="723">
        <v>10</v>
      </c>
      <c r="R122" s="723">
        <v>11</v>
      </c>
      <c r="S122" s="345">
        <v>12</v>
      </c>
      <c r="T122" s="345">
        <v>13</v>
      </c>
      <c r="U122" s="345">
        <v>14</v>
      </c>
      <c r="V122" s="345">
        <v>15</v>
      </c>
      <c r="W122" s="350"/>
      <c r="X122" s="3821"/>
      <c r="Y122" s="3910"/>
      <c r="Z122" s="3911"/>
      <c r="AA122" s="3911"/>
      <c r="AB122" s="3911"/>
      <c r="AC122" s="3911"/>
      <c r="AD122" s="3911"/>
      <c r="AE122" s="3911"/>
      <c r="AF122" s="3912"/>
      <c r="AG122" s="3901"/>
      <c r="AH122" s="3902"/>
      <c r="AI122" s="3903"/>
      <c r="AJ122" s="348"/>
      <c r="AK122" s="3786"/>
      <c r="AL122" s="3787"/>
      <c r="AM122" s="3928"/>
      <c r="AN122" s="3929"/>
      <c r="AO122" s="3929"/>
      <c r="AP122" s="3929"/>
      <c r="AQ122" s="3929"/>
      <c r="AR122" s="3929"/>
      <c r="AS122" s="3929"/>
      <c r="AT122" s="3929"/>
      <c r="AU122" s="3929"/>
      <c r="AV122" s="3930"/>
      <c r="AW122" s="219"/>
      <c r="AX122" s="208"/>
      <c r="AY122" s="208"/>
      <c r="AZ122" s="208"/>
      <c r="BA122" s="208"/>
      <c r="BB122" s="208"/>
    </row>
    <row r="123" spans="1:54" ht="11.1" customHeight="1" thickBot="1" x14ac:dyDescent="0.3">
      <c r="I123" s="1577" t="s">
        <v>19</v>
      </c>
      <c r="J123" s="247"/>
      <c r="L123" s="725">
        <v>3</v>
      </c>
      <c r="M123" s="731">
        <v>4</v>
      </c>
      <c r="N123" s="732">
        <v>5</v>
      </c>
      <c r="O123" s="731">
        <v>6</v>
      </c>
      <c r="P123" s="733">
        <v>7</v>
      </c>
      <c r="Q123" s="736">
        <v>8</v>
      </c>
      <c r="R123" s="736">
        <v>9</v>
      </c>
      <c r="S123" s="724">
        <v>11</v>
      </c>
      <c r="T123" s="723">
        <v>12</v>
      </c>
      <c r="U123" s="723">
        <v>13</v>
      </c>
      <c r="V123" s="343">
        <v>14</v>
      </c>
      <c r="W123" s="350"/>
      <c r="X123" s="3822"/>
      <c r="Y123" s="3914" t="s">
        <v>833</v>
      </c>
      <c r="Z123" s="3915"/>
      <c r="AA123" s="3915"/>
      <c r="AB123" s="3913" t="s">
        <v>834</v>
      </c>
      <c r="AC123" s="3913"/>
      <c r="AD123" s="3913"/>
      <c r="AE123" s="3823" t="s">
        <v>837</v>
      </c>
      <c r="AF123" s="3824"/>
      <c r="AG123" s="3904"/>
      <c r="AH123" s="3905"/>
      <c r="AI123" s="3906"/>
      <c r="AJ123" s="349"/>
      <c r="AK123" s="3784" t="s">
        <v>16</v>
      </c>
      <c r="AL123" s="3785"/>
      <c r="AM123" s="3925" t="s">
        <v>885</v>
      </c>
      <c r="AN123" s="3926"/>
      <c r="AO123" s="3926"/>
      <c r="AP123" s="3926"/>
      <c r="AQ123" s="3926"/>
      <c r="AR123" s="3926"/>
      <c r="AS123" s="3926"/>
      <c r="AT123" s="3926"/>
      <c r="AU123" s="3926"/>
      <c r="AV123" s="3927"/>
      <c r="AW123" s="208"/>
      <c r="AX123" s="208"/>
      <c r="AY123" s="208"/>
      <c r="AZ123" s="208"/>
      <c r="BA123" s="208"/>
      <c r="BB123" s="208"/>
    </row>
    <row r="124" spans="1:54" ht="11.1" customHeight="1" thickBot="1" x14ac:dyDescent="0.3">
      <c r="I124" s="1578" t="s">
        <v>20</v>
      </c>
      <c r="J124" s="247"/>
      <c r="L124" s="726">
        <v>2</v>
      </c>
      <c r="M124" s="732">
        <v>3</v>
      </c>
      <c r="N124" s="731">
        <v>4</v>
      </c>
      <c r="O124" s="732">
        <v>5</v>
      </c>
      <c r="P124" s="726">
        <v>6</v>
      </c>
      <c r="Q124" s="732">
        <v>7</v>
      </c>
      <c r="R124" s="726">
        <v>8</v>
      </c>
      <c r="S124" s="734">
        <v>9</v>
      </c>
      <c r="T124" s="733">
        <v>10</v>
      </c>
      <c r="U124" s="735">
        <v>11</v>
      </c>
      <c r="V124" s="724">
        <v>13</v>
      </c>
      <c r="W124" s="350"/>
      <c r="X124" s="3729">
        <v>0</v>
      </c>
      <c r="Y124" s="3803" t="s">
        <v>88</v>
      </c>
      <c r="Z124" s="3804"/>
      <c r="AA124" s="3804"/>
      <c r="AB124" s="3807" t="s">
        <v>235</v>
      </c>
      <c r="AC124" s="3807"/>
      <c r="AD124" s="3807"/>
      <c r="AE124" s="3782" t="s">
        <v>107</v>
      </c>
      <c r="AF124" s="3782"/>
      <c r="AG124" s="3797" t="s">
        <v>831</v>
      </c>
      <c r="AH124" s="3798"/>
      <c r="AI124" s="3799"/>
      <c r="AJ124" s="349"/>
      <c r="AK124" s="3786"/>
      <c r="AL124" s="3787"/>
      <c r="AM124" s="3928"/>
      <c r="AN124" s="3929"/>
      <c r="AO124" s="3929"/>
      <c r="AP124" s="3929"/>
      <c r="AQ124" s="3929"/>
      <c r="AR124" s="3929"/>
      <c r="AS124" s="3929"/>
      <c r="AT124" s="3929"/>
      <c r="AU124" s="3929"/>
      <c r="AV124" s="3930"/>
      <c r="AW124" s="208"/>
      <c r="AX124" s="208"/>
      <c r="AY124" s="208"/>
      <c r="AZ124" s="208"/>
      <c r="BA124" s="208"/>
      <c r="BB124" s="208"/>
    </row>
    <row r="125" spans="1:54" ht="11.1" customHeight="1" x14ac:dyDescent="0.25">
      <c r="I125" s="1577" t="s">
        <v>21</v>
      </c>
      <c r="J125" s="247"/>
      <c r="L125" s="725">
        <v>1</v>
      </c>
      <c r="M125" s="731">
        <v>2</v>
      </c>
      <c r="N125" s="732">
        <v>3</v>
      </c>
      <c r="O125" s="731">
        <v>4</v>
      </c>
      <c r="P125" s="725">
        <v>5</v>
      </c>
      <c r="Q125" s="731">
        <v>6</v>
      </c>
      <c r="R125" s="725">
        <v>7</v>
      </c>
      <c r="S125" s="725">
        <v>8</v>
      </c>
      <c r="T125" s="726">
        <v>9</v>
      </c>
      <c r="U125" s="725">
        <v>10</v>
      </c>
      <c r="V125" s="733">
        <v>11</v>
      </c>
      <c r="W125" s="350"/>
      <c r="X125" s="3517">
        <v>2007</v>
      </c>
      <c r="Y125" s="3805"/>
      <c r="Z125" s="3806"/>
      <c r="AA125" s="3806"/>
      <c r="AB125" s="3808"/>
      <c r="AC125" s="3808"/>
      <c r="AD125" s="3808"/>
      <c r="AE125" s="3783"/>
      <c r="AF125" s="3783"/>
      <c r="AG125" s="3800"/>
      <c r="AH125" s="3801"/>
      <c r="AI125" s="3802"/>
      <c r="AJ125" s="349"/>
      <c r="AK125" s="3784" t="s">
        <v>17</v>
      </c>
      <c r="AL125" s="3785"/>
      <c r="AM125" s="3925" t="s">
        <v>886</v>
      </c>
      <c r="AN125" s="3926"/>
      <c r="AO125" s="3926"/>
      <c r="AP125" s="3926"/>
      <c r="AQ125" s="3926"/>
      <c r="AR125" s="3926"/>
      <c r="AS125" s="3926"/>
      <c r="AT125" s="3926"/>
      <c r="AU125" s="3926"/>
      <c r="AV125" s="3927"/>
      <c r="AW125" s="219"/>
      <c r="AX125" s="208"/>
      <c r="AY125" s="208"/>
      <c r="AZ125" s="208"/>
      <c r="BA125" s="208"/>
      <c r="BB125" s="208"/>
    </row>
    <row r="126" spans="1:54" ht="11.1" customHeight="1" x14ac:dyDescent="0.25">
      <c r="I126" s="1578" t="s">
        <v>41</v>
      </c>
      <c r="J126" s="247"/>
      <c r="L126" s="726">
        <v>0</v>
      </c>
      <c r="M126" s="732">
        <v>1</v>
      </c>
      <c r="N126" s="731">
        <v>2</v>
      </c>
      <c r="O126" s="732">
        <v>3</v>
      </c>
      <c r="P126" s="726">
        <v>4</v>
      </c>
      <c r="Q126" s="732">
        <v>5</v>
      </c>
      <c r="R126" s="726">
        <v>6</v>
      </c>
      <c r="S126" s="725">
        <v>7</v>
      </c>
      <c r="T126" s="725">
        <v>8</v>
      </c>
      <c r="U126" s="726">
        <v>9</v>
      </c>
      <c r="V126" s="725">
        <v>10</v>
      </c>
      <c r="W126" s="350"/>
      <c r="X126" s="3516">
        <v>1</v>
      </c>
      <c r="Y126" s="3803" t="s">
        <v>235</v>
      </c>
      <c r="Z126" s="3804"/>
      <c r="AA126" s="3804"/>
      <c r="AB126" s="3807" t="s">
        <v>89</v>
      </c>
      <c r="AC126" s="3807"/>
      <c r="AD126" s="3807"/>
      <c r="AE126" s="3782" t="s">
        <v>159</v>
      </c>
      <c r="AF126" s="3782"/>
      <c r="AG126" s="3776" t="s">
        <v>832</v>
      </c>
      <c r="AH126" s="3777"/>
      <c r="AI126" s="3778"/>
      <c r="AJ126" s="349"/>
      <c r="AK126" s="3786"/>
      <c r="AL126" s="3787"/>
      <c r="AM126" s="3928"/>
      <c r="AN126" s="3929"/>
      <c r="AO126" s="3929"/>
      <c r="AP126" s="3929"/>
      <c r="AQ126" s="3929"/>
      <c r="AR126" s="3929"/>
      <c r="AS126" s="3929"/>
      <c r="AT126" s="3929"/>
      <c r="AU126" s="3929"/>
      <c r="AV126" s="3930"/>
      <c r="AW126" s="219"/>
      <c r="AX126" s="208"/>
      <c r="AY126" s="208"/>
      <c r="AZ126" s="208"/>
      <c r="BA126" s="208"/>
      <c r="BB126" s="208"/>
    </row>
    <row r="127" spans="1:54" ht="11.1" customHeight="1" x14ac:dyDescent="0.25">
      <c r="I127" s="1577" t="s">
        <v>22</v>
      </c>
      <c r="J127" s="247"/>
      <c r="L127" s="727" t="s">
        <v>0</v>
      </c>
      <c r="M127" s="731">
        <v>0</v>
      </c>
      <c r="N127" s="732">
        <v>1</v>
      </c>
      <c r="O127" s="731">
        <v>2</v>
      </c>
      <c r="P127" s="725">
        <v>3</v>
      </c>
      <c r="Q127" s="731">
        <v>4</v>
      </c>
      <c r="R127" s="725">
        <v>5</v>
      </c>
      <c r="S127" s="726">
        <v>6</v>
      </c>
      <c r="T127" s="725">
        <v>7</v>
      </c>
      <c r="U127" s="725">
        <v>8</v>
      </c>
      <c r="V127" s="726">
        <v>9</v>
      </c>
      <c r="W127" s="350"/>
      <c r="X127" s="3517">
        <v>2008</v>
      </c>
      <c r="Y127" s="3805"/>
      <c r="Z127" s="3806"/>
      <c r="AA127" s="3806"/>
      <c r="AB127" s="3808"/>
      <c r="AC127" s="3808"/>
      <c r="AD127" s="3808"/>
      <c r="AE127" s="3783"/>
      <c r="AF127" s="3783"/>
      <c r="AG127" s="3779"/>
      <c r="AH127" s="3780"/>
      <c r="AI127" s="3781"/>
      <c r="AJ127" s="349"/>
      <c r="AK127" s="3784" t="s">
        <v>18</v>
      </c>
      <c r="AL127" s="3785"/>
      <c r="AM127" s="3925" t="s">
        <v>864</v>
      </c>
      <c r="AN127" s="3926"/>
      <c r="AO127" s="3926"/>
      <c r="AP127" s="3926"/>
      <c r="AQ127" s="3926"/>
      <c r="AR127" s="3926"/>
      <c r="AS127" s="3926"/>
      <c r="AT127" s="3926"/>
      <c r="AU127" s="3926"/>
      <c r="AV127" s="3927"/>
      <c r="AW127" s="208"/>
      <c r="AX127" s="208"/>
      <c r="AY127" s="208"/>
      <c r="AZ127" s="208"/>
      <c r="BA127" s="208"/>
      <c r="BB127" s="208"/>
    </row>
    <row r="128" spans="1:54" ht="11.1" customHeight="1" x14ac:dyDescent="0.25">
      <c r="I128" s="1578" t="s">
        <v>23</v>
      </c>
      <c r="J128" s="247"/>
      <c r="L128" s="730" t="s">
        <v>0</v>
      </c>
      <c r="M128" s="729" t="s">
        <v>0</v>
      </c>
      <c r="N128" s="731">
        <v>0</v>
      </c>
      <c r="O128" s="732">
        <v>1</v>
      </c>
      <c r="P128" s="726">
        <v>2</v>
      </c>
      <c r="Q128" s="732">
        <v>3</v>
      </c>
      <c r="R128" s="726">
        <v>4</v>
      </c>
      <c r="S128" s="725">
        <v>5</v>
      </c>
      <c r="T128" s="726">
        <v>6</v>
      </c>
      <c r="U128" s="725">
        <v>7</v>
      </c>
      <c r="V128" s="725">
        <v>8</v>
      </c>
      <c r="W128" s="350"/>
      <c r="X128" s="3516">
        <v>2</v>
      </c>
      <c r="Y128" s="3803" t="s">
        <v>89</v>
      </c>
      <c r="Z128" s="3804"/>
      <c r="AA128" s="3804"/>
      <c r="AB128" s="3807" t="s">
        <v>835</v>
      </c>
      <c r="AC128" s="3807"/>
      <c r="AD128" s="3807"/>
      <c r="AE128" s="3782" t="s">
        <v>94</v>
      </c>
      <c r="AF128" s="3782"/>
      <c r="AG128" s="3776" t="s">
        <v>90</v>
      </c>
      <c r="AH128" s="3777"/>
      <c r="AI128" s="3778"/>
      <c r="AJ128" s="349"/>
      <c r="AK128" s="3786"/>
      <c r="AL128" s="3787"/>
      <c r="AM128" s="3928"/>
      <c r="AN128" s="3929"/>
      <c r="AO128" s="3929"/>
      <c r="AP128" s="3929"/>
      <c r="AQ128" s="3929"/>
      <c r="AR128" s="3929"/>
      <c r="AS128" s="3929"/>
      <c r="AT128" s="3929"/>
      <c r="AU128" s="3929"/>
      <c r="AV128" s="3930"/>
      <c r="AW128" s="219"/>
      <c r="AX128" s="208"/>
      <c r="AY128" s="208"/>
      <c r="AZ128" s="208"/>
      <c r="BA128" s="208"/>
      <c r="BB128" s="208"/>
    </row>
    <row r="129" spans="9:54" ht="11.1" customHeight="1" x14ac:dyDescent="0.25">
      <c r="I129" s="1577" t="s">
        <v>24</v>
      </c>
      <c r="J129" s="247"/>
      <c r="L129" s="727" t="s">
        <v>0</v>
      </c>
      <c r="M129" s="728" t="s">
        <v>0</v>
      </c>
      <c r="N129" s="729" t="s">
        <v>0</v>
      </c>
      <c r="O129" s="731">
        <v>0</v>
      </c>
      <c r="P129" s="725">
        <v>1</v>
      </c>
      <c r="Q129" s="731">
        <v>2</v>
      </c>
      <c r="R129" s="725">
        <v>3</v>
      </c>
      <c r="S129" s="726">
        <v>4</v>
      </c>
      <c r="T129" s="725">
        <v>5</v>
      </c>
      <c r="U129" s="726">
        <v>6</v>
      </c>
      <c r="V129" s="725">
        <v>7</v>
      </c>
      <c r="W129" s="350"/>
      <c r="X129" s="3517">
        <v>2009</v>
      </c>
      <c r="Y129" s="3805"/>
      <c r="Z129" s="3806"/>
      <c r="AA129" s="3806"/>
      <c r="AB129" s="3808"/>
      <c r="AC129" s="3808"/>
      <c r="AD129" s="3808"/>
      <c r="AE129" s="3783"/>
      <c r="AF129" s="3783"/>
      <c r="AG129" s="3779"/>
      <c r="AH129" s="3780"/>
      <c r="AI129" s="3781"/>
      <c r="AJ129" s="349"/>
      <c r="AK129" s="3784" t="s">
        <v>19</v>
      </c>
      <c r="AL129" s="3785"/>
      <c r="AM129" s="3925" t="s">
        <v>865</v>
      </c>
      <c r="AN129" s="3926"/>
      <c r="AO129" s="3926"/>
      <c r="AP129" s="3926"/>
      <c r="AQ129" s="3926"/>
      <c r="AR129" s="3926"/>
      <c r="AS129" s="3926"/>
      <c r="AT129" s="3926"/>
      <c r="AU129" s="3926"/>
      <c r="AV129" s="3927"/>
      <c r="AW129" s="219"/>
      <c r="AX129" s="208"/>
      <c r="AY129" s="208"/>
      <c r="AZ129" s="208"/>
      <c r="BA129" s="208"/>
      <c r="BB129" s="208"/>
    </row>
    <row r="130" spans="9:54" ht="11.1" customHeight="1" x14ac:dyDescent="0.25">
      <c r="I130" s="1578" t="s">
        <v>29</v>
      </c>
      <c r="J130" s="247"/>
      <c r="L130" s="730" t="s">
        <v>0</v>
      </c>
      <c r="M130" s="729" t="s">
        <v>0</v>
      </c>
      <c r="N130" s="728" t="s">
        <v>0</v>
      </c>
      <c r="O130" s="729" t="s">
        <v>0</v>
      </c>
      <c r="P130" s="726">
        <v>0</v>
      </c>
      <c r="Q130" s="732">
        <v>1</v>
      </c>
      <c r="R130" s="726">
        <v>2</v>
      </c>
      <c r="S130" s="725">
        <v>3</v>
      </c>
      <c r="T130" s="726">
        <v>4</v>
      </c>
      <c r="U130" s="725">
        <v>5</v>
      </c>
      <c r="V130" s="726">
        <v>6</v>
      </c>
      <c r="W130" s="350"/>
      <c r="X130" s="3516">
        <v>3</v>
      </c>
      <c r="Y130" s="3803" t="s">
        <v>94</v>
      </c>
      <c r="Z130" s="3804"/>
      <c r="AA130" s="3804"/>
      <c r="AB130" s="3807" t="s">
        <v>836</v>
      </c>
      <c r="AC130" s="3807"/>
      <c r="AD130" s="3807"/>
      <c r="AE130" s="3782" t="s">
        <v>159</v>
      </c>
      <c r="AF130" s="3782"/>
      <c r="AG130" s="3776" t="s">
        <v>159</v>
      </c>
      <c r="AH130" s="3777"/>
      <c r="AI130" s="3778"/>
      <c r="AJ130" s="349"/>
      <c r="AK130" s="3786"/>
      <c r="AL130" s="3787"/>
      <c r="AM130" s="3928"/>
      <c r="AN130" s="3929"/>
      <c r="AO130" s="3929"/>
      <c r="AP130" s="3929"/>
      <c r="AQ130" s="3929"/>
      <c r="AR130" s="3929"/>
      <c r="AS130" s="3929"/>
      <c r="AT130" s="3929"/>
      <c r="AU130" s="3929"/>
      <c r="AV130" s="3930"/>
      <c r="AW130" s="219"/>
      <c r="AX130" s="208"/>
      <c r="AY130" s="208"/>
      <c r="AZ130" s="208"/>
      <c r="BA130" s="208"/>
      <c r="BB130" s="208"/>
    </row>
    <row r="131" spans="9:54" ht="11.1" customHeight="1" x14ac:dyDescent="0.25">
      <c r="I131" s="1577" t="s">
        <v>30</v>
      </c>
      <c r="J131" s="247"/>
      <c r="L131" s="727" t="s">
        <v>0</v>
      </c>
      <c r="M131" s="728" t="s">
        <v>0</v>
      </c>
      <c r="N131" s="729" t="s">
        <v>0</v>
      </c>
      <c r="O131" s="728" t="s">
        <v>0</v>
      </c>
      <c r="P131" s="727" t="s">
        <v>0</v>
      </c>
      <c r="Q131" s="731">
        <v>0</v>
      </c>
      <c r="R131" s="725">
        <v>1</v>
      </c>
      <c r="S131" s="726">
        <v>2</v>
      </c>
      <c r="T131" s="725">
        <v>3</v>
      </c>
      <c r="U131" s="726">
        <v>4</v>
      </c>
      <c r="V131" s="725">
        <v>5</v>
      </c>
      <c r="W131" s="350"/>
      <c r="X131" s="3517">
        <v>2010</v>
      </c>
      <c r="Y131" s="3805"/>
      <c r="Z131" s="3806"/>
      <c r="AA131" s="3806"/>
      <c r="AB131" s="3808"/>
      <c r="AC131" s="3808"/>
      <c r="AD131" s="3808"/>
      <c r="AE131" s="3783"/>
      <c r="AF131" s="3783"/>
      <c r="AG131" s="3779"/>
      <c r="AH131" s="3780"/>
      <c r="AI131" s="3781"/>
      <c r="AJ131" s="349"/>
      <c r="AK131" s="3784" t="s">
        <v>21</v>
      </c>
      <c r="AL131" s="3785"/>
      <c r="AM131" s="3925" t="s">
        <v>846</v>
      </c>
      <c r="AN131" s="3926"/>
      <c r="AO131" s="3926"/>
      <c r="AP131" s="3926"/>
      <c r="AQ131" s="3926"/>
      <c r="AR131" s="3926"/>
      <c r="AS131" s="3926"/>
      <c r="AT131" s="3926"/>
      <c r="AU131" s="3926"/>
      <c r="AV131" s="3927"/>
      <c r="AW131" s="219"/>
      <c r="AX131" s="208"/>
      <c r="AY131" s="208"/>
      <c r="AZ131" s="208"/>
      <c r="BA131" s="208"/>
      <c r="BB131" s="208"/>
    </row>
    <row r="132" spans="9:54" ht="11.1" customHeight="1" x14ac:dyDescent="0.25">
      <c r="I132" s="1577" t="s">
        <v>33</v>
      </c>
      <c r="J132" s="247"/>
      <c r="L132" s="727" t="s">
        <v>0</v>
      </c>
      <c r="M132" s="728" t="s">
        <v>0</v>
      </c>
      <c r="N132" s="728" t="s">
        <v>0</v>
      </c>
      <c r="O132" s="728" t="s">
        <v>0</v>
      </c>
      <c r="P132" s="727" t="s">
        <v>0</v>
      </c>
      <c r="Q132" s="728" t="s">
        <v>0</v>
      </c>
      <c r="R132" s="725">
        <v>0</v>
      </c>
      <c r="S132" s="725">
        <v>1</v>
      </c>
      <c r="T132" s="726">
        <v>2</v>
      </c>
      <c r="U132" s="725">
        <v>3</v>
      </c>
      <c r="V132" s="726">
        <v>4</v>
      </c>
      <c r="W132" s="350"/>
      <c r="X132" s="3516">
        <v>4</v>
      </c>
      <c r="Y132" s="3803" t="s">
        <v>159</v>
      </c>
      <c r="Z132" s="3804"/>
      <c r="AA132" s="3804"/>
      <c r="AB132" s="3807" t="s">
        <v>101</v>
      </c>
      <c r="AC132" s="3807"/>
      <c r="AD132" s="3807"/>
      <c r="AE132" s="3782" t="s">
        <v>89</v>
      </c>
      <c r="AF132" s="3782"/>
      <c r="AG132" s="3776" t="s">
        <v>101</v>
      </c>
      <c r="AH132" s="3777"/>
      <c r="AI132" s="3778"/>
      <c r="AJ132" s="349"/>
      <c r="AK132" s="3786"/>
      <c r="AL132" s="3787"/>
      <c r="AM132" s="3928"/>
      <c r="AN132" s="3929"/>
      <c r="AO132" s="3929"/>
      <c r="AP132" s="3929"/>
      <c r="AQ132" s="3929"/>
      <c r="AR132" s="3929"/>
      <c r="AS132" s="3929"/>
      <c r="AT132" s="3929"/>
      <c r="AU132" s="3929"/>
      <c r="AV132" s="3930"/>
      <c r="AW132" s="219"/>
      <c r="AX132" s="208"/>
      <c r="AY132" s="208"/>
      <c r="AZ132" s="208"/>
      <c r="BA132" s="208"/>
      <c r="BB132" s="208"/>
    </row>
    <row r="133" spans="9:54" ht="11.1" customHeight="1" x14ac:dyDescent="0.25">
      <c r="I133" s="1577" t="s">
        <v>56</v>
      </c>
      <c r="L133" s="727" t="s">
        <v>0</v>
      </c>
      <c r="M133" s="728" t="s">
        <v>0</v>
      </c>
      <c r="N133" s="728" t="s">
        <v>0</v>
      </c>
      <c r="O133" s="728" t="s">
        <v>0</v>
      </c>
      <c r="P133" s="727" t="s">
        <v>0</v>
      </c>
      <c r="Q133" s="728" t="s">
        <v>0</v>
      </c>
      <c r="R133" s="728" t="s">
        <v>0</v>
      </c>
      <c r="S133" s="725">
        <v>0</v>
      </c>
      <c r="T133" s="725">
        <v>1</v>
      </c>
      <c r="U133" s="726">
        <v>2</v>
      </c>
      <c r="V133" s="725">
        <v>3</v>
      </c>
      <c r="W133" s="350"/>
      <c r="X133" s="3517">
        <v>2011</v>
      </c>
      <c r="Y133" s="3805"/>
      <c r="Z133" s="3806"/>
      <c r="AA133" s="3806"/>
      <c r="AB133" s="3808"/>
      <c r="AC133" s="3808"/>
      <c r="AD133" s="3808"/>
      <c r="AE133" s="3783"/>
      <c r="AF133" s="3783"/>
      <c r="AG133" s="3779"/>
      <c r="AH133" s="3780"/>
      <c r="AI133" s="3781"/>
      <c r="AJ133" s="349"/>
      <c r="AK133" s="3784" t="s">
        <v>41</v>
      </c>
      <c r="AL133" s="3785"/>
      <c r="AM133" s="3925" t="s">
        <v>854</v>
      </c>
      <c r="AN133" s="3926"/>
      <c r="AO133" s="3926"/>
      <c r="AP133" s="3926"/>
      <c r="AQ133" s="3926"/>
      <c r="AR133" s="3926"/>
      <c r="AS133" s="3926"/>
      <c r="AT133" s="3926"/>
      <c r="AU133" s="3926"/>
      <c r="AV133" s="3927"/>
      <c r="AW133" s="219"/>
      <c r="AX133" s="208"/>
      <c r="AY133" s="208"/>
      <c r="AZ133" s="208"/>
      <c r="BA133" s="208"/>
      <c r="BB133" s="208"/>
    </row>
    <row r="134" spans="9:54" ht="11.1" customHeight="1" x14ac:dyDescent="0.25">
      <c r="I134" s="1577" t="s">
        <v>48</v>
      </c>
      <c r="L134" s="727" t="s">
        <v>0</v>
      </c>
      <c r="M134" s="728" t="s">
        <v>0</v>
      </c>
      <c r="N134" s="728" t="s">
        <v>0</v>
      </c>
      <c r="O134" s="728" t="s">
        <v>0</v>
      </c>
      <c r="P134" s="727" t="s">
        <v>0</v>
      </c>
      <c r="Q134" s="728" t="s">
        <v>0</v>
      </c>
      <c r="R134" s="728" t="s">
        <v>0</v>
      </c>
      <c r="S134" s="728" t="s">
        <v>0</v>
      </c>
      <c r="T134" s="725">
        <v>0</v>
      </c>
      <c r="U134" s="725">
        <v>1</v>
      </c>
      <c r="V134" s="726">
        <v>2</v>
      </c>
      <c r="W134" s="350"/>
      <c r="X134" s="3516">
        <v>5</v>
      </c>
      <c r="Y134" s="3803" t="s">
        <v>89</v>
      </c>
      <c r="Z134" s="3804"/>
      <c r="AA134" s="3804"/>
      <c r="AB134" s="3807" t="s">
        <v>95</v>
      </c>
      <c r="AC134" s="3807"/>
      <c r="AD134" s="3807"/>
      <c r="AE134" s="3782" t="s">
        <v>208</v>
      </c>
      <c r="AF134" s="3782"/>
      <c r="AG134" s="3776" t="s">
        <v>107</v>
      </c>
      <c r="AH134" s="3777"/>
      <c r="AI134" s="3778"/>
      <c r="AJ134" s="349"/>
      <c r="AK134" s="3786"/>
      <c r="AL134" s="3787"/>
      <c r="AM134" s="3928"/>
      <c r="AN134" s="3929"/>
      <c r="AO134" s="3929"/>
      <c r="AP134" s="3929"/>
      <c r="AQ134" s="3929"/>
      <c r="AR134" s="3929"/>
      <c r="AS134" s="3929"/>
      <c r="AT134" s="3929"/>
      <c r="AU134" s="3929"/>
      <c r="AV134" s="3930"/>
      <c r="AW134" s="219"/>
      <c r="AX134" s="208"/>
      <c r="AY134" s="208"/>
      <c r="AZ134" s="208"/>
      <c r="BA134" s="208"/>
      <c r="BB134" s="208"/>
    </row>
    <row r="135" spans="9:54" ht="11.1" customHeight="1" x14ac:dyDescent="0.25">
      <c r="I135" s="1577" t="s">
        <v>62</v>
      </c>
      <c r="L135" s="727" t="s">
        <v>0</v>
      </c>
      <c r="M135" s="728" t="s">
        <v>0</v>
      </c>
      <c r="N135" s="728" t="s">
        <v>0</v>
      </c>
      <c r="O135" s="728" t="s">
        <v>0</v>
      </c>
      <c r="P135" s="727" t="s">
        <v>0</v>
      </c>
      <c r="Q135" s="728" t="s">
        <v>0</v>
      </c>
      <c r="R135" s="728" t="s">
        <v>0</v>
      </c>
      <c r="S135" s="728" t="s">
        <v>0</v>
      </c>
      <c r="T135" s="728" t="s">
        <v>0</v>
      </c>
      <c r="U135" s="725">
        <v>0</v>
      </c>
      <c r="V135" s="725">
        <v>1</v>
      </c>
      <c r="W135" s="350"/>
      <c r="X135" s="3517">
        <v>2012</v>
      </c>
      <c r="Y135" s="3805"/>
      <c r="Z135" s="3806"/>
      <c r="AA135" s="3806"/>
      <c r="AB135" s="3808"/>
      <c r="AC135" s="3808"/>
      <c r="AD135" s="3808"/>
      <c r="AE135" s="3783"/>
      <c r="AF135" s="3783"/>
      <c r="AG135" s="3779"/>
      <c r="AH135" s="3780"/>
      <c r="AI135" s="3781"/>
      <c r="AJ135" s="349"/>
      <c r="AK135" s="3784" t="s">
        <v>22</v>
      </c>
      <c r="AL135" s="3785"/>
      <c r="AM135" s="3925" t="s">
        <v>799</v>
      </c>
      <c r="AN135" s="3926"/>
      <c r="AO135" s="3926"/>
      <c r="AP135" s="3926"/>
      <c r="AQ135" s="3926"/>
      <c r="AR135" s="3926"/>
      <c r="AS135" s="3926"/>
      <c r="AT135" s="3926"/>
      <c r="AU135" s="3926"/>
      <c r="AV135" s="3927"/>
      <c r="AW135" s="219"/>
      <c r="AX135" s="208"/>
      <c r="AY135" s="208"/>
      <c r="AZ135" s="208"/>
      <c r="BA135" s="208"/>
      <c r="BB135" s="208"/>
    </row>
    <row r="136" spans="9:54" ht="11.1" customHeight="1" x14ac:dyDescent="0.25">
      <c r="I136" s="1577" t="s">
        <v>130</v>
      </c>
      <c r="L136" s="727" t="s">
        <v>0</v>
      </c>
      <c r="M136" s="728" t="s">
        <v>0</v>
      </c>
      <c r="N136" s="728" t="s">
        <v>0</v>
      </c>
      <c r="O136" s="728" t="s">
        <v>0</v>
      </c>
      <c r="P136" s="727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8" t="s">
        <v>0</v>
      </c>
      <c r="V136" s="725">
        <v>0</v>
      </c>
      <c r="W136" s="350"/>
      <c r="X136" s="3516">
        <v>6</v>
      </c>
      <c r="Y136" s="3803" t="s">
        <v>89</v>
      </c>
      <c r="Z136" s="3804"/>
      <c r="AA136" s="3804"/>
      <c r="AB136" s="3807" t="s">
        <v>830</v>
      </c>
      <c r="AC136" s="3807"/>
      <c r="AD136" s="3807"/>
      <c r="AE136" s="3782" t="s">
        <v>90</v>
      </c>
      <c r="AF136" s="3782"/>
      <c r="AG136" s="3776" t="s">
        <v>129</v>
      </c>
      <c r="AH136" s="3777"/>
      <c r="AI136" s="3778"/>
      <c r="AJ136" s="349"/>
      <c r="AK136" s="3786"/>
      <c r="AL136" s="3787"/>
      <c r="AM136" s="3928"/>
      <c r="AN136" s="3929"/>
      <c r="AO136" s="3929"/>
      <c r="AP136" s="3929"/>
      <c r="AQ136" s="3929"/>
      <c r="AR136" s="3929"/>
      <c r="AS136" s="3929"/>
      <c r="AT136" s="3929"/>
      <c r="AU136" s="3929"/>
      <c r="AV136" s="3930"/>
      <c r="AW136" s="219"/>
      <c r="AX136" s="208"/>
      <c r="AY136" s="208"/>
      <c r="AZ136" s="208"/>
      <c r="BA136" s="208"/>
      <c r="BB136" s="208"/>
    </row>
    <row r="137" spans="9:54" ht="11.1" customHeight="1" x14ac:dyDescent="0.25">
      <c r="I137" s="1579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17">
        <v>2013</v>
      </c>
      <c r="Y137" s="3805"/>
      <c r="Z137" s="3806"/>
      <c r="AA137" s="3806"/>
      <c r="AB137" s="3808"/>
      <c r="AC137" s="3808"/>
      <c r="AD137" s="3808"/>
      <c r="AE137" s="3783"/>
      <c r="AF137" s="3783"/>
      <c r="AG137" s="3779"/>
      <c r="AH137" s="3780"/>
      <c r="AI137" s="3781"/>
      <c r="AJ137" s="349"/>
      <c r="AK137" s="3784" t="s">
        <v>24</v>
      </c>
      <c r="AL137" s="3785"/>
      <c r="AM137" s="3937">
        <v>4</v>
      </c>
      <c r="AN137" s="3938"/>
      <c r="AO137" s="3941" t="s">
        <v>295</v>
      </c>
      <c r="AP137" s="3941"/>
      <c r="AQ137" s="3941"/>
      <c r="AR137" s="3941"/>
      <c r="AS137" s="3941"/>
      <c r="AT137" s="3941"/>
      <c r="AU137" s="3941"/>
      <c r="AV137" s="3942"/>
      <c r="AW137" s="208"/>
      <c r="AX137" s="208"/>
      <c r="AY137" s="208"/>
      <c r="AZ137" s="208"/>
      <c r="BA137" s="208"/>
      <c r="BB137" s="208"/>
    </row>
    <row r="138" spans="9:54" ht="11.1" customHeight="1" x14ac:dyDescent="0.25">
      <c r="U138" s="350"/>
      <c r="X138" s="3516">
        <v>7</v>
      </c>
      <c r="Y138" s="3803" t="s">
        <v>830</v>
      </c>
      <c r="Z138" s="3804"/>
      <c r="AA138" s="3804"/>
      <c r="AB138" s="3807" t="s">
        <v>90</v>
      </c>
      <c r="AC138" s="3807"/>
      <c r="AD138" s="3807"/>
      <c r="AE138" s="3782" t="s">
        <v>185</v>
      </c>
      <c r="AF138" s="3782"/>
      <c r="AG138" s="3776" t="s">
        <v>830</v>
      </c>
      <c r="AH138" s="3777"/>
      <c r="AI138" s="3778"/>
      <c r="AJ138" s="349"/>
      <c r="AK138" s="3786"/>
      <c r="AL138" s="3787"/>
      <c r="AM138" s="3939"/>
      <c r="AN138" s="3940"/>
      <c r="AO138" s="3943"/>
      <c r="AP138" s="3943"/>
      <c r="AQ138" s="3943"/>
      <c r="AR138" s="3943"/>
      <c r="AS138" s="3943"/>
      <c r="AT138" s="3943"/>
      <c r="AU138" s="3943"/>
      <c r="AV138" s="3944"/>
      <c r="AW138" s="208"/>
      <c r="AX138" s="208"/>
      <c r="AY138" s="208"/>
      <c r="AZ138" s="208"/>
      <c r="BA138" s="208"/>
      <c r="BB138" s="208"/>
    </row>
    <row r="139" spans="9:54" ht="11.1" customHeight="1" x14ac:dyDescent="0.25">
      <c r="U139" s="350"/>
      <c r="X139" s="3517">
        <v>2014</v>
      </c>
      <c r="Y139" s="3805"/>
      <c r="Z139" s="3806"/>
      <c r="AA139" s="3806"/>
      <c r="AB139" s="3808"/>
      <c r="AC139" s="3808"/>
      <c r="AD139" s="3808"/>
      <c r="AE139" s="3783"/>
      <c r="AF139" s="3783"/>
      <c r="AG139" s="3779"/>
      <c r="AH139" s="3780"/>
      <c r="AI139" s="3781"/>
      <c r="AJ139" s="217"/>
      <c r="AK139" s="3784" t="s">
        <v>56</v>
      </c>
      <c r="AL139" s="3785"/>
      <c r="AM139" s="3937">
        <v>3</v>
      </c>
      <c r="AN139" s="3938"/>
      <c r="AO139" s="3941" t="s">
        <v>110</v>
      </c>
      <c r="AP139" s="3941"/>
      <c r="AQ139" s="3941"/>
      <c r="AR139" s="3941"/>
      <c r="AS139" s="3941"/>
      <c r="AT139" s="3941"/>
      <c r="AU139" s="3941"/>
      <c r="AV139" s="3942"/>
      <c r="AW139" s="217"/>
      <c r="AX139" s="208"/>
      <c r="AY139" s="208"/>
      <c r="AZ139" s="208"/>
      <c r="BA139" s="208"/>
      <c r="BB139" s="208"/>
    </row>
    <row r="140" spans="9:54" ht="11.1" customHeight="1" x14ac:dyDescent="0.25">
      <c r="I140" s="1579"/>
      <c r="L140" s="350"/>
      <c r="M140" s="350"/>
      <c r="N140" s="350"/>
      <c r="O140" s="350"/>
      <c r="P140" s="350"/>
      <c r="Q140" s="350"/>
      <c r="R140" s="350"/>
      <c r="S140" s="350"/>
      <c r="T140" s="350"/>
      <c r="U140" s="318"/>
      <c r="X140" s="3516">
        <v>8</v>
      </c>
      <c r="Y140" s="3803" t="s">
        <v>830</v>
      </c>
      <c r="Z140" s="3804"/>
      <c r="AA140" s="3804"/>
      <c r="AB140" s="3807" t="s">
        <v>159</v>
      </c>
      <c r="AC140" s="3807"/>
      <c r="AD140" s="3807"/>
      <c r="AE140" s="3782" t="s">
        <v>129</v>
      </c>
      <c r="AF140" s="3782"/>
      <c r="AG140" s="3776" t="s">
        <v>90</v>
      </c>
      <c r="AH140" s="3777"/>
      <c r="AI140" s="3778"/>
      <c r="AJ140" s="346"/>
      <c r="AK140" s="3786"/>
      <c r="AL140" s="3787"/>
      <c r="AM140" s="3939"/>
      <c r="AN140" s="3940"/>
      <c r="AO140" s="3943"/>
      <c r="AP140" s="3943"/>
      <c r="AQ140" s="3943"/>
      <c r="AR140" s="3943"/>
      <c r="AS140" s="3943"/>
      <c r="AT140" s="3943"/>
      <c r="AU140" s="3943"/>
      <c r="AV140" s="3944"/>
      <c r="AW140" s="217"/>
      <c r="AX140" s="208"/>
      <c r="AY140" s="208"/>
      <c r="AZ140" s="208"/>
      <c r="BA140" s="208"/>
      <c r="BB140" s="208"/>
    </row>
    <row r="141" spans="9:54" ht="11.1" customHeight="1" x14ac:dyDescent="0.25">
      <c r="I141" s="1579"/>
      <c r="L141" s="350"/>
      <c r="M141" s="350"/>
      <c r="N141" s="350"/>
      <c r="O141" s="350"/>
      <c r="P141" s="350"/>
      <c r="Q141" s="350"/>
      <c r="R141" s="350"/>
      <c r="S141" s="350"/>
      <c r="T141" s="350"/>
      <c r="X141" s="3517">
        <v>2015</v>
      </c>
      <c r="Y141" s="3805"/>
      <c r="Z141" s="3806"/>
      <c r="AA141" s="3806"/>
      <c r="AB141" s="3808"/>
      <c r="AC141" s="3808"/>
      <c r="AD141" s="3808"/>
      <c r="AE141" s="3783"/>
      <c r="AF141" s="3783"/>
      <c r="AG141" s="3779"/>
      <c r="AH141" s="3780"/>
      <c r="AI141" s="3781"/>
      <c r="AJ141" s="254"/>
      <c r="AK141" s="3784" t="s">
        <v>130</v>
      </c>
      <c r="AL141" s="3785"/>
      <c r="AM141" s="3937">
        <v>5</v>
      </c>
      <c r="AN141" s="3938"/>
      <c r="AO141" s="3941" t="s">
        <v>111</v>
      </c>
      <c r="AP141" s="3941"/>
      <c r="AQ141" s="3941"/>
      <c r="AR141" s="3941"/>
      <c r="AS141" s="3941"/>
      <c r="AT141" s="3941"/>
      <c r="AU141" s="3941"/>
      <c r="AV141" s="3942"/>
      <c r="AW141" s="217"/>
      <c r="AX141" s="208"/>
      <c r="AY141" s="208"/>
      <c r="AZ141" s="208"/>
      <c r="BA141" s="208"/>
      <c r="BB141" s="208"/>
    </row>
    <row r="142" spans="9:54" ht="11.1" customHeight="1" x14ac:dyDescent="0.25">
      <c r="I142" s="1580" t="s">
        <v>605</v>
      </c>
      <c r="J142" s="351"/>
      <c r="K142" s="208"/>
      <c r="V142" s="318"/>
      <c r="W142" s="318"/>
      <c r="X142" s="3516">
        <v>9</v>
      </c>
      <c r="Y142" s="3803" t="s">
        <v>94</v>
      </c>
      <c r="Z142" s="3804"/>
      <c r="AA142" s="3804"/>
      <c r="AB142" s="3807" t="s">
        <v>159</v>
      </c>
      <c r="AC142" s="3807"/>
      <c r="AD142" s="3807"/>
      <c r="AE142" s="3782" t="s">
        <v>129</v>
      </c>
      <c r="AF142" s="3782"/>
      <c r="AG142" s="3776" t="s">
        <v>830</v>
      </c>
      <c r="AH142" s="3777"/>
      <c r="AI142" s="3778"/>
      <c r="AJ142" s="289"/>
      <c r="AK142" s="3786"/>
      <c r="AL142" s="3787"/>
      <c r="AM142" s="3939"/>
      <c r="AN142" s="3940"/>
      <c r="AO142" s="3943"/>
      <c r="AP142" s="3943"/>
      <c r="AQ142" s="3943"/>
      <c r="AR142" s="3943"/>
      <c r="AS142" s="3943"/>
      <c r="AT142" s="3943"/>
      <c r="AU142" s="3943"/>
      <c r="AV142" s="3944"/>
      <c r="AW142" s="217"/>
      <c r="AX142" s="208"/>
      <c r="AY142" s="208"/>
      <c r="AZ142" s="208"/>
      <c r="BA142" s="208"/>
      <c r="BB142" s="208"/>
    </row>
    <row r="143" spans="9:54" ht="11.1" customHeight="1" x14ac:dyDescent="0.25">
      <c r="I143" s="1581"/>
      <c r="J143" s="352"/>
      <c r="K143" s="352"/>
      <c r="L143" s="3813" t="s">
        <v>349</v>
      </c>
      <c r="M143" s="3813"/>
      <c r="N143" s="3813"/>
      <c r="O143" s="3813"/>
      <c r="P143" s="3813"/>
      <c r="Q143" s="3813"/>
      <c r="R143" s="3813"/>
      <c r="S143" s="3813"/>
      <c r="T143" s="3814"/>
      <c r="X143" s="3517">
        <v>2016</v>
      </c>
      <c r="Y143" s="3805"/>
      <c r="Z143" s="3806"/>
      <c r="AA143" s="3806"/>
      <c r="AB143" s="3808"/>
      <c r="AC143" s="3808"/>
      <c r="AD143" s="3808"/>
      <c r="AE143" s="3783"/>
      <c r="AF143" s="3783"/>
      <c r="AG143" s="3779"/>
      <c r="AH143" s="3780"/>
      <c r="AI143" s="3781"/>
      <c r="AJ143" s="254"/>
      <c r="AK143" s="3784" t="s">
        <v>437</v>
      </c>
      <c r="AL143" s="3785"/>
      <c r="AM143" s="3937">
        <v>19</v>
      </c>
      <c r="AN143" s="3938"/>
      <c r="AO143" s="3941" t="s">
        <v>348</v>
      </c>
      <c r="AP143" s="3941"/>
      <c r="AQ143" s="3941"/>
      <c r="AR143" s="3941"/>
      <c r="AS143" s="3941"/>
      <c r="AT143" s="3941"/>
      <c r="AU143" s="3941"/>
      <c r="AV143" s="3942"/>
      <c r="AW143" s="217"/>
      <c r="AX143" s="208"/>
      <c r="AY143" s="208"/>
      <c r="AZ143" s="208"/>
      <c r="BA143" s="208"/>
      <c r="BB143" s="208"/>
    </row>
    <row r="144" spans="9:54" ht="11.1" customHeight="1" x14ac:dyDescent="0.25">
      <c r="I144" s="1582"/>
      <c r="J144" s="353"/>
      <c r="K144" s="353"/>
      <c r="L144" s="3815"/>
      <c r="M144" s="3815"/>
      <c r="N144" s="3815"/>
      <c r="O144" s="3815"/>
      <c r="P144" s="3815"/>
      <c r="Q144" s="3815"/>
      <c r="R144" s="3815"/>
      <c r="S144" s="3815"/>
      <c r="T144" s="3816"/>
      <c r="V144" s="318"/>
      <c r="W144" s="318"/>
      <c r="X144" s="3516">
        <v>10</v>
      </c>
      <c r="Y144" s="3803" t="s">
        <v>830</v>
      </c>
      <c r="Z144" s="3804"/>
      <c r="AA144" s="3804"/>
      <c r="AB144" s="3807" t="s">
        <v>89</v>
      </c>
      <c r="AC144" s="3807"/>
      <c r="AD144" s="3807"/>
      <c r="AE144" s="3782" t="s">
        <v>101</v>
      </c>
      <c r="AF144" s="3782"/>
      <c r="AG144" s="3776" t="s">
        <v>830</v>
      </c>
      <c r="AH144" s="3777"/>
      <c r="AI144" s="3778"/>
      <c r="AJ144" s="289"/>
      <c r="AK144" s="3786"/>
      <c r="AL144" s="3787"/>
      <c r="AM144" s="3939"/>
      <c r="AN144" s="3940"/>
      <c r="AO144" s="3943"/>
      <c r="AP144" s="3943"/>
      <c r="AQ144" s="3943"/>
      <c r="AR144" s="3943"/>
      <c r="AS144" s="3943"/>
      <c r="AT144" s="3943"/>
      <c r="AU144" s="3943"/>
      <c r="AV144" s="3944"/>
      <c r="AW144" s="217"/>
      <c r="AX144" s="208"/>
      <c r="AY144" s="208"/>
      <c r="AZ144" s="208"/>
      <c r="BA144" s="208"/>
      <c r="BB144" s="208"/>
    </row>
    <row r="145" spans="9:54" ht="11.1" customHeight="1" x14ac:dyDescent="0.25">
      <c r="I145" s="814"/>
      <c r="J145" s="354"/>
      <c r="K145" s="354"/>
      <c r="L145" s="3817"/>
      <c r="M145" s="3817"/>
      <c r="N145" s="3817"/>
      <c r="O145" s="3817"/>
      <c r="P145" s="3817"/>
      <c r="Q145" s="3817"/>
      <c r="R145" s="3817"/>
      <c r="S145" s="3817"/>
      <c r="T145" s="3818"/>
      <c r="X145" s="3517">
        <v>2017</v>
      </c>
      <c r="Y145" s="3805"/>
      <c r="Z145" s="3806"/>
      <c r="AA145" s="3806"/>
      <c r="AB145" s="3808"/>
      <c r="AC145" s="3808"/>
      <c r="AD145" s="3808"/>
      <c r="AE145" s="3783"/>
      <c r="AF145" s="3783"/>
      <c r="AG145" s="3779"/>
      <c r="AH145" s="3780"/>
      <c r="AI145" s="3781"/>
      <c r="AJ145" s="254"/>
      <c r="AK145" s="218"/>
      <c r="AL145" s="218"/>
      <c r="AM145" s="218"/>
      <c r="AN145" s="221"/>
      <c r="AO145" s="221"/>
      <c r="AP145" s="221"/>
      <c r="AQ145" s="221"/>
      <c r="AR145" s="221"/>
      <c r="AS145" s="928"/>
      <c r="AT145" s="921"/>
      <c r="AV145" s="219"/>
      <c r="AW145" s="3728"/>
      <c r="AX145" s="217"/>
      <c r="AY145" s="208"/>
      <c r="AZ145" s="208"/>
      <c r="BA145" s="208"/>
      <c r="BB145" s="208"/>
    </row>
    <row r="146" spans="9:54" ht="11.1" customHeight="1" x14ac:dyDescent="0.25">
      <c r="I146" s="1583"/>
      <c r="J146" s="254"/>
      <c r="K146" s="254"/>
      <c r="L146" s="356"/>
      <c r="M146" s="356"/>
      <c r="N146" s="356"/>
      <c r="O146" s="356"/>
      <c r="P146" s="356"/>
      <c r="Q146" s="356"/>
      <c r="R146" s="356"/>
      <c r="S146" s="356"/>
      <c r="T146" s="356"/>
      <c r="V146" s="318"/>
      <c r="W146" s="318"/>
      <c r="X146" s="3516">
        <v>11</v>
      </c>
      <c r="Y146" s="3803" t="s">
        <v>830</v>
      </c>
      <c r="Z146" s="3804"/>
      <c r="AA146" s="3804"/>
      <c r="AB146" s="3807" t="s">
        <v>214</v>
      </c>
      <c r="AC146" s="3807"/>
      <c r="AD146" s="3807"/>
      <c r="AE146" s="3782" t="s">
        <v>94</v>
      </c>
      <c r="AF146" s="3782"/>
      <c r="AG146" s="3776" t="s">
        <v>94</v>
      </c>
      <c r="AH146" s="3777"/>
      <c r="AI146" s="3778"/>
      <c r="AJ146" s="289"/>
      <c r="AK146" s="218"/>
      <c r="AL146" s="218"/>
      <c r="AM146" s="218"/>
      <c r="AN146" s="221"/>
      <c r="AP146" s="221"/>
      <c r="AQ146" s="221"/>
      <c r="AR146" s="221"/>
      <c r="AS146" s="928"/>
      <c r="AT146" s="921"/>
      <c r="AV146" s="219"/>
      <c r="AW146" s="3728"/>
      <c r="AX146" s="217"/>
      <c r="AY146" s="208"/>
      <c r="AZ146" s="208"/>
      <c r="BA146" s="208"/>
      <c r="BB146" s="208"/>
    </row>
    <row r="147" spans="9:54" ht="11.1" customHeight="1" x14ac:dyDescent="0.25">
      <c r="I147" s="1584"/>
      <c r="J147" s="352"/>
      <c r="K147" s="352"/>
      <c r="L147" s="3813" t="s">
        <v>350</v>
      </c>
      <c r="M147" s="3813"/>
      <c r="N147" s="3813"/>
      <c r="O147" s="3813"/>
      <c r="P147" s="3813"/>
      <c r="Q147" s="3813"/>
      <c r="R147" s="3813"/>
      <c r="S147" s="3813"/>
      <c r="T147" s="3814"/>
      <c r="X147" s="3517">
        <v>2018</v>
      </c>
      <c r="Y147" s="3805"/>
      <c r="Z147" s="3806"/>
      <c r="AA147" s="3806"/>
      <c r="AB147" s="3808"/>
      <c r="AC147" s="3808"/>
      <c r="AD147" s="3808"/>
      <c r="AE147" s="3783"/>
      <c r="AF147" s="3783"/>
      <c r="AG147" s="3779"/>
      <c r="AH147" s="3780"/>
      <c r="AI147" s="3781"/>
      <c r="AJ147" s="254"/>
      <c r="AK147" s="3916" t="s">
        <v>856</v>
      </c>
      <c r="AL147" s="3917"/>
      <c r="AM147" s="3917"/>
      <c r="AN147" s="3917"/>
      <c r="AO147" s="3917"/>
      <c r="AP147" s="3917"/>
      <c r="AQ147" s="3917"/>
      <c r="AR147" s="3917"/>
      <c r="AS147" s="3917"/>
      <c r="AT147" s="3917"/>
      <c r="AU147" s="3917"/>
      <c r="AV147" s="3917"/>
      <c r="AW147" s="3917"/>
      <c r="AX147" s="3918"/>
      <c r="AY147" s="217"/>
      <c r="AZ147" s="208"/>
      <c r="BA147" s="208"/>
      <c r="BB147" s="208"/>
    </row>
    <row r="148" spans="9:54" ht="11.1" customHeight="1" x14ac:dyDescent="0.25">
      <c r="I148" s="358"/>
      <c r="J148" s="272"/>
      <c r="K148" s="272"/>
      <c r="L148" s="3815"/>
      <c r="M148" s="3815"/>
      <c r="N148" s="3815"/>
      <c r="O148" s="3815"/>
      <c r="P148" s="3815"/>
      <c r="Q148" s="3815"/>
      <c r="R148" s="3815"/>
      <c r="S148" s="3815"/>
      <c r="T148" s="3816"/>
      <c r="V148" s="318"/>
      <c r="W148" s="318"/>
      <c r="X148" s="3516">
        <v>12</v>
      </c>
      <c r="Y148" s="3803" t="s">
        <v>94</v>
      </c>
      <c r="Z148" s="3804"/>
      <c r="AA148" s="3804"/>
      <c r="AB148" s="3807" t="s">
        <v>89</v>
      </c>
      <c r="AC148" s="3807"/>
      <c r="AD148" s="3807"/>
      <c r="AE148" s="3782" t="s">
        <v>214</v>
      </c>
      <c r="AF148" s="3782"/>
      <c r="AG148" s="3776" t="s">
        <v>94</v>
      </c>
      <c r="AH148" s="3777"/>
      <c r="AI148" s="3778"/>
      <c r="AJ148" s="289"/>
      <c r="AK148" s="3919"/>
      <c r="AL148" s="3920"/>
      <c r="AM148" s="3920"/>
      <c r="AN148" s="3920"/>
      <c r="AO148" s="3920"/>
      <c r="AP148" s="3920"/>
      <c r="AQ148" s="3920"/>
      <c r="AR148" s="3920"/>
      <c r="AS148" s="3920"/>
      <c r="AT148" s="3920"/>
      <c r="AU148" s="3920"/>
      <c r="AV148" s="3920"/>
      <c r="AW148" s="3920"/>
      <c r="AX148" s="3921"/>
      <c r="AY148" s="208"/>
      <c r="AZ148" s="208"/>
      <c r="BA148" s="208"/>
      <c r="BB148" s="208"/>
    </row>
    <row r="149" spans="9:54" ht="9.9499999999999993" customHeight="1" x14ac:dyDescent="0.25">
      <c r="I149" s="1585"/>
      <c r="J149" s="3727"/>
      <c r="K149" s="3727"/>
      <c r="L149" s="3815"/>
      <c r="M149" s="3815"/>
      <c r="N149" s="3815"/>
      <c r="O149" s="3815"/>
      <c r="P149" s="3815"/>
      <c r="Q149" s="3815"/>
      <c r="R149" s="3815"/>
      <c r="S149" s="3815"/>
      <c r="T149" s="3816"/>
      <c r="V149" s="318"/>
      <c r="W149" s="318"/>
      <c r="X149" s="3517">
        <v>2019</v>
      </c>
      <c r="Y149" s="3805"/>
      <c r="Z149" s="3806"/>
      <c r="AA149" s="3806"/>
      <c r="AB149" s="3808"/>
      <c r="AC149" s="3808"/>
      <c r="AD149" s="3808"/>
      <c r="AE149" s="3783"/>
      <c r="AF149" s="3783"/>
      <c r="AG149" s="3779"/>
      <c r="AH149" s="3780"/>
      <c r="AI149" s="3781"/>
      <c r="AJ149" s="361"/>
      <c r="AK149" s="3919"/>
      <c r="AL149" s="3920"/>
      <c r="AM149" s="3920"/>
      <c r="AN149" s="3920"/>
      <c r="AO149" s="3920"/>
      <c r="AP149" s="3920"/>
      <c r="AQ149" s="3920"/>
      <c r="AR149" s="3920"/>
      <c r="AS149" s="3920"/>
      <c r="AT149" s="3920"/>
      <c r="AU149" s="3920"/>
      <c r="AV149" s="3920"/>
      <c r="AW149" s="3920"/>
      <c r="AX149" s="3921"/>
      <c r="AY149" s="208"/>
      <c r="AZ149" s="208"/>
      <c r="BA149" s="208"/>
      <c r="BB149" s="208"/>
    </row>
    <row r="150" spans="9:54" ht="9.9499999999999993" customHeight="1" x14ac:dyDescent="0.25">
      <c r="I150" s="3809"/>
      <c r="J150" s="3810"/>
      <c r="K150" s="3810"/>
      <c r="L150" s="3815"/>
      <c r="M150" s="3815"/>
      <c r="N150" s="3815"/>
      <c r="O150" s="3815"/>
      <c r="P150" s="3815"/>
      <c r="Q150" s="3815"/>
      <c r="R150" s="3815"/>
      <c r="S150" s="3815"/>
      <c r="T150" s="3816"/>
      <c r="V150" s="318"/>
      <c r="W150" s="318"/>
      <c r="X150" s="3516">
        <v>13</v>
      </c>
      <c r="Y150" s="3803" t="s">
        <v>866</v>
      </c>
      <c r="Z150" s="3804"/>
      <c r="AA150" s="3804"/>
      <c r="AB150" s="3807" t="s">
        <v>867</v>
      </c>
      <c r="AC150" s="3807"/>
      <c r="AD150" s="3807"/>
      <c r="AE150" s="3782" t="s">
        <v>867</v>
      </c>
      <c r="AF150" s="3782"/>
      <c r="AG150" s="3776" t="s">
        <v>867</v>
      </c>
      <c r="AH150" s="3777"/>
      <c r="AI150" s="3778"/>
      <c r="AJ150" s="289"/>
      <c r="AK150" s="3919"/>
      <c r="AL150" s="3920"/>
      <c r="AM150" s="3920"/>
      <c r="AN150" s="3920"/>
      <c r="AO150" s="3920"/>
      <c r="AP150" s="3920"/>
      <c r="AQ150" s="3920"/>
      <c r="AR150" s="3920"/>
      <c r="AS150" s="3920"/>
      <c r="AT150" s="3920"/>
      <c r="AU150" s="3920"/>
      <c r="AV150" s="3920"/>
      <c r="AW150" s="3920"/>
      <c r="AX150" s="3921"/>
      <c r="AY150" s="208"/>
      <c r="AZ150" s="208"/>
      <c r="BA150" s="208"/>
      <c r="BB150" s="208"/>
    </row>
    <row r="151" spans="9:54" ht="9.9499999999999993" customHeight="1" x14ac:dyDescent="0.25">
      <c r="I151" s="3811"/>
      <c r="J151" s="3812"/>
      <c r="K151" s="3812"/>
      <c r="L151" s="3817"/>
      <c r="M151" s="3817"/>
      <c r="N151" s="3817"/>
      <c r="O151" s="3817"/>
      <c r="P151" s="3817"/>
      <c r="Q151" s="3817"/>
      <c r="R151" s="3817"/>
      <c r="S151" s="3817"/>
      <c r="T151" s="3818"/>
      <c r="V151" s="318"/>
      <c r="W151" s="318"/>
      <c r="X151" s="3515">
        <v>2020</v>
      </c>
      <c r="Y151" s="3805"/>
      <c r="Z151" s="3806"/>
      <c r="AA151" s="3806"/>
      <c r="AB151" s="3808"/>
      <c r="AC151" s="3808"/>
      <c r="AD151" s="3808"/>
      <c r="AE151" s="3783"/>
      <c r="AF151" s="3783"/>
      <c r="AG151" s="3779"/>
      <c r="AH151" s="3780"/>
      <c r="AI151" s="3781"/>
      <c r="AJ151" s="361"/>
      <c r="AK151" s="3922"/>
      <c r="AL151" s="3923"/>
      <c r="AM151" s="3923"/>
      <c r="AN151" s="3923"/>
      <c r="AO151" s="3923"/>
      <c r="AP151" s="3923"/>
      <c r="AQ151" s="3923"/>
      <c r="AR151" s="3923"/>
      <c r="AS151" s="3923"/>
      <c r="AT151" s="3923"/>
      <c r="AU151" s="3923"/>
      <c r="AV151" s="3923"/>
      <c r="AW151" s="3923"/>
      <c r="AX151" s="3924"/>
      <c r="AY151" s="208"/>
      <c r="AZ151" s="208"/>
      <c r="BA151" s="208"/>
      <c r="BB151" s="208"/>
    </row>
    <row r="152" spans="9:54" ht="12" customHeight="1" x14ac:dyDescent="0.25">
      <c r="V152" s="318"/>
      <c r="W152" s="318"/>
      <c r="X152" s="318"/>
      <c r="Y152" s="318"/>
      <c r="Z152" s="360"/>
      <c r="AA152" s="361"/>
      <c r="AB152" s="361"/>
      <c r="AC152" s="361"/>
      <c r="AD152" s="361"/>
      <c r="AE152" s="361"/>
      <c r="AF152" s="361"/>
      <c r="AG152" s="361"/>
      <c r="AH152" s="363"/>
      <c r="AI152" s="361"/>
      <c r="AJ152" s="361"/>
      <c r="AK152" s="346"/>
      <c r="AM152" s="219"/>
      <c r="AN152" s="221"/>
      <c r="AO152" s="221"/>
      <c r="AP152" s="221"/>
      <c r="AQ152" s="221"/>
      <c r="AR152" s="928"/>
      <c r="AS152" s="921"/>
      <c r="AV152" s="3728"/>
      <c r="AW152" s="217"/>
      <c r="AX152" s="218"/>
      <c r="AY152" s="208"/>
      <c r="AZ152" s="208"/>
      <c r="BA152" s="208"/>
      <c r="BB152" s="208"/>
    </row>
    <row r="153" spans="9:54" ht="12" customHeight="1" x14ac:dyDescent="0.25">
      <c r="W153" s="219"/>
      <c r="X153" s="221"/>
      <c r="Y153" s="221"/>
      <c r="Z153" s="221"/>
      <c r="AA153" s="928"/>
      <c r="AB153" s="921"/>
      <c r="AC153" s="219"/>
      <c r="AD153" s="219"/>
      <c r="AE153" s="3728"/>
      <c r="AF153" s="217"/>
      <c r="AG153" s="219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</row>
    <row r="154" spans="9:54" x14ac:dyDescent="0.25">
      <c r="W154" s="219"/>
      <c r="X154" s="208"/>
      <c r="Y154" s="221"/>
      <c r="Z154" s="221"/>
      <c r="AA154" s="221"/>
      <c r="AB154" s="928"/>
      <c r="AC154" s="928"/>
      <c r="AD154" s="219"/>
      <c r="AE154" s="219"/>
      <c r="AF154" s="219"/>
      <c r="AG154" s="3728"/>
      <c r="AH154" s="217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</row>
    <row r="155" spans="9:54" x14ac:dyDescent="0.25">
      <c r="W155" s="219"/>
      <c r="X155" s="361"/>
      <c r="Y155" s="208"/>
      <c r="Z155" s="208"/>
      <c r="AA155" s="208"/>
      <c r="AB155" s="208"/>
      <c r="AC155" s="208"/>
      <c r="AD155" s="208"/>
      <c r="AE155" s="208"/>
      <c r="AF155" s="208"/>
      <c r="AG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</row>
    <row r="156" spans="9:54" x14ac:dyDescent="0.25">
      <c r="V156" s="219"/>
      <c r="W156" s="219"/>
      <c r="X156" s="219"/>
      <c r="Y156" s="219"/>
      <c r="Z156" s="219"/>
      <c r="AA156" s="921"/>
      <c r="AB156" s="921"/>
      <c r="AC156" s="219"/>
      <c r="AD156" s="219"/>
      <c r="AE156" s="219"/>
      <c r="AF156" s="3728"/>
      <c r="AG156" s="217"/>
      <c r="AH156" s="217"/>
      <c r="AI156" s="208"/>
      <c r="AJ156" s="208"/>
      <c r="AK156" s="208"/>
      <c r="AL156" s="366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</row>
    <row r="157" spans="9:54" x14ac:dyDescent="0.25">
      <c r="V157" s="219"/>
      <c r="W157" s="219"/>
      <c r="X157" s="219"/>
      <c r="Y157" s="219"/>
      <c r="Z157" s="219"/>
      <c r="AA157" s="921"/>
      <c r="AB157" s="921"/>
      <c r="AC157" s="219"/>
      <c r="AD157" s="219"/>
      <c r="AE157" s="219"/>
      <c r="AF157" s="3728"/>
      <c r="AG157" s="217"/>
      <c r="AH157" s="217"/>
      <c r="AI157" s="208"/>
      <c r="AJ157" s="208"/>
      <c r="AK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</row>
    <row r="158" spans="9:54" x14ac:dyDescent="0.25">
      <c r="V158" s="219"/>
      <c r="W158" s="219"/>
      <c r="X158" s="219"/>
      <c r="Y158" s="219"/>
      <c r="Z158" s="219"/>
      <c r="AA158" s="219"/>
      <c r="AB158" s="921"/>
      <c r="AC158" s="921"/>
      <c r="AD158" s="219"/>
      <c r="AE158" s="219"/>
      <c r="AF158" s="219"/>
      <c r="AG158" s="3728"/>
      <c r="AH158" s="217"/>
      <c r="AI158" s="217"/>
      <c r="AJ158" s="208"/>
      <c r="AK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</row>
    <row r="159" spans="9:54" x14ac:dyDescent="0.25">
      <c r="V159" s="318"/>
      <c r="W159" s="318"/>
      <c r="X159" s="318"/>
      <c r="Y159" s="318"/>
      <c r="Z159" s="360"/>
      <c r="AA159" s="361"/>
      <c r="AB159" s="361"/>
      <c r="AC159" s="361"/>
      <c r="AD159" s="361"/>
      <c r="AE159" s="361"/>
      <c r="AF159" s="361"/>
      <c r="AG159" s="361"/>
      <c r="AH159" s="362"/>
      <c r="AI159" s="363"/>
      <c r="AJ159" s="361"/>
      <c r="AK159" s="361"/>
      <c r="AM159" s="212"/>
    </row>
    <row r="160" spans="9:54" x14ac:dyDescent="0.25">
      <c r="V160" s="318"/>
      <c r="W160" s="318"/>
      <c r="X160" s="318"/>
      <c r="Y160" s="318"/>
      <c r="Z160" s="359"/>
      <c r="AA160" s="364"/>
      <c r="AB160" s="364"/>
      <c r="AC160" s="364"/>
      <c r="AD160" s="364"/>
      <c r="AE160" s="364"/>
      <c r="AF160" s="364"/>
      <c r="AG160" s="212"/>
      <c r="AH160" s="212"/>
      <c r="AI160" s="365"/>
      <c r="AJ160" s="366"/>
      <c r="AK160" s="366"/>
      <c r="AM160" s="212"/>
    </row>
  </sheetData>
  <sheetProtection algorithmName="SHA-512" hashValue="ttjlpEhRj7JIjU+GjWPBd0ntxpPs0X1Th5h8WL641HilWg4AVVd3dNVocE3um3EcpULSHeniQyqkajnLDPTwFw==" saltValue="4PCtF7xZ6poO08uYH9tnlw==" spinCount="100000" sheet="1" objects="1" scenarios="1"/>
  <sortState xmlns:xlrd2="http://schemas.microsoft.com/office/spreadsheetml/2017/richdata2" ref="B7:AA26">
    <sortCondition ref="C7:C26"/>
  </sortState>
  <mergeCells count="128">
    <mergeCell ref="AM121:AV122"/>
    <mergeCell ref="AK118:AV119"/>
    <mergeCell ref="AM137:AN138"/>
    <mergeCell ref="AM139:AN140"/>
    <mergeCell ref="AM141:AN142"/>
    <mergeCell ref="AM143:AN144"/>
    <mergeCell ref="AO137:AV138"/>
    <mergeCell ref="AO139:AV140"/>
    <mergeCell ref="AO141:AV142"/>
    <mergeCell ref="AO143:AV144"/>
    <mergeCell ref="AM135:AV136"/>
    <mergeCell ref="AK123:AL124"/>
    <mergeCell ref="AK121:AL122"/>
    <mergeCell ref="Y134:AA135"/>
    <mergeCell ref="AB134:AD135"/>
    <mergeCell ref="Y123:AA123"/>
    <mergeCell ref="AK147:AX151"/>
    <mergeCell ref="AM133:AV134"/>
    <mergeCell ref="AM131:AV132"/>
    <mergeCell ref="AM129:AV130"/>
    <mergeCell ref="AM127:AV128"/>
    <mergeCell ref="AM125:AV126"/>
    <mergeCell ref="AM123:AV124"/>
    <mergeCell ref="Y140:AA141"/>
    <mergeCell ref="L1:O1"/>
    <mergeCell ref="AB113:AC113"/>
    <mergeCell ref="AE4:AE6"/>
    <mergeCell ref="AF1:AJ1"/>
    <mergeCell ref="AF2:AG2"/>
    <mergeCell ref="AH2:AK3"/>
    <mergeCell ref="AH4:AH5"/>
    <mergeCell ref="AI4:AI5"/>
    <mergeCell ref="AJ4:AJ5"/>
    <mergeCell ref="AK4:AK6"/>
    <mergeCell ref="AA2:AE3"/>
    <mergeCell ref="AB128:AD129"/>
    <mergeCell ref="AK127:AL128"/>
    <mergeCell ref="X118:AI119"/>
    <mergeCell ref="AG121:AI123"/>
    <mergeCell ref="Y121:AF122"/>
    <mergeCell ref="AK125:AL126"/>
    <mergeCell ref="AB123:AD123"/>
    <mergeCell ref="AK133:AL134"/>
    <mergeCell ref="AB138:AD139"/>
    <mergeCell ref="AE134:AF135"/>
    <mergeCell ref="AE136:AF137"/>
    <mergeCell ref="AB136:AD137"/>
    <mergeCell ref="I3:I6"/>
    <mergeCell ref="AA4:AA6"/>
    <mergeCell ref="AB4:AB6"/>
    <mergeCell ref="AC4:AC6"/>
    <mergeCell ref="AD4:AD6"/>
    <mergeCell ref="AG5:AG6"/>
    <mergeCell ref="AL2:AL6"/>
    <mergeCell ref="AM2:AO3"/>
    <mergeCell ref="C112:J112"/>
    <mergeCell ref="AA112:AC112"/>
    <mergeCell ref="E3:E6"/>
    <mergeCell ref="AM4:AM6"/>
    <mergeCell ref="AN4:AN6"/>
    <mergeCell ref="AO4:AO6"/>
    <mergeCell ref="J5:J6"/>
    <mergeCell ref="AF5:AF6"/>
    <mergeCell ref="F3:H3"/>
    <mergeCell ref="F4:H4"/>
    <mergeCell ref="X12:X46"/>
    <mergeCell ref="L2:Z4"/>
    <mergeCell ref="F117:K118"/>
    <mergeCell ref="AK129:AL130"/>
    <mergeCell ref="Y126:AA127"/>
    <mergeCell ref="Y128:AA129"/>
    <mergeCell ref="Y130:AA131"/>
    <mergeCell ref="AB126:AD127"/>
    <mergeCell ref="X121:X123"/>
    <mergeCell ref="AE123:AF123"/>
    <mergeCell ref="AE124:AF125"/>
    <mergeCell ref="AE126:AF127"/>
    <mergeCell ref="AE128:AF129"/>
    <mergeCell ref="AE130:AF131"/>
    <mergeCell ref="Y124:AA125"/>
    <mergeCell ref="AB124:AD125"/>
    <mergeCell ref="AE138:AF139"/>
    <mergeCell ref="AB130:AD131"/>
    <mergeCell ref="AB132:AD133"/>
    <mergeCell ref="AB140:AD141"/>
    <mergeCell ref="AE140:AF141"/>
    <mergeCell ref="AG142:AI143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G140:AI141"/>
    <mergeCell ref="AG150:AI151"/>
    <mergeCell ref="AE144:AF145"/>
    <mergeCell ref="AK143:AL144"/>
    <mergeCell ref="AG136:AI137"/>
    <mergeCell ref="AG138:AI139"/>
    <mergeCell ref="AK131:AL132"/>
    <mergeCell ref="AK141:AL142"/>
    <mergeCell ref="AK139:AL140"/>
    <mergeCell ref="AK137:AL138"/>
    <mergeCell ref="AK135:AL136"/>
    <mergeCell ref="AG144:AI145"/>
    <mergeCell ref="AG146:AI147"/>
    <mergeCell ref="AG148:AI149"/>
    <mergeCell ref="AG130:AI131"/>
    <mergeCell ref="AG126:AI127"/>
    <mergeCell ref="AG124:AI125"/>
    <mergeCell ref="AG128:AI129"/>
    <mergeCell ref="Y136:AA137"/>
    <mergeCell ref="Y138:AA139"/>
    <mergeCell ref="Y132:AA133"/>
    <mergeCell ref="AE132:AF133"/>
    <mergeCell ref="AG132:AI133"/>
    <mergeCell ref="AG134:AI135"/>
  </mergeCells>
  <phoneticPr fontId="45" type="noConversion"/>
  <conditionalFormatting sqref="J7:J110">
    <cfRule type="cellIs" dxfId="275" priority="10" operator="equal">
      <formula>2</formula>
    </cfRule>
    <cfRule type="cellIs" dxfId="274" priority="11" operator="greaterThan">
      <formula>2</formula>
    </cfRule>
  </conditionalFormatting>
  <conditionalFormatting sqref="AO7:AO110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Y7:Y11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2">
      <colorScale>
        <cfvo type="min"/>
        <cfvo type="max"/>
        <color rgb="FF92D050"/>
        <color rgb="FF37A818"/>
      </colorScale>
    </cfRule>
  </conditionalFormatting>
  <conditionalFormatting sqref="L35:W110 L7:R26 T7:T26 L27:T34 U7:X7 U8:W34 X11">
    <cfRule type="colorScale" priority="73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W42">
    <cfRule type="colorScale" priority="739">
      <colorScale>
        <cfvo type="min"/>
        <cfvo type="max"/>
        <color theme="7" tint="0.59999389629810485"/>
        <color theme="3" tint="0.39997558519241921"/>
      </colorScale>
    </cfRule>
  </conditionalFormatting>
  <conditionalFormatting sqref="X12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AN1" sqref="AN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08" customWidth="1"/>
    <col min="10" max="10" width="1.140625" style="208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6.7109375" style="208" customWidth="1"/>
    <col min="33" max="33" width="6.7109375" style="219" customWidth="1"/>
    <col min="34" max="35" width="6.28515625" style="219" customWidth="1"/>
    <col min="36" max="36" width="7" style="219" customWidth="1"/>
    <col min="37" max="37" width="7" style="355" customWidth="1"/>
    <col min="38" max="38" width="4.85546875" style="346" customWidth="1"/>
    <col min="39" max="45" width="4.85546875" style="219" customWidth="1"/>
    <col min="46" max="47" width="4.85546875" style="921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4071" t="s">
        <v>354</v>
      </c>
      <c r="L1" s="4071"/>
      <c r="M1" s="4071"/>
      <c r="N1" s="4071"/>
      <c r="O1" s="3532"/>
      <c r="P1" s="3533"/>
      <c r="Q1" s="3533"/>
      <c r="S1" s="3532"/>
      <c r="T1" s="3532"/>
      <c r="U1" s="3532"/>
      <c r="V1" s="3532"/>
      <c r="W1" s="3532"/>
      <c r="X1" s="3532"/>
      <c r="Y1" s="3534"/>
      <c r="Z1" s="3534"/>
      <c r="AA1" s="3534"/>
      <c r="AB1" s="3534"/>
      <c r="AC1" s="3534"/>
      <c r="AD1" s="3534"/>
      <c r="AE1" s="4072"/>
      <c r="AF1" s="4072"/>
      <c r="AG1" s="4072"/>
      <c r="AH1" s="4072"/>
      <c r="AI1" s="4072"/>
      <c r="AK1" s="3534"/>
      <c r="AL1" s="3534"/>
      <c r="AM1" s="3534"/>
      <c r="AN1" s="3535" t="s">
        <v>353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24" customHeight="1" thickTop="1" x14ac:dyDescent="0.25">
      <c r="K2" s="3788" t="s">
        <v>25</v>
      </c>
      <c r="L2" s="3789"/>
      <c r="M2" s="3789"/>
      <c r="N2" s="3789"/>
      <c r="O2" s="3789"/>
      <c r="P2" s="3789"/>
      <c r="Q2" s="3789"/>
      <c r="R2" s="3789"/>
      <c r="S2" s="3789"/>
      <c r="T2" s="3789"/>
      <c r="U2" s="3789"/>
      <c r="V2" s="3789"/>
      <c r="W2" s="3789"/>
      <c r="X2" s="3789"/>
      <c r="Y2" s="3789"/>
      <c r="Z2" s="3790"/>
      <c r="AA2" s="3886" t="s">
        <v>861</v>
      </c>
      <c r="AB2" s="3887"/>
      <c r="AC2" s="3887"/>
      <c r="AD2" s="3887"/>
      <c r="AE2" s="3888"/>
      <c r="AF2" s="3873" t="s">
        <v>324</v>
      </c>
      <c r="AG2" s="3874"/>
      <c r="AH2" s="3875" t="s">
        <v>49</v>
      </c>
      <c r="AI2" s="3876"/>
      <c r="AJ2" s="3876"/>
      <c r="AK2" s="3876"/>
      <c r="AL2" s="3840" t="s">
        <v>304</v>
      </c>
      <c r="AM2" s="3843" t="s">
        <v>321</v>
      </c>
      <c r="AN2" s="3844"/>
      <c r="AO2" s="3845"/>
      <c r="AQ2" s="208"/>
      <c r="AR2" s="208"/>
      <c r="AS2" s="208"/>
      <c r="AT2" s="208"/>
      <c r="AV2" s="921"/>
      <c r="AW2" s="208"/>
      <c r="AX2" s="208"/>
      <c r="AY2" s="208"/>
      <c r="AZ2" s="208"/>
    </row>
    <row r="3" spans="1:52" ht="14.25" customHeight="1" x14ac:dyDescent="0.2">
      <c r="D3" s="4064"/>
      <c r="E3" s="4065"/>
      <c r="F3" s="4065"/>
      <c r="G3" s="4065"/>
      <c r="H3" s="4066" t="s">
        <v>189</v>
      </c>
      <c r="K3" s="3791"/>
      <c r="L3" s="4073"/>
      <c r="M3" s="4073"/>
      <c r="N3" s="4073"/>
      <c r="O3" s="4073"/>
      <c r="P3" s="4073"/>
      <c r="Q3" s="4073"/>
      <c r="R3" s="4073"/>
      <c r="S3" s="4073"/>
      <c r="T3" s="4073"/>
      <c r="U3" s="4073"/>
      <c r="V3" s="4073"/>
      <c r="W3" s="4073"/>
      <c r="X3" s="4073"/>
      <c r="Y3" s="4073"/>
      <c r="Z3" s="3793"/>
      <c r="AA3" s="3889"/>
      <c r="AB3" s="3890"/>
      <c r="AC3" s="3890"/>
      <c r="AD3" s="3890"/>
      <c r="AE3" s="3891"/>
      <c r="AF3" s="3531" t="s">
        <v>202</v>
      </c>
      <c r="AG3" s="220">
        <v>80000</v>
      </c>
      <c r="AH3" s="3877"/>
      <c r="AI3" s="3878"/>
      <c r="AJ3" s="3878"/>
      <c r="AK3" s="3878"/>
      <c r="AL3" s="3841"/>
      <c r="AM3" s="3846"/>
      <c r="AN3" s="3847"/>
      <c r="AO3" s="3848"/>
      <c r="AQ3" s="208"/>
      <c r="AR3" s="208"/>
      <c r="AS3" s="208"/>
      <c r="AT3" s="208"/>
      <c r="AV3" s="921"/>
      <c r="AW3" s="208"/>
      <c r="AX3" s="208"/>
      <c r="AY3" s="208"/>
      <c r="AZ3" s="208"/>
    </row>
    <row r="4" spans="1:52" ht="27" customHeight="1" x14ac:dyDescent="0.25">
      <c r="D4" s="4064"/>
      <c r="E4" s="4067"/>
      <c r="F4" s="4067"/>
      <c r="G4" s="4067"/>
      <c r="H4" s="4066"/>
      <c r="K4" s="3794"/>
      <c r="L4" s="3795"/>
      <c r="M4" s="3795"/>
      <c r="N4" s="3795"/>
      <c r="O4" s="3795"/>
      <c r="P4" s="3795"/>
      <c r="Q4" s="3795"/>
      <c r="R4" s="3795"/>
      <c r="S4" s="3795"/>
      <c r="T4" s="3795"/>
      <c r="U4" s="3795"/>
      <c r="V4" s="3795"/>
      <c r="W4" s="3795"/>
      <c r="X4" s="3795"/>
      <c r="Y4" s="3795"/>
      <c r="Z4" s="3796"/>
      <c r="AA4" s="3826" t="s">
        <v>321</v>
      </c>
      <c r="AB4" s="3829" t="s">
        <v>50</v>
      </c>
      <c r="AC4" s="3832" t="s">
        <v>232</v>
      </c>
      <c r="AD4" s="4068" t="s">
        <v>322</v>
      </c>
      <c r="AE4" s="3869" t="s">
        <v>821</v>
      </c>
      <c r="AF4" s="670" t="s">
        <v>203</v>
      </c>
      <c r="AG4" s="222">
        <v>80040</v>
      </c>
      <c r="AH4" s="3879" t="s">
        <v>355</v>
      </c>
      <c r="AI4" s="3881" t="s">
        <v>356</v>
      </c>
      <c r="AJ4" s="3856" t="s">
        <v>3</v>
      </c>
      <c r="AK4" s="3883" t="s">
        <v>326</v>
      </c>
      <c r="AL4" s="3841"/>
      <c r="AM4" s="3853" t="s">
        <v>355</v>
      </c>
      <c r="AN4" s="3856" t="s">
        <v>190</v>
      </c>
      <c r="AO4" s="3859" t="s">
        <v>178</v>
      </c>
      <c r="AQ4" s="208"/>
      <c r="AR4" s="208"/>
      <c r="AS4" s="208"/>
      <c r="AT4" s="208"/>
      <c r="AV4" s="921"/>
      <c r="AW4" s="208"/>
      <c r="AX4" s="208"/>
      <c r="AY4" s="208"/>
      <c r="AZ4" s="208"/>
    </row>
    <row r="5" spans="1:52" s="223" customFormat="1" ht="12" customHeight="1" x14ac:dyDescent="0.25">
      <c r="A5" s="657"/>
      <c r="C5" s="209"/>
      <c r="D5" s="4064"/>
      <c r="E5" s="3536"/>
      <c r="F5" s="3537"/>
      <c r="G5" s="3537"/>
      <c r="H5" s="4066"/>
      <c r="I5" s="4063" t="s">
        <v>44</v>
      </c>
      <c r="J5" s="3538"/>
      <c r="K5" s="3539" t="s">
        <v>87</v>
      </c>
      <c r="L5" s="3540" t="s">
        <v>26</v>
      </c>
      <c r="M5" s="3540" t="s">
        <v>27</v>
      </c>
      <c r="N5" s="3540" t="s">
        <v>28</v>
      </c>
      <c r="O5" s="3541" t="s">
        <v>234</v>
      </c>
      <c r="P5" s="3542" t="s">
        <v>328</v>
      </c>
      <c r="Q5" s="3540" t="s">
        <v>329</v>
      </c>
      <c r="R5" s="3540" t="s">
        <v>330</v>
      </c>
      <c r="S5" s="3540" t="s">
        <v>32</v>
      </c>
      <c r="T5" s="3541" t="s">
        <v>234</v>
      </c>
      <c r="U5" s="3542" t="s">
        <v>331</v>
      </c>
      <c r="V5" s="3541" t="s">
        <v>234</v>
      </c>
      <c r="W5" s="3542" t="s">
        <v>34</v>
      </c>
      <c r="X5" s="3540" t="s">
        <v>64</v>
      </c>
      <c r="Y5" s="3541" t="s">
        <v>234</v>
      </c>
      <c r="Z5" s="266" t="s">
        <v>109</v>
      </c>
      <c r="AA5" s="3827"/>
      <c r="AB5" s="3830"/>
      <c r="AC5" s="3833"/>
      <c r="AD5" s="4069"/>
      <c r="AE5" s="3870"/>
      <c r="AF5" s="3863" t="s">
        <v>323</v>
      </c>
      <c r="AG5" s="3838" t="s">
        <v>179</v>
      </c>
      <c r="AH5" s="3880"/>
      <c r="AI5" s="3882"/>
      <c r="AJ5" s="3858"/>
      <c r="AK5" s="3884"/>
      <c r="AL5" s="3841"/>
      <c r="AM5" s="3854"/>
      <c r="AN5" s="3857"/>
      <c r="AO5" s="3860"/>
      <c r="AU5" s="922"/>
      <c r="AV5" s="922"/>
    </row>
    <row r="6" spans="1:52" s="223" customFormat="1" ht="12" customHeight="1" x14ac:dyDescent="0.25">
      <c r="A6" s="657"/>
      <c r="B6" s="3543"/>
      <c r="C6" s="211"/>
      <c r="D6" s="4064"/>
      <c r="E6" s="3536"/>
      <c r="F6" s="3537"/>
      <c r="G6" s="3537"/>
      <c r="H6" s="4066"/>
      <c r="I6" s="4063"/>
      <c r="J6" s="217"/>
      <c r="K6" s="233" t="s">
        <v>357</v>
      </c>
      <c r="L6" s="234" t="s">
        <v>652</v>
      </c>
      <c r="M6" s="234" t="s">
        <v>840</v>
      </c>
      <c r="N6" s="234" t="s">
        <v>841</v>
      </c>
      <c r="O6" s="375" t="s">
        <v>842</v>
      </c>
      <c r="P6" s="234" t="s">
        <v>655</v>
      </c>
      <c r="Q6" s="234" t="s">
        <v>843</v>
      </c>
      <c r="R6" s="234" t="s">
        <v>844</v>
      </c>
      <c r="S6" s="234" t="s">
        <v>658</v>
      </c>
      <c r="T6" s="3513" t="s">
        <v>659</v>
      </c>
      <c r="U6" s="3514" t="s">
        <v>850</v>
      </c>
      <c r="V6" s="3513" t="s">
        <v>853</v>
      </c>
      <c r="W6" s="3514" t="s">
        <v>863</v>
      </c>
      <c r="X6" s="234" t="s">
        <v>860</v>
      </c>
      <c r="Y6" s="3513" t="s">
        <v>862</v>
      </c>
      <c r="Z6" s="235" t="s">
        <v>358</v>
      </c>
      <c r="AA6" s="3828"/>
      <c r="AB6" s="3831"/>
      <c r="AC6" s="3834"/>
      <c r="AD6" s="4070"/>
      <c r="AE6" s="3871"/>
      <c r="AF6" s="3864"/>
      <c r="AG6" s="3839"/>
      <c r="AH6" s="676">
        <v>130</v>
      </c>
      <c r="AI6" s="677">
        <v>15</v>
      </c>
      <c r="AJ6" s="686">
        <v>145</v>
      </c>
      <c r="AK6" s="3885"/>
      <c r="AL6" s="3842"/>
      <c r="AM6" s="3855"/>
      <c r="AN6" s="3858"/>
      <c r="AO6" s="3861"/>
      <c r="AU6" s="922"/>
      <c r="AV6" s="922"/>
    </row>
    <row r="7" spans="1:52" ht="11.1" customHeight="1" x14ac:dyDescent="0.25">
      <c r="A7" s="657">
        <v>1</v>
      </c>
      <c r="B7" s="919"/>
      <c r="C7" s="895" t="s">
        <v>140</v>
      </c>
      <c r="D7" s="1556">
        <v>9</v>
      </c>
      <c r="E7" s="930" t="s">
        <v>269</v>
      </c>
      <c r="F7" s="936"/>
      <c r="G7" s="933" t="s">
        <v>269</v>
      </c>
      <c r="H7" s="939" t="s">
        <v>156</v>
      </c>
      <c r="I7" s="2573"/>
      <c r="J7" s="920"/>
      <c r="K7" s="3391">
        <v>15</v>
      </c>
      <c r="L7" s="3498">
        <v>18</v>
      </c>
      <c r="M7" s="3502">
        <v>17</v>
      </c>
      <c r="N7" s="3499">
        <v>6</v>
      </c>
      <c r="O7" s="3500">
        <v>19</v>
      </c>
      <c r="P7" s="3500">
        <v>11</v>
      </c>
      <c r="Q7" s="3499">
        <v>4</v>
      </c>
      <c r="R7" s="3499">
        <v>8</v>
      </c>
      <c r="S7" s="3503">
        <v>16</v>
      </c>
      <c r="T7" s="3519">
        <v>2</v>
      </c>
      <c r="U7" s="3519">
        <v>8</v>
      </c>
      <c r="V7" s="3520">
        <v>10</v>
      </c>
      <c r="W7" s="3520">
        <v>15</v>
      </c>
      <c r="X7" s="3519">
        <v>6</v>
      </c>
      <c r="Y7" s="3519">
        <v>2</v>
      </c>
      <c r="Z7" s="3544" t="s">
        <v>838</v>
      </c>
      <c r="AA7" s="808">
        <v>111</v>
      </c>
      <c r="AB7" s="667">
        <v>15.857142857142858</v>
      </c>
      <c r="AC7" s="806">
        <v>15</v>
      </c>
      <c r="AD7" s="810">
        <v>11</v>
      </c>
      <c r="AE7" s="3380">
        <v>96</v>
      </c>
      <c r="AF7" s="671">
        <v>111</v>
      </c>
      <c r="AG7" s="242">
        <v>9440</v>
      </c>
      <c r="AH7" s="913">
        <v>107</v>
      </c>
      <c r="AI7" s="243">
        <v>15</v>
      </c>
      <c r="AJ7" s="256">
        <v>122</v>
      </c>
      <c r="AK7" s="687">
        <v>43630</v>
      </c>
      <c r="AL7" s="681">
        <v>9</v>
      </c>
      <c r="AM7" s="678">
        <v>736</v>
      </c>
      <c r="AN7" s="679">
        <v>893</v>
      </c>
      <c r="AO7" s="236">
        <v>7.3196721311475406</v>
      </c>
      <c r="AQ7" s="208"/>
      <c r="AR7" s="208"/>
      <c r="AS7" s="208"/>
      <c r="AT7" s="208"/>
      <c r="AV7" s="921"/>
      <c r="AW7" s="208"/>
      <c r="AX7" s="208"/>
      <c r="AY7" s="208"/>
      <c r="AZ7" s="208"/>
    </row>
    <row r="8" spans="1:52" ht="11.1" customHeight="1" x14ac:dyDescent="0.25">
      <c r="A8" s="657">
        <v>2</v>
      </c>
      <c r="B8" s="237"/>
      <c r="C8" s="899" t="s">
        <v>133</v>
      </c>
      <c r="D8" s="1562">
        <v>11</v>
      </c>
      <c r="E8" s="930" t="s">
        <v>177</v>
      </c>
      <c r="F8" s="936" t="s">
        <v>269</v>
      </c>
      <c r="G8" s="933" t="s">
        <v>156</v>
      </c>
      <c r="H8" s="939"/>
      <c r="I8" s="2573"/>
      <c r="J8" s="3545"/>
      <c r="K8" s="3501">
        <v>18</v>
      </c>
      <c r="L8" s="240">
        <v>8</v>
      </c>
      <c r="M8" s="187">
        <v>8</v>
      </c>
      <c r="N8" s="882">
        <v>15</v>
      </c>
      <c r="O8" s="3503">
        <v>22</v>
      </c>
      <c r="P8" s="882">
        <v>13</v>
      </c>
      <c r="Q8" s="187">
        <v>0</v>
      </c>
      <c r="R8" s="187">
        <v>5</v>
      </c>
      <c r="S8" s="892">
        <v>4</v>
      </c>
      <c r="T8" s="892">
        <v>4</v>
      </c>
      <c r="U8" s="896">
        <v>10</v>
      </c>
      <c r="V8" s="892">
        <v>4</v>
      </c>
      <c r="W8" s="3503">
        <v>18</v>
      </c>
      <c r="X8" s="896">
        <v>14</v>
      </c>
      <c r="Y8" s="892">
        <v>5</v>
      </c>
      <c r="Z8" s="3544" t="s">
        <v>838</v>
      </c>
      <c r="AA8" s="808">
        <v>110</v>
      </c>
      <c r="AB8" s="667">
        <v>15.714285714285714</v>
      </c>
      <c r="AC8" s="806">
        <v>15</v>
      </c>
      <c r="AD8" s="810">
        <v>10</v>
      </c>
      <c r="AE8" s="3380">
        <v>75</v>
      </c>
      <c r="AF8" s="671">
        <v>110</v>
      </c>
      <c r="AG8" s="242">
        <v>9355</v>
      </c>
      <c r="AH8" s="913">
        <v>129</v>
      </c>
      <c r="AI8" s="243">
        <v>15</v>
      </c>
      <c r="AJ8" s="256">
        <v>144</v>
      </c>
      <c r="AK8" s="687">
        <v>43630</v>
      </c>
      <c r="AL8" s="681">
        <v>11</v>
      </c>
      <c r="AM8" s="678">
        <v>914</v>
      </c>
      <c r="AN8" s="679">
        <v>1062</v>
      </c>
      <c r="AO8" s="624">
        <v>7.375</v>
      </c>
      <c r="AQ8" s="208"/>
      <c r="AR8" s="208"/>
      <c r="AS8" s="208"/>
      <c r="AT8" s="208"/>
      <c r="AV8" s="921"/>
      <c r="AW8" s="208"/>
      <c r="AX8" s="208"/>
      <c r="AY8" s="208"/>
      <c r="AZ8" s="208"/>
    </row>
    <row r="9" spans="1:52" ht="11.1" customHeight="1" x14ac:dyDescent="0.25">
      <c r="A9" s="657">
        <v>3</v>
      </c>
      <c r="B9" s="237"/>
      <c r="C9" s="900" t="s">
        <v>221</v>
      </c>
      <c r="D9" s="1557">
        <v>7</v>
      </c>
      <c r="E9" s="930"/>
      <c r="F9" s="936" t="s">
        <v>156</v>
      </c>
      <c r="G9" s="933"/>
      <c r="H9" s="939"/>
      <c r="I9" s="2573"/>
      <c r="J9" s="3545"/>
      <c r="K9" s="239"/>
      <c r="L9" s="240">
        <v>11</v>
      </c>
      <c r="M9" s="882">
        <v>14</v>
      </c>
      <c r="N9" s="187">
        <v>9</v>
      </c>
      <c r="O9" s="187">
        <v>0</v>
      </c>
      <c r="P9" s="3503">
        <v>18</v>
      </c>
      <c r="Q9" s="187">
        <v>3</v>
      </c>
      <c r="R9" s="3503">
        <v>19</v>
      </c>
      <c r="S9" s="896">
        <v>9</v>
      </c>
      <c r="T9" s="892"/>
      <c r="U9" s="892">
        <v>5</v>
      </c>
      <c r="V9" s="892"/>
      <c r="W9" s="892">
        <v>1</v>
      </c>
      <c r="X9" s="896">
        <v>12</v>
      </c>
      <c r="Y9" s="892"/>
      <c r="Z9" s="3546" t="s">
        <v>771</v>
      </c>
      <c r="AA9" s="808">
        <v>92</v>
      </c>
      <c r="AB9" s="667">
        <v>13.142857142857142</v>
      </c>
      <c r="AC9" s="806">
        <v>11</v>
      </c>
      <c r="AD9" s="810">
        <v>9</v>
      </c>
      <c r="AE9" s="3380">
        <v>102</v>
      </c>
      <c r="AF9" s="671" t="s">
        <v>0</v>
      </c>
      <c r="AG9" s="242" t="s">
        <v>0</v>
      </c>
      <c r="AH9" s="913">
        <v>32</v>
      </c>
      <c r="AI9" s="243">
        <v>11</v>
      </c>
      <c r="AJ9" s="256">
        <v>43</v>
      </c>
      <c r="AK9" s="687">
        <v>43630</v>
      </c>
      <c r="AL9" s="681">
        <v>7</v>
      </c>
      <c r="AM9" s="678">
        <v>272</v>
      </c>
      <c r="AN9" s="679">
        <v>373</v>
      </c>
      <c r="AO9" s="236">
        <v>8.6744186046511622</v>
      </c>
      <c r="AP9" s="208"/>
      <c r="AQ9" s="208"/>
      <c r="AR9" s="208"/>
      <c r="AS9" s="208"/>
      <c r="AT9" s="208"/>
      <c r="AV9" s="921"/>
      <c r="AW9" s="208"/>
      <c r="AX9" s="208"/>
      <c r="AY9" s="208"/>
      <c r="AZ9" s="208"/>
    </row>
    <row r="10" spans="1:52" ht="11.1" customHeight="1" x14ac:dyDescent="0.25">
      <c r="A10" s="657">
        <v>4</v>
      </c>
      <c r="B10" s="237"/>
      <c r="C10" s="660" t="s">
        <v>132</v>
      </c>
      <c r="D10" s="1561">
        <v>10</v>
      </c>
      <c r="E10" s="931"/>
      <c r="F10" s="937" t="s">
        <v>156</v>
      </c>
      <c r="G10" s="934" t="s">
        <v>156</v>
      </c>
      <c r="H10" s="662" t="s">
        <v>269</v>
      </c>
      <c r="I10" s="2573"/>
      <c r="J10" s="3545"/>
      <c r="K10" s="2587">
        <v>11</v>
      </c>
      <c r="L10" s="240">
        <v>6</v>
      </c>
      <c r="M10" s="187"/>
      <c r="N10" s="187"/>
      <c r="O10" s="882">
        <v>13</v>
      </c>
      <c r="P10" s="187">
        <v>1</v>
      </c>
      <c r="Q10" s="187"/>
      <c r="R10" s="187">
        <v>0</v>
      </c>
      <c r="S10" s="892">
        <v>7</v>
      </c>
      <c r="T10" s="892"/>
      <c r="U10" s="892"/>
      <c r="V10" s="3503">
        <v>15</v>
      </c>
      <c r="W10" s="896">
        <v>13</v>
      </c>
      <c r="X10" s="892">
        <v>8</v>
      </c>
      <c r="Y10" s="3518">
        <v>19</v>
      </c>
      <c r="Z10" s="3544" t="s">
        <v>838</v>
      </c>
      <c r="AA10" s="808">
        <v>86</v>
      </c>
      <c r="AB10" s="667">
        <v>12.285714285714286</v>
      </c>
      <c r="AC10" s="806">
        <v>10</v>
      </c>
      <c r="AD10" s="810">
        <v>7</v>
      </c>
      <c r="AE10" s="3380">
        <v>75</v>
      </c>
      <c r="AF10" s="671">
        <v>86</v>
      </c>
      <c r="AG10" s="242">
        <v>7315</v>
      </c>
      <c r="AH10" s="913">
        <v>90</v>
      </c>
      <c r="AI10" s="243">
        <v>10</v>
      </c>
      <c r="AJ10" s="256">
        <v>100</v>
      </c>
      <c r="AK10" s="687">
        <v>43630</v>
      </c>
      <c r="AL10" s="681">
        <v>10</v>
      </c>
      <c r="AM10" s="678">
        <v>665</v>
      </c>
      <c r="AN10" s="679">
        <v>758</v>
      </c>
      <c r="AO10" s="236">
        <v>7.58</v>
      </c>
      <c r="AP10" s="208"/>
      <c r="AQ10" s="208"/>
      <c r="AR10" s="208"/>
      <c r="AS10" s="208"/>
      <c r="AT10" s="208"/>
      <c r="AV10" s="921"/>
      <c r="AW10" s="208"/>
      <c r="AX10" s="208"/>
      <c r="AY10" s="208"/>
      <c r="AZ10" s="208"/>
    </row>
    <row r="11" spans="1:52" ht="11.1" customHeight="1" x14ac:dyDescent="0.25">
      <c r="A11" s="657">
        <v>4</v>
      </c>
      <c r="B11" s="237"/>
      <c r="C11" s="891" t="s">
        <v>192</v>
      </c>
      <c r="D11" s="1559">
        <v>13</v>
      </c>
      <c r="E11" s="931" t="s">
        <v>156</v>
      </c>
      <c r="F11" s="937" t="s">
        <v>269</v>
      </c>
      <c r="G11" s="934" t="s">
        <v>269</v>
      </c>
      <c r="H11" s="662" t="s">
        <v>156</v>
      </c>
      <c r="I11" s="2573"/>
      <c r="J11" s="3545"/>
      <c r="K11" s="239">
        <v>0</v>
      </c>
      <c r="L11" s="240">
        <v>10</v>
      </c>
      <c r="M11" s="882">
        <v>12</v>
      </c>
      <c r="N11" s="187">
        <v>7</v>
      </c>
      <c r="O11" s="882">
        <v>17</v>
      </c>
      <c r="P11" s="882">
        <v>15</v>
      </c>
      <c r="Q11" s="187">
        <v>7</v>
      </c>
      <c r="R11" s="187">
        <v>4</v>
      </c>
      <c r="S11" s="892">
        <v>2</v>
      </c>
      <c r="T11" s="892">
        <v>1</v>
      </c>
      <c r="U11" s="892"/>
      <c r="V11" s="892">
        <v>0</v>
      </c>
      <c r="W11" s="892">
        <v>5</v>
      </c>
      <c r="X11" s="892">
        <v>3</v>
      </c>
      <c r="Y11" s="892">
        <v>9</v>
      </c>
      <c r="Z11" s="3544" t="s">
        <v>838</v>
      </c>
      <c r="AA11" s="808">
        <v>77</v>
      </c>
      <c r="AB11" s="667">
        <v>11</v>
      </c>
      <c r="AC11" s="806">
        <v>14</v>
      </c>
      <c r="AD11" s="810">
        <v>7</v>
      </c>
      <c r="AE11" s="3380">
        <v>82</v>
      </c>
      <c r="AF11" s="671">
        <v>77</v>
      </c>
      <c r="AG11" s="242">
        <v>6550</v>
      </c>
      <c r="AH11" s="913">
        <v>99</v>
      </c>
      <c r="AI11" s="243">
        <v>14</v>
      </c>
      <c r="AJ11" s="256">
        <v>113</v>
      </c>
      <c r="AK11" s="687">
        <v>43630</v>
      </c>
      <c r="AL11" s="681">
        <v>13</v>
      </c>
      <c r="AM11" s="678">
        <v>707</v>
      </c>
      <c r="AN11" s="679">
        <v>799</v>
      </c>
      <c r="AO11" s="236">
        <v>7.0707964601769913</v>
      </c>
      <c r="AP11" s="208"/>
      <c r="AQ11" s="208"/>
      <c r="AR11" s="208"/>
      <c r="AS11" s="208"/>
      <c r="AT11" s="208"/>
      <c r="AV11" s="921"/>
      <c r="AW11" s="208"/>
      <c r="AX11" s="208"/>
      <c r="AY11" s="208"/>
      <c r="AZ11" s="208"/>
    </row>
    <row r="12" spans="1:52" ht="11.1" customHeight="1" x14ac:dyDescent="0.25">
      <c r="A12" s="657">
        <v>6</v>
      </c>
      <c r="B12" s="237"/>
      <c r="C12" s="252" t="s">
        <v>211</v>
      </c>
      <c r="D12" s="1558">
        <v>2</v>
      </c>
      <c r="E12" s="931"/>
      <c r="F12" s="937"/>
      <c r="G12" s="934"/>
      <c r="H12" s="662"/>
      <c r="I12" s="2573"/>
      <c r="J12" s="3545"/>
      <c r="K12" s="239"/>
      <c r="L12" s="3527">
        <v>21</v>
      </c>
      <c r="M12" s="187"/>
      <c r="N12" s="187"/>
      <c r="O12" s="187"/>
      <c r="P12" s="187"/>
      <c r="Q12" s="3500">
        <v>12</v>
      </c>
      <c r="R12" s="882">
        <v>12</v>
      </c>
      <c r="S12" s="892"/>
      <c r="T12" s="896">
        <v>13</v>
      </c>
      <c r="U12" s="892">
        <v>0</v>
      </c>
      <c r="V12" s="892"/>
      <c r="W12" s="892"/>
      <c r="X12" s="892"/>
      <c r="Y12" s="896">
        <v>14</v>
      </c>
      <c r="Z12" s="3546" t="s">
        <v>771</v>
      </c>
      <c r="AA12" s="808">
        <v>72</v>
      </c>
      <c r="AB12" s="667">
        <v>12</v>
      </c>
      <c r="AC12" s="806">
        <v>6</v>
      </c>
      <c r="AD12" s="810" t="s">
        <v>0</v>
      </c>
      <c r="AE12" s="3380">
        <v>71</v>
      </c>
      <c r="AF12" s="671" t="s">
        <v>0</v>
      </c>
      <c r="AG12" s="242" t="s">
        <v>0</v>
      </c>
      <c r="AH12" s="913">
        <v>33</v>
      </c>
      <c r="AI12" s="243">
        <v>6</v>
      </c>
      <c r="AJ12" s="256">
        <v>39</v>
      </c>
      <c r="AK12" s="687">
        <v>43560</v>
      </c>
      <c r="AL12" s="681">
        <v>2</v>
      </c>
      <c r="AM12" s="678">
        <v>234</v>
      </c>
      <c r="AN12" s="679">
        <v>306</v>
      </c>
      <c r="AO12" s="236">
        <v>7.8461538461538458</v>
      </c>
      <c r="AP12" s="208"/>
      <c r="AQ12" s="208"/>
      <c r="AR12" s="208"/>
      <c r="AS12" s="208"/>
      <c r="AT12" s="208"/>
      <c r="AV12" s="921"/>
      <c r="AW12" s="208"/>
      <c r="AX12" s="208"/>
      <c r="AY12" s="208"/>
      <c r="AZ12" s="208"/>
    </row>
    <row r="13" spans="1:52" ht="11.1" customHeight="1" x14ac:dyDescent="0.25">
      <c r="A13" s="657">
        <v>6</v>
      </c>
      <c r="B13" s="237"/>
      <c r="C13" s="660" t="s">
        <v>141</v>
      </c>
      <c r="D13" s="1561">
        <v>9</v>
      </c>
      <c r="E13" s="931"/>
      <c r="F13" s="937" t="s">
        <v>156</v>
      </c>
      <c r="G13" s="934" t="s">
        <v>156</v>
      </c>
      <c r="H13" s="662" t="s">
        <v>156</v>
      </c>
      <c r="I13" s="2573"/>
      <c r="J13" s="3545"/>
      <c r="K13" s="239"/>
      <c r="L13" s="240"/>
      <c r="M13" s="187">
        <v>5</v>
      </c>
      <c r="N13" s="187"/>
      <c r="O13" s="187">
        <v>8</v>
      </c>
      <c r="P13" s="187">
        <v>2</v>
      </c>
      <c r="Q13" s="187"/>
      <c r="R13" s="882">
        <v>16</v>
      </c>
      <c r="S13" s="896">
        <v>13</v>
      </c>
      <c r="T13" s="896">
        <v>15</v>
      </c>
      <c r="U13" s="892">
        <v>7</v>
      </c>
      <c r="V13" s="892"/>
      <c r="W13" s="892">
        <v>8</v>
      </c>
      <c r="X13" s="892">
        <v>4</v>
      </c>
      <c r="Y13" s="892"/>
      <c r="Z13" s="3544" t="s">
        <v>838</v>
      </c>
      <c r="AA13" s="808">
        <v>72</v>
      </c>
      <c r="AB13" s="667">
        <v>10.285714285714286</v>
      </c>
      <c r="AC13" s="806">
        <v>9</v>
      </c>
      <c r="AD13" s="810">
        <v>5</v>
      </c>
      <c r="AE13" s="3380">
        <v>70</v>
      </c>
      <c r="AF13" s="671">
        <v>72</v>
      </c>
      <c r="AG13" s="242">
        <v>6125</v>
      </c>
      <c r="AH13" s="913">
        <v>67</v>
      </c>
      <c r="AI13" s="243">
        <v>9</v>
      </c>
      <c r="AJ13" s="256">
        <v>76</v>
      </c>
      <c r="AK13" s="687">
        <v>43630</v>
      </c>
      <c r="AL13" s="681">
        <v>9</v>
      </c>
      <c r="AM13" s="678">
        <v>551</v>
      </c>
      <c r="AN13" s="679">
        <v>629</v>
      </c>
      <c r="AO13" s="236">
        <v>8.276315789473685</v>
      </c>
      <c r="AP13" s="208"/>
      <c r="AQ13" s="208"/>
      <c r="AR13" s="208"/>
      <c r="AS13" s="208"/>
      <c r="AT13" s="208"/>
      <c r="AV13" s="921"/>
      <c r="AW13" s="208"/>
      <c r="AX13" s="208"/>
      <c r="AY13" s="208"/>
      <c r="AZ13" s="208"/>
    </row>
    <row r="14" spans="1:52" ht="11.1" customHeight="1" x14ac:dyDescent="0.25">
      <c r="A14" s="657">
        <v>8</v>
      </c>
      <c r="B14" s="237"/>
      <c r="C14" s="252" t="s">
        <v>45</v>
      </c>
      <c r="D14" s="1558">
        <v>2</v>
      </c>
      <c r="E14" s="931"/>
      <c r="F14" s="937"/>
      <c r="G14" s="934"/>
      <c r="H14" s="662"/>
      <c r="I14" s="2573"/>
      <c r="J14" s="3545"/>
      <c r="K14" s="2587">
        <v>13</v>
      </c>
      <c r="L14" s="3213">
        <v>14</v>
      </c>
      <c r="M14" s="187">
        <v>0</v>
      </c>
      <c r="N14" s="187"/>
      <c r="O14" s="187">
        <v>5</v>
      </c>
      <c r="P14" s="187">
        <v>3</v>
      </c>
      <c r="Q14" s="187">
        <v>6</v>
      </c>
      <c r="R14" s="187">
        <v>1</v>
      </c>
      <c r="S14" s="892">
        <v>0</v>
      </c>
      <c r="T14" s="896">
        <v>17</v>
      </c>
      <c r="U14" s="892"/>
      <c r="V14" s="892">
        <v>7</v>
      </c>
      <c r="W14" s="892">
        <v>6</v>
      </c>
      <c r="X14" s="892">
        <v>0</v>
      </c>
      <c r="Y14" s="892">
        <v>8</v>
      </c>
      <c r="Z14" s="3544" t="s">
        <v>838</v>
      </c>
      <c r="AA14" s="808">
        <v>71</v>
      </c>
      <c r="AB14" s="667">
        <v>10.142857142857142</v>
      </c>
      <c r="AC14" s="806">
        <v>13</v>
      </c>
      <c r="AD14" s="810">
        <v>6</v>
      </c>
      <c r="AE14" s="3380">
        <v>92</v>
      </c>
      <c r="AF14" s="671">
        <v>71</v>
      </c>
      <c r="AG14" s="242">
        <v>6040</v>
      </c>
      <c r="AH14" s="913">
        <v>65</v>
      </c>
      <c r="AI14" s="243">
        <v>13</v>
      </c>
      <c r="AJ14" s="256">
        <v>78</v>
      </c>
      <c r="AK14" s="687">
        <v>43630</v>
      </c>
      <c r="AL14" s="681">
        <v>2</v>
      </c>
      <c r="AM14" s="678">
        <v>464</v>
      </c>
      <c r="AN14" s="679">
        <v>544</v>
      </c>
      <c r="AO14" s="236">
        <v>6.9743589743589745</v>
      </c>
      <c r="AP14" s="208"/>
      <c r="AQ14" s="208"/>
      <c r="AR14" s="208"/>
      <c r="AS14" s="208"/>
      <c r="AT14" s="208"/>
      <c r="AV14" s="921"/>
      <c r="AW14" s="208"/>
      <c r="AX14" s="208"/>
      <c r="AY14" s="208"/>
      <c r="AZ14" s="208"/>
    </row>
    <row r="15" spans="1:52" ht="11.1" customHeight="1" x14ac:dyDescent="0.25">
      <c r="A15" s="657">
        <v>9</v>
      </c>
      <c r="B15" s="237"/>
      <c r="C15" s="900" t="s">
        <v>194</v>
      </c>
      <c r="D15" s="1557">
        <v>5</v>
      </c>
      <c r="E15" s="3521"/>
      <c r="F15" s="3522"/>
      <c r="G15" s="3523"/>
      <c r="H15" s="939"/>
      <c r="I15" s="2573"/>
      <c r="J15" s="3545"/>
      <c r="K15" s="239">
        <v>8</v>
      </c>
      <c r="L15" s="3213">
        <v>16</v>
      </c>
      <c r="M15" s="187">
        <v>2</v>
      </c>
      <c r="N15" s="187">
        <v>1</v>
      </c>
      <c r="O15" s="882">
        <v>14</v>
      </c>
      <c r="P15" s="187">
        <v>0</v>
      </c>
      <c r="Q15" s="187"/>
      <c r="R15" s="187">
        <v>6</v>
      </c>
      <c r="S15" s="892"/>
      <c r="T15" s="892">
        <v>3</v>
      </c>
      <c r="U15" s="892">
        <v>4</v>
      </c>
      <c r="V15" s="896">
        <v>12</v>
      </c>
      <c r="W15" s="892">
        <v>3</v>
      </c>
      <c r="X15" s="892">
        <v>5</v>
      </c>
      <c r="Y15" s="892">
        <v>6</v>
      </c>
      <c r="Z15" s="3544" t="s">
        <v>838</v>
      </c>
      <c r="AA15" s="808">
        <v>67</v>
      </c>
      <c r="AB15" s="667">
        <v>9.5714285714285712</v>
      </c>
      <c r="AC15" s="806">
        <v>13</v>
      </c>
      <c r="AD15" s="810">
        <v>5</v>
      </c>
      <c r="AE15" s="3380">
        <v>81</v>
      </c>
      <c r="AF15" s="671">
        <v>67</v>
      </c>
      <c r="AG15" s="242">
        <v>5700</v>
      </c>
      <c r="AH15" s="913">
        <v>60</v>
      </c>
      <c r="AI15" s="243">
        <v>13</v>
      </c>
      <c r="AJ15" s="256">
        <v>73</v>
      </c>
      <c r="AK15" s="687">
        <v>43630</v>
      </c>
      <c r="AL15" s="681">
        <v>5</v>
      </c>
      <c r="AM15" s="678">
        <v>442</v>
      </c>
      <c r="AN15" s="679">
        <v>522</v>
      </c>
      <c r="AO15" s="236">
        <v>7.1506849315068495</v>
      </c>
      <c r="AQ15" s="208"/>
      <c r="AR15" s="208"/>
      <c r="AS15" s="208"/>
      <c r="AT15" s="208"/>
      <c r="AV15" s="921"/>
      <c r="AW15" s="208"/>
      <c r="AX15" s="208"/>
      <c r="AY15" s="208"/>
      <c r="AZ15" s="208"/>
    </row>
    <row r="16" spans="1:52" ht="11.1" customHeight="1" x14ac:dyDescent="0.25">
      <c r="A16" s="657">
        <v>9</v>
      </c>
      <c r="B16" s="237"/>
      <c r="C16" s="246" t="s">
        <v>206</v>
      </c>
      <c r="D16" s="1564">
        <v>1</v>
      </c>
      <c r="E16" s="930"/>
      <c r="F16" s="936"/>
      <c r="G16" s="933"/>
      <c r="H16" s="939"/>
      <c r="I16" s="2573"/>
      <c r="J16" s="3545"/>
      <c r="K16" s="249">
        <v>9</v>
      </c>
      <c r="L16" s="843">
        <v>5</v>
      </c>
      <c r="M16" s="883"/>
      <c r="N16" s="883">
        <v>0</v>
      </c>
      <c r="O16" s="883"/>
      <c r="P16" s="883">
        <v>7</v>
      </c>
      <c r="Q16" s="187"/>
      <c r="R16" s="883">
        <v>9</v>
      </c>
      <c r="S16" s="893"/>
      <c r="T16" s="893"/>
      <c r="U16" s="893">
        <v>2</v>
      </c>
      <c r="V16" s="893"/>
      <c r="W16" s="893"/>
      <c r="X16" s="3518">
        <v>19</v>
      </c>
      <c r="Y16" s="898">
        <v>16</v>
      </c>
      <c r="Z16" s="3546" t="s">
        <v>771</v>
      </c>
      <c r="AA16" s="808">
        <v>67</v>
      </c>
      <c r="AB16" s="667">
        <v>9.5714285714285712</v>
      </c>
      <c r="AC16" s="806">
        <v>8</v>
      </c>
      <c r="AD16" s="810">
        <v>2</v>
      </c>
      <c r="AE16" s="3380">
        <v>33</v>
      </c>
      <c r="AF16" s="671" t="s">
        <v>0</v>
      </c>
      <c r="AG16" s="242" t="s">
        <v>0</v>
      </c>
      <c r="AH16" s="913">
        <v>26</v>
      </c>
      <c r="AI16" s="243">
        <v>8</v>
      </c>
      <c r="AJ16" s="256">
        <v>34</v>
      </c>
      <c r="AK16" s="687">
        <v>43630</v>
      </c>
      <c r="AL16" s="681">
        <v>1</v>
      </c>
      <c r="AM16" s="678">
        <v>155</v>
      </c>
      <c r="AN16" s="679">
        <v>222</v>
      </c>
      <c r="AO16" s="236">
        <v>6.5294117647058822</v>
      </c>
      <c r="AP16" s="208"/>
      <c r="AQ16" s="208"/>
      <c r="AR16" s="208"/>
      <c r="AS16" s="208"/>
      <c r="AT16" s="208"/>
      <c r="AV16" s="921"/>
      <c r="AW16" s="208"/>
      <c r="AX16" s="208"/>
      <c r="AY16" s="208"/>
      <c r="AZ16" s="208"/>
    </row>
    <row r="17" spans="1:52" ht="11.1" customHeight="1" x14ac:dyDescent="0.25">
      <c r="A17" s="657">
        <v>11</v>
      </c>
      <c r="B17" s="237"/>
      <c r="C17" s="705" t="s">
        <v>182</v>
      </c>
      <c r="D17" s="1563"/>
      <c r="E17" s="930"/>
      <c r="F17" s="936"/>
      <c r="G17" s="933" t="s">
        <v>156</v>
      </c>
      <c r="H17" s="939"/>
      <c r="I17" s="2573"/>
      <c r="J17" s="3545"/>
      <c r="K17" s="249">
        <v>5</v>
      </c>
      <c r="L17" s="843">
        <v>1</v>
      </c>
      <c r="M17" s="883">
        <v>7</v>
      </c>
      <c r="N17" s="883">
        <v>3</v>
      </c>
      <c r="O17" s="883">
        <v>9</v>
      </c>
      <c r="P17" s="883"/>
      <c r="Q17" s="3524">
        <v>10</v>
      </c>
      <c r="R17" s="885">
        <v>14</v>
      </c>
      <c r="S17" s="893">
        <v>6</v>
      </c>
      <c r="T17" s="893">
        <v>9</v>
      </c>
      <c r="U17" s="893">
        <v>3</v>
      </c>
      <c r="V17" s="893"/>
      <c r="W17" s="893">
        <v>2</v>
      </c>
      <c r="X17" s="893">
        <v>2</v>
      </c>
      <c r="Y17" s="898">
        <v>11</v>
      </c>
      <c r="Z17" s="3544" t="s">
        <v>838</v>
      </c>
      <c r="AA17" s="808">
        <v>66</v>
      </c>
      <c r="AB17" s="667">
        <v>9.4285714285714288</v>
      </c>
      <c r="AC17" s="806">
        <v>13</v>
      </c>
      <c r="AD17" s="810">
        <v>6</v>
      </c>
      <c r="AE17" s="3380">
        <v>74</v>
      </c>
      <c r="AF17" s="671">
        <v>66</v>
      </c>
      <c r="AG17" s="242">
        <v>5615</v>
      </c>
      <c r="AH17" s="914">
        <v>59</v>
      </c>
      <c r="AI17" s="243">
        <v>13</v>
      </c>
      <c r="AJ17" s="256">
        <v>72</v>
      </c>
      <c r="AK17" s="687">
        <v>43630</v>
      </c>
      <c r="AL17" s="681"/>
      <c r="AM17" s="678">
        <v>380</v>
      </c>
      <c r="AN17" s="679">
        <v>462</v>
      </c>
      <c r="AO17" s="236">
        <v>6.416666666666667</v>
      </c>
      <c r="AQ17" s="208"/>
      <c r="AR17" s="208"/>
      <c r="AS17" s="208"/>
      <c r="AT17" s="208"/>
      <c r="AV17" s="921"/>
      <c r="AW17" s="208"/>
      <c r="AX17" s="208"/>
      <c r="AY17" s="208"/>
      <c r="AZ17" s="208"/>
    </row>
    <row r="18" spans="1:52" ht="11.1" customHeight="1" x14ac:dyDescent="0.25">
      <c r="A18" s="657">
        <v>12</v>
      </c>
      <c r="B18" s="915"/>
      <c r="C18" s="891" t="s">
        <v>131</v>
      </c>
      <c r="D18" s="1559">
        <v>19</v>
      </c>
      <c r="E18" s="3525" t="s">
        <v>351</v>
      </c>
      <c r="F18" s="3526" t="s">
        <v>156</v>
      </c>
      <c r="G18" s="934"/>
      <c r="H18" s="662" t="s">
        <v>177</v>
      </c>
      <c r="I18" s="2573"/>
      <c r="J18" s="916"/>
      <c r="K18" s="3198">
        <v>7</v>
      </c>
      <c r="L18" s="3528">
        <v>13</v>
      </c>
      <c r="M18" s="3200">
        <v>3</v>
      </c>
      <c r="N18" s="3529">
        <v>11</v>
      </c>
      <c r="O18" s="3200">
        <v>7</v>
      </c>
      <c r="P18" s="3200">
        <v>8</v>
      </c>
      <c r="Q18" s="3518">
        <v>15</v>
      </c>
      <c r="R18" s="3200">
        <v>2</v>
      </c>
      <c r="S18" s="3201"/>
      <c r="T18" s="3201"/>
      <c r="U18" s="3201"/>
      <c r="V18" s="3201"/>
      <c r="W18" s="3201"/>
      <c r="X18" s="3201"/>
      <c r="Y18" s="3201">
        <v>3</v>
      </c>
      <c r="Z18" s="3547" t="s">
        <v>771</v>
      </c>
      <c r="AA18" s="808">
        <v>64</v>
      </c>
      <c r="AB18" s="667">
        <v>9.1428571428571423</v>
      </c>
      <c r="AC18" s="806">
        <v>9</v>
      </c>
      <c r="AD18" s="810">
        <v>3</v>
      </c>
      <c r="AE18" s="3380">
        <v>107</v>
      </c>
      <c r="AF18" s="671" t="s">
        <v>0</v>
      </c>
      <c r="AG18" s="242" t="s">
        <v>0</v>
      </c>
      <c r="AH18" s="914">
        <v>91</v>
      </c>
      <c r="AI18" s="243">
        <v>9</v>
      </c>
      <c r="AJ18" s="256">
        <v>100</v>
      </c>
      <c r="AK18" s="687">
        <v>43504</v>
      </c>
      <c r="AL18" s="681">
        <v>19</v>
      </c>
      <c r="AM18" s="678">
        <v>782</v>
      </c>
      <c r="AN18" s="679">
        <v>851</v>
      </c>
      <c r="AO18" s="236">
        <v>8.51</v>
      </c>
      <c r="AQ18" s="208"/>
      <c r="AR18" s="208"/>
      <c r="AS18" s="208"/>
      <c r="AT18" s="208"/>
      <c r="AV18" s="921"/>
      <c r="AW18" s="208"/>
      <c r="AX18" s="208"/>
      <c r="AY18" s="208"/>
      <c r="AZ18" s="208"/>
    </row>
    <row r="19" spans="1:52" ht="11.1" customHeight="1" x14ac:dyDescent="0.25">
      <c r="A19" s="657">
        <v>13</v>
      </c>
      <c r="B19" s="237"/>
      <c r="C19" s="2606" t="s">
        <v>337</v>
      </c>
      <c r="D19" s="3392">
        <v>2</v>
      </c>
      <c r="E19" s="930"/>
      <c r="F19" s="936"/>
      <c r="G19" s="933"/>
      <c r="H19" s="939"/>
      <c r="I19" s="2573"/>
      <c r="J19" s="3545"/>
      <c r="K19" s="249"/>
      <c r="L19" s="843"/>
      <c r="M19" s="883"/>
      <c r="N19" s="883">
        <v>2</v>
      </c>
      <c r="O19" s="885">
        <v>15</v>
      </c>
      <c r="P19" s="883">
        <v>4</v>
      </c>
      <c r="Q19" s="883"/>
      <c r="R19" s="883"/>
      <c r="S19" s="898">
        <v>11</v>
      </c>
      <c r="T19" s="3503">
        <v>20</v>
      </c>
      <c r="U19" s="893"/>
      <c r="V19" s="893"/>
      <c r="W19" s="893">
        <v>7</v>
      </c>
      <c r="X19" s="893"/>
      <c r="Y19" s="893"/>
      <c r="Z19" s="3546" t="s">
        <v>771</v>
      </c>
      <c r="AA19" s="809">
        <v>59</v>
      </c>
      <c r="AB19" s="667">
        <v>9.8333333333333339</v>
      </c>
      <c r="AC19" s="807">
        <v>6</v>
      </c>
      <c r="AD19" s="810" t="s">
        <v>0</v>
      </c>
      <c r="AE19" s="3381">
        <v>29</v>
      </c>
      <c r="AF19" s="682" t="s">
        <v>0</v>
      </c>
      <c r="AG19" s="242" t="s">
        <v>0</v>
      </c>
      <c r="AH19" s="914">
        <v>3</v>
      </c>
      <c r="AI19" s="243">
        <v>6</v>
      </c>
      <c r="AJ19" s="256">
        <v>9</v>
      </c>
      <c r="AK19" s="687">
        <v>43602</v>
      </c>
      <c r="AL19" s="681">
        <v>2</v>
      </c>
      <c r="AM19" s="678">
        <v>29</v>
      </c>
      <c r="AN19" s="679">
        <v>88</v>
      </c>
      <c r="AO19" s="236">
        <v>9.7777777777777786</v>
      </c>
      <c r="AQ19" s="208"/>
      <c r="AR19" s="208"/>
      <c r="AS19" s="208"/>
      <c r="AT19" s="208"/>
      <c r="AV19" s="921"/>
      <c r="AW19" s="208"/>
      <c r="AX19" s="208"/>
      <c r="AY19" s="208"/>
      <c r="AZ19" s="208"/>
    </row>
    <row r="20" spans="1:52" ht="11.1" customHeight="1" x14ac:dyDescent="0.25">
      <c r="A20" s="657">
        <v>13</v>
      </c>
      <c r="B20" s="237"/>
      <c r="C20" s="252" t="s">
        <v>138</v>
      </c>
      <c r="D20" s="1558">
        <v>2</v>
      </c>
      <c r="E20" s="932"/>
      <c r="F20" s="938"/>
      <c r="G20" s="935"/>
      <c r="H20" s="662"/>
      <c r="I20" s="2573"/>
      <c r="J20" s="3545"/>
      <c r="K20" s="239">
        <v>1</v>
      </c>
      <c r="L20" s="240">
        <v>3</v>
      </c>
      <c r="M20" s="882">
        <v>10</v>
      </c>
      <c r="N20" s="187">
        <v>4</v>
      </c>
      <c r="O20" s="187">
        <v>1</v>
      </c>
      <c r="P20" s="187">
        <v>9</v>
      </c>
      <c r="Q20" s="187">
        <v>5</v>
      </c>
      <c r="R20" s="187">
        <v>7</v>
      </c>
      <c r="S20" s="892"/>
      <c r="T20" s="892">
        <v>5</v>
      </c>
      <c r="U20" s="892">
        <v>6</v>
      </c>
      <c r="V20" s="892">
        <v>5</v>
      </c>
      <c r="W20" s="892">
        <v>9</v>
      </c>
      <c r="X20" s="896">
        <v>11</v>
      </c>
      <c r="Y20" s="892">
        <v>7</v>
      </c>
      <c r="Z20" s="3544" t="s">
        <v>838</v>
      </c>
      <c r="AA20" s="808">
        <v>59</v>
      </c>
      <c r="AB20" s="667">
        <v>8.4285714285714288</v>
      </c>
      <c r="AC20" s="806">
        <v>14</v>
      </c>
      <c r="AD20" s="810">
        <v>6</v>
      </c>
      <c r="AE20" s="3381">
        <v>74</v>
      </c>
      <c r="AF20" s="671">
        <v>59</v>
      </c>
      <c r="AG20" s="242">
        <v>5020</v>
      </c>
      <c r="AH20" s="913">
        <v>67</v>
      </c>
      <c r="AI20" s="243">
        <v>14</v>
      </c>
      <c r="AJ20" s="256">
        <v>81</v>
      </c>
      <c r="AK20" s="687">
        <v>43630</v>
      </c>
      <c r="AL20" s="681">
        <v>2</v>
      </c>
      <c r="AM20" s="678">
        <v>410</v>
      </c>
      <c r="AN20" s="679">
        <v>493</v>
      </c>
      <c r="AO20" s="236">
        <v>6.0864197530864201</v>
      </c>
      <c r="AP20" s="208"/>
      <c r="AQ20" s="208"/>
      <c r="AR20" s="208"/>
      <c r="AS20" s="208"/>
      <c r="AT20" s="208"/>
      <c r="AV20" s="921"/>
      <c r="AW20" s="208"/>
      <c r="AX20" s="208"/>
      <c r="AY20" s="208"/>
      <c r="AZ20" s="208"/>
    </row>
    <row r="21" spans="1:52" s="219" customFormat="1" ht="11.1" customHeight="1" x14ac:dyDescent="0.25">
      <c r="A21" s="657">
        <v>15</v>
      </c>
      <c r="B21" s="237"/>
      <c r="C21" s="246" t="s">
        <v>284</v>
      </c>
      <c r="D21" s="1564">
        <v>1</v>
      </c>
      <c r="E21" s="931"/>
      <c r="F21" s="937"/>
      <c r="G21" s="934"/>
      <c r="H21" s="662"/>
      <c r="I21" s="2573"/>
      <c r="J21" s="3545"/>
      <c r="K21" s="239"/>
      <c r="L21" s="240">
        <v>4</v>
      </c>
      <c r="M21" s="187"/>
      <c r="N21" s="881">
        <v>18</v>
      </c>
      <c r="O21" s="187"/>
      <c r="P21" s="187">
        <v>6</v>
      </c>
      <c r="Q21" s="187"/>
      <c r="R21" s="187"/>
      <c r="S21" s="892"/>
      <c r="T21" s="892">
        <v>7</v>
      </c>
      <c r="U21" s="896">
        <v>14</v>
      </c>
      <c r="V21" s="892">
        <v>6</v>
      </c>
      <c r="W21" s="892"/>
      <c r="X21" s="892">
        <v>1</v>
      </c>
      <c r="Y21" s="892"/>
      <c r="Z21" s="3546" t="s">
        <v>771</v>
      </c>
      <c r="AA21" s="808">
        <v>56</v>
      </c>
      <c r="AB21" s="667">
        <v>8</v>
      </c>
      <c r="AC21" s="806">
        <v>7</v>
      </c>
      <c r="AD21" s="810">
        <v>1</v>
      </c>
      <c r="AE21" s="3380">
        <v>82</v>
      </c>
      <c r="AF21" s="671" t="s">
        <v>0</v>
      </c>
      <c r="AG21" s="242" t="s">
        <v>0</v>
      </c>
      <c r="AH21" s="913">
        <v>26</v>
      </c>
      <c r="AI21" s="243">
        <v>7</v>
      </c>
      <c r="AJ21" s="256">
        <v>33</v>
      </c>
      <c r="AK21" s="687">
        <v>43630</v>
      </c>
      <c r="AL21" s="681">
        <v>1</v>
      </c>
      <c r="AM21" s="678">
        <v>212</v>
      </c>
      <c r="AN21" s="679">
        <v>268</v>
      </c>
      <c r="AO21" s="236">
        <v>8.1212121212121211</v>
      </c>
      <c r="AU21" s="921"/>
      <c r="AV21" s="921"/>
    </row>
    <row r="22" spans="1:52" s="219" customFormat="1" ht="11.1" customHeight="1" x14ac:dyDescent="0.25">
      <c r="A22" s="657">
        <v>16</v>
      </c>
      <c r="B22" s="237"/>
      <c r="C22" s="250" t="s">
        <v>847</v>
      </c>
      <c r="D22" s="1560"/>
      <c r="E22" s="941"/>
      <c r="F22" s="940"/>
      <c r="G22" s="3487"/>
      <c r="H22" s="662"/>
      <c r="I22" s="2573"/>
      <c r="J22" s="3545"/>
      <c r="K22" s="239"/>
      <c r="L22" s="240"/>
      <c r="M22" s="187"/>
      <c r="N22" s="187"/>
      <c r="O22" s="187"/>
      <c r="P22" s="187"/>
      <c r="Q22" s="187"/>
      <c r="R22" s="187"/>
      <c r="S22" s="892">
        <v>5</v>
      </c>
      <c r="T22" s="896">
        <v>12</v>
      </c>
      <c r="U22" s="896">
        <v>12</v>
      </c>
      <c r="V22" s="892">
        <v>2</v>
      </c>
      <c r="W22" s="892">
        <v>0</v>
      </c>
      <c r="X22" s="896">
        <v>16</v>
      </c>
      <c r="Y22" s="892"/>
      <c r="Z22" s="3544" t="s">
        <v>838</v>
      </c>
      <c r="AA22" s="808">
        <v>47</v>
      </c>
      <c r="AB22" s="667">
        <v>7.833333333333333</v>
      </c>
      <c r="AC22" s="806">
        <v>6</v>
      </c>
      <c r="AD22" s="810" t="s">
        <v>0</v>
      </c>
      <c r="AE22" s="3380">
        <v>11</v>
      </c>
      <c r="AF22" s="671">
        <v>55.5</v>
      </c>
      <c r="AG22" s="242">
        <v>4720</v>
      </c>
      <c r="AH22" s="913">
        <v>0</v>
      </c>
      <c r="AI22" s="243">
        <v>6</v>
      </c>
      <c r="AJ22" s="256">
        <v>6</v>
      </c>
      <c r="AK22" s="687">
        <v>43630</v>
      </c>
      <c r="AL22" s="681"/>
      <c r="AM22" s="678">
        <v>0</v>
      </c>
      <c r="AN22" s="679">
        <v>47</v>
      </c>
      <c r="AO22" s="236">
        <v>7.833333333333333</v>
      </c>
      <c r="AU22" s="921"/>
      <c r="AV22" s="921"/>
    </row>
    <row r="23" spans="1:52" s="219" customFormat="1" ht="11.1" customHeight="1" x14ac:dyDescent="0.25">
      <c r="A23" s="657">
        <v>17</v>
      </c>
      <c r="B23" s="237"/>
      <c r="C23" s="660" t="s">
        <v>193</v>
      </c>
      <c r="D23" s="1561">
        <v>6</v>
      </c>
      <c r="E23" s="931"/>
      <c r="F23" s="937"/>
      <c r="G23" s="934" t="s">
        <v>269</v>
      </c>
      <c r="H23" s="662" t="s">
        <v>156</v>
      </c>
      <c r="I23" s="2573"/>
      <c r="J23" s="3545"/>
      <c r="K23" s="239"/>
      <c r="L23" s="240">
        <v>9</v>
      </c>
      <c r="M23" s="187"/>
      <c r="N23" s="187"/>
      <c r="O23" s="187">
        <v>2</v>
      </c>
      <c r="P23" s="187"/>
      <c r="Q23" s="187"/>
      <c r="R23" s="187"/>
      <c r="S23" s="892"/>
      <c r="T23" s="892">
        <v>10</v>
      </c>
      <c r="U23" s="3503">
        <v>17</v>
      </c>
      <c r="V23" s="892">
        <v>3</v>
      </c>
      <c r="W23" s="892"/>
      <c r="X23" s="892"/>
      <c r="Y23" s="892">
        <v>0</v>
      </c>
      <c r="Z23" s="3546" t="s">
        <v>771</v>
      </c>
      <c r="AA23" s="808">
        <v>41</v>
      </c>
      <c r="AB23" s="667">
        <v>6.833333333333333</v>
      </c>
      <c r="AC23" s="806">
        <v>6</v>
      </c>
      <c r="AD23" s="810" t="s">
        <v>0</v>
      </c>
      <c r="AE23" s="3380">
        <v>69</v>
      </c>
      <c r="AF23" s="671" t="s">
        <v>0</v>
      </c>
      <c r="AG23" s="242" t="s">
        <v>0</v>
      </c>
      <c r="AH23" s="913">
        <v>56</v>
      </c>
      <c r="AI23" s="243">
        <v>6</v>
      </c>
      <c r="AJ23" s="256">
        <v>62</v>
      </c>
      <c r="AK23" s="687">
        <v>43574</v>
      </c>
      <c r="AL23" s="681">
        <v>6</v>
      </c>
      <c r="AM23" s="678">
        <v>441</v>
      </c>
      <c r="AN23" s="679">
        <v>482</v>
      </c>
      <c r="AO23" s="236">
        <v>7.774193548387097</v>
      </c>
      <c r="AU23" s="921"/>
      <c r="AV23" s="921"/>
    </row>
    <row r="24" spans="1:52" s="219" customFormat="1" ht="11.1" customHeight="1" x14ac:dyDescent="0.25">
      <c r="A24" s="657">
        <v>18</v>
      </c>
      <c r="B24" s="237"/>
      <c r="C24" s="246" t="s">
        <v>226</v>
      </c>
      <c r="D24" s="1564">
        <v>1</v>
      </c>
      <c r="E24" s="931"/>
      <c r="F24" s="937"/>
      <c r="G24" s="934" t="s">
        <v>156</v>
      </c>
      <c r="H24" s="662"/>
      <c r="I24" s="2573"/>
      <c r="J24" s="3545"/>
      <c r="K24" s="239">
        <v>2</v>
      </c>
      <c r="L24" s="240">
        <v>2</v>
      </c>
      <c r="M24" s="187"/>
      <c r="N24" s="187"/>
      <c r="O24" s="187">
        <v>11</v>
      </c>
      <c r="P24" s="187"/>
      <c r="Q24" s="187"/>
      <c r="R24" s="882">
        <v>11</v>
      </c>
      <c r="S24" s="892"/>
      <c r="T24" s="892"/>
      <c r="U24" s="893">
        <v>1</v>
      </c>
      <c r="V24" s="892"/>
      <c r="W24" s="892"/>
      <c r="X24" s="892"/>
      <c r="Y24" s="892"/>
      <c r="Z24" s="3546" t="s">
        <v>771</v>
      </c>
      <c r="AA24" s="808">
        <v>27</v>
      </c>
      <c r="AB24" s="667">
        <v>5.4</v>
      </c>
      <c r="AC24" s="806">
        <v>5</v>
      </c>
      <c r="AD24" s="810" t="s">
        <v>0</v>
      </c>
      <c r="AE24" s="3380">
        <v>8</v>
      </c>
      <c r="AF24" s="671" t="s">
        <v>0</v>
      </c>
      <c r="AG24" s="242" t="s">
        <v>0</v>
      </c>
      <c r="AH24" s="913">
        <v>81</v>
      </c>
      <c r="AI24" s="243">
        <v>5</v>
      </c>
      <c r="AJ24" s="256">
        <v>86</v>
      </c>
      <c r="AK24" s="687">
        <v>43560</v>
      </c>
      <c r="AL24" s="681">
        <v>1</v>
      </c>
      <c r="AM24" s="678">
        <v>500</v>
      </c>
      <c r="AN24" s="679">
        <v>527</v>
      </c>
      <c r="AO24" s="236">
        <v>6.1279069767441863</v>
      </c>
      <c r="AU24" s="921"/>
      <c r="AV24" s="921"/>
    </row>
    <row r="25" spans="1:52" s="219" customFormat="1" ht="11.1" customHeight="1" x14ac:dyDescent="0.25">
      <c r="A25" s="657">
        <v>18</v>
      </c>
      <c r="B25" s="237"/>
      <c r="C25" s="250" t="s">
        <v>58</v>
      </c>
      <c r="D25" s="1560"/>
      <c r="E25" s="941"/>
      <c r="F25" s="940"/>
      <c r="G25" s="3487"/>
      <c r="H25" s="662"/>
      <c r="I25" s="2573"/>
      <c r="J25" s="3545"/>
      <c r="K25" s="239"/>
      <c r="L25" s="240"/>
      <c r="M25" s="187">
        <v>6</v>
      </c>
      <c r="N25" s="187"/>
      <c r="O25" s="187"/>
      <c r="P25" s="187"/>
      <c r="Q25" s="187"/>
      <c r="R25" s="187"/>
      <c r="S25" s="892">
        <v>1</v>
      </c>
      <c r="T25" s="892">
        <v>8</v>
      </c>
      <c r="U25" s="892"/>
      <c r="V25" s="892"/>
      <c r="W25" s="892"/>
      <c r="X25" s="892"/>
      <c r="Y25" s="896">
        <v>12</v>
      </c>
      <c r="Z25" s="3546" t="s">
        <v>771</v>
      </c>
      <c r="AA25" s="808">
        <v>27</v>
      </c>
      <c r="AB25" s="667">
        <v>6.75</v>
      </c>
      <c r="AC25" s="806">
        <v>4</v>
      </c>
      <c r="AD25" s="810" t="s">
        <v>0</v>
      </c>
      <c r="AE25" s="3380">
        <v>10</v>
      </c>
      <c r="AF25" s="671" t="s">
        <v>0</v>
      </c>
      <c r="AG25" s="242" t="s">
        <v>0</v>
      </c>
      <c r="AH25" s="913">
        <v>23</v>
      </c>
      <c r="AI25" s="243">
        <v>4</v>
      </c>
      <c r="AJ25" s="256">
        <v>27</v>
      </c>
      <c r="AK25" s="687">
        <v>43539</v>
      </c>
      <c r="AL25" s="681"/>
      <c r="AM25" s="678">
        <v>106</v>
      </c>
      <c r="AN25" s="679">
        <v>133</v>
      </c>
      <c r="AO25" s="236">
        <v>4.9259259259259256</v>
      </c>
      <c r="AU25" s="921"/>
      <c r="AV25" s="921"/>
    </row>
    <row r="26" spans="1:52" s="219" customFormat="1" ht="11.1" customHeight="1" x14ac:dyDescent="0.25">
      <c r="A26" s="657">
        <v>20</v>
      </c>
      <c r="B26" s="237"/>
      <c r="C26" s="252" t="s">
        <v>181</v>
      </c>
      <c r="D26" s="1558">
        <v>4</v>
      </c>
      <c r="E26" s="931"/>
      <c r="F26" s="937"/>
      <c r="G26" s="934"/>
      <c r="H26" s="662"/>
      <c r="I26" s="2573"/>
      <c r="J26" s="3545"/>
      <c r="K26" s="239"/>
      <c r="L26" s="240">
        <v>0</v>
      </c>
      <c r="M26" s="187">
        <v>4</v>
      </c>
      <c r="N26" s="187">
        <v>8</v>
      </c>
      <c r="O26" s="187"/>
      <c r="P26" s="187">
        <v>5</v>
      </c>
      <c r="Q26" s="187">
        <v>2</v>
      </c>
      <c r="R26" s="187"/>
      <c r="S26" s="892">
        <v>3</v>
      </c>
      <c r="T26" s="892">
        <v>0</v>
      </c>
      <c r="U26" s="892"/>
      <c r="V26" s="892"/>
      <c r="W26" s="892"/>
      <c r="X26" s="892"/>
      <c r="Y26" s="892"/>
      <c r="Z26" s="3546" t="s">
        <v>771</v>
      </c>
      <c r="AA26" s="808">
        <v>22</v>
      </c>
      <c r="AB26" s="667">
        <v>3.1428571428571428</v>
      </c>
      <c r="AC26" s="806">
        <v>7</v>
      </c>
      <c r="AD26" s="810">
        <v>0</v>
      </c>
      <c r="AE26" s="3380">
        <v>38</v>
      </c>
      <c r="AF26" s="671" t="s">
        <v>0</v>
      </c>
      <c r="AG26" s="242" t="s">
        <v>0</v>
      </c>
      <c r="AH26" s="913">
        <v>34</v>
      </c>
      <c r="AI26" s="243">
        <v>7</v>
      </c>
      <c r="AJ26" s="256">
        <v>41</v>
      </c>
      <c r="AK26" s="687">
        <v>43539</v>
      </c>
      <c r="AL26" s="681">
        <v>4</v>
      </c>
      <c r="AM26" s="678">
        <v>243</v>
      </c>
      <c r="AN26" s="679">
        <v>265</v>
      </c>
      <c r="AO26" s="236">
        <v>6.4634146341463419</v>
      </c>
      <c r="AU26" s="921"/>
      <c r="AV26" s="921"/>
    </row>
    <row r="27" spans="1:52" ht="11.1" customHeight="1" x14ac:dyDescent="0.25">
      <c r="A27" s="657">
        <v>21</v>
      </c>
      <c r="B27" s="237"/>
      <c r="C27" s="250" t="s">
        <v>345</v>
      </c>
      <c r="D27" s="1560"/>
      <c r="E27" s="941"/>
      <c r="F27" s="940"/>
      <c r="G27" s="3487"/>
      <c r="H27" s="662"/>
      <c r="I27" s="2573"/>
      <c r="J27" s="3545"/>
      <c r="K27" s="239"/>
      <c r="L27" s="240"/>
      <c r="M27" s="187"/>
      <c r="N27" s="187"/>
      <c r="O27" s="187">
        <v>10</v>
      </c>
      <c r="P27" s="187"/>
      <c r="Q27" s="187">
        <v>1</v>
      </c>
      <c r="R27" s="187">
        <v>3</v>
      </c>
      <c r="S27" s="892"/>
      <c r="T27" s="892">
        <v>6</v>
      </c>
      <c r="U27" s="892"/>
      <c r="V27" s="892"/>
      <c r="W27" s="892"/>
      <c r="X27" s="892"/>
      <c r="Y27" s="892"/>
      <c r="Z27" s="3546" t="s">
        <v>771</v>
      </c>
      <c r="AA27" s="808">
        <v>20</v>
      </c>
      <c r="AB27" s="667">
        <v>5</v>
      </c>
      <c r="AC27" s="806">
        <v>4</v>
      </c>
      <c r="AD27" s="810" t="s">
        <v>0</v>
      </c>
      <c r="AE27" s="3380">
        <v>5</v>
      </c>
      <c r="AF27" s="671" t="s">
        <v>0</v>
      </c>
      <c r="AG27" s="242" t="s">
        <v>0</v>
      </c>
      <c r="AH27" s="913">
        <v>2</v>
      </c>
      <c r="AI27" s="243">
        <v>4</v>
      </c>
      <c r="AJ27" s="256">
        <v>6</v>
      </c>
      <c r="AK27" s="687">
        <v>43539</v>
      </c>
      <c r="AL27" s="681"/>
      <c r="AM27" s="678">
        <v>5</v>
      </c>
      <c r="AN27" s="679">
        <v>25</v>
      </c>
      <c r="AO27" s="663">
        <v>4.166666666666667</v>
      </c>
      <c r="AP27" s="208"/>
      <c r="AQ27" s="208"/>
      <c r="AR27" s="208"/>
      <c r="AS27" s="208"/>
      <c r="AT27" s="208"/>
      <c r="AV27" s="921"/>
      <c r="AW27" s="208"/>
      <c r="AX27" s="208"/>
      <c r="AY27" s="208"/>
      <c r="AZ27" s="208"/>
    </row>
    <row r="28" spans="1:52" ht="11.1" customHeight="1" x14ac:dyDescent="0.25">
      <c r="A28" s="657">
        <v>22</v>
      </c>
      <c r="B28" s="237"/>
      <c r="C28" s="250" t="s">
        <v>606</v>
      </c>
      <c r="D28" s="1560"/>
      <c r="E28" s="931"/>
      <c r="F28" s="937"/>
      <c r="G28" s="934"/>
      <c r="H28" s="662"/>
      <c r="I28" s="2688"/>
      <c r="J28" s="3545"/>
      <c r="K28" s="239">
        <v>6</v>
      </c>
      <c r="L28" s="240"/>
      <c r="M28" s="187"/>
      <c r="N28" s="882">
        <v>13</v>
      </c>
      <c r="O28" s="187"/>
      <c r="P28" s="187"/>
      <c r="Q28" s="187"/>
      <c r="R28" s="187"/>
      <c r="S28" s="892"/>
      <c r="T28" s="892"/>
      <c r="U28" s="892"/>
      <c r="V28" s="892"/>
      <c r="W28" s="892"/>
      <c r="X28" s="892"/>
      <c r="Y28" s="892"/>
      <c r="Z28" s="3546" t="s">
        <v>771</v>
      </c>
      <c r="AA28" s="808">
        <v>19</v>
      </c>
      <c r="AB28" s="667">
        <v>9.5</v>
      </c>
      <c r="AC28" s="806">
        <v>2</v>
      </c>
      <c r="AD28" s="810" t="s">
        <v>0</v>
      </c>
      <c r="AE28" s="3380" t="s">
        <v>0</v>
      </c>
      <c r="AF28" s="671" t="s">
        <v>0</v>
      </c>
      <c r="AG28" s="242" t="s">
        <v>0</v>
      </c>
      <c r="AH28" s="913">
        <v>0</v>
      </c>
      <c r="AI28" s="243">
        <v>2</v>
      </c>
      <c r="AJ28" s="256">
        <v>2</v>
      </c>
      <c r="AK28" s="687">
        <v>43434</v>
      </c>
      <c r="AL28" s="681"/>
      <c r="AM28" s="678">
        <v>0</v>
      </c>
      <c r="AN28" s="679">
        <v>19</v>
      </c>
      <c r="AO28" s="236">
        <v>9.5</v>
      </c>
      <c r="AP28" s="208"/>
      <c r="AQ28" s="208"/>
      <c r="AR28" s="208"/>
      <c r="AS28" s="208"/>
      <c r="AT28" s="208"/>
      <c r="AV28" s="921"/>
      <c r="AW28" s="208"/>
      <c r="AX28" s="208"/>
      <c r="AY28" s="208"/>
      <c r="AZ28" s="208"/>
    </row>
    <row r="29" spans="1:52" ht="11.1" customHeight="1" x14ac:dyDescent="0.25">
      <c r="A29" s="657">
        <v>23</v>
      </c>
      <c r="B29" s="237"/>
      <c r="C29" s="252" t="s">
        <v>142</v>
      </c>
      <c r="D29" s="1558">
        <v>4</v>
      </c>
      <c r="E29" s="931"/>
      <c r="F29" s="937"/>
      <c r="G29" s="934"/>
      <c r="H29" s="662"/>
      <c r="I29" s="2573"/>
      <c r="J29" s="3545"/>
      <c r="K29" s="239">
        <v>4</v>
      </c>
      <c r="L29" s="240"/>
      <c r="M29" s="187">
        <v>1</v>
      </c>
      <c r="N29" s="187"/>
      <c r="O29" s="187"/>
      <c r="P29" s="187"/>
      <c r="Q29" s="187"/>
      <c r="R29" s="187"/>
      <c r="S29" s="892"/>
      <c r="T29" s="892"/>
      <c r="U29" s="892"/>
      <c r="V29" s="892"/>
      <c r="W29" s="896">
        <v>11</v>
      </c>
      <c r="X29" s="892"/>
      <c r="Y29" s="892"/>
      <c r="Z29" s="3544" t="s">
        <v>838</v>
      </c>
      <c r="AA29" s="808">
        <v>16</v>
      </c>
      <c r="AB29" s="667">
        <v>5.333333333333333</v>
      </c>
      <c r="AC29" s="806">
        <v>3</v>
      </c>
      <c r="AD29" s="810" t="s">
        <v>0</v>
      </c>
      <c r="AE29" s="3380">
        <v>6</v>
      </c>
      <c r="AF29" s="671">
        <v>55.5</v>
      </c>
      <c r="AG29" s="242">
        <v>4720</v>
      </c>
      <c r="AH29" s="913">
        <v>38</v>
      </c>
      <c r="AI29" s="243">
        <v>3</v>
      </c>
      <c r="AJ29" s="256">
        <v>41</v>
      </c>
      <c r="AK29" s="687">
        <v>43602</v>
      </c>
      <c r="AL29" s="681">
        <v>4</v>
      </c>
      <c r="AM29" s="678">
        <v>245</v>
      </c>
      <c r="AN29" s="679">
        <v>261</v>
      </c>
      <c r="AO29" s="236">
        <v>6.3658536585365857</v>
      </c>
      <c r="AP29" s="208"/>
      <c r="AQ29" s="208"/>
      <c r="AR29" s="208"/>
      <c r="AS29" s="208"/>
      <c r="AT29" s="208"/>
      <c r="AV29" s="921"/>
      <c r="AW29" s="208"/>
      <c r="AX29" s="208"/>
      <c r="AY29" s="208"/>
      <c r="AZ29" s="208"/>
    </row>
    <row r="30" spans="1:52" s="290" customFormat="1" ht="11.1" customHeight="1" x14ac:dyDescent="0.25">
      <c r="A30" s="657">
        <v>24</v>
      </c>
      <c r="B30" s="3548"/>
      <c r="C30" s="246" t="s">
        <v>223</v>
      </c>
      <c r="D30" s="1564">
        <v>1</v>
      </c>
      <c r="E30" s="931"/>
      <c r="F30" s="937"/>
      <c r="G30" s="934"/>
      <c r="H30" s="662"/>
      <c r="I30" s="2688"/>
      <c r="J30" s="3545"/>
      <c r="K30" s="239"/>
      <c r="L30" s="240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>
        <v>9</v>
      </c>
      <c r="Y30" s="187">
        <v>4</v>
      </c>
      <c r="Z30" s="3544" t="s">
        <v>838</v>
      </c>
      <c r="AA30" s="808">
        <v>13</v>
      </c>
      <c r="AB30" s="667">
        <v>6.5</v>
      </c>
      <c r="AC30" s="806">
        <v>2</v>
      </c>
      <c r="AD30" s="810" t="s">
        <v>0</v>
      </c>
      <c r="AE30" s="3380">
        <v>34</v>
      </c>
      <c r="AF30" s="671">
        <v>55.5</v>
      </c>
      <c r="AG30" s="242">
        <v>4720</v>
      </c>
      <c r="AH30" s="913">
        <v>30</v>
      </c>
      <c r="AI30" s="243">
        <v>2</v>
      </c>
      <c r="AJ30" s="256">
        <v>32</v>
      </c>
      <c r="AK30" s="687">
        <v>43630</v>
      </c>
      <c r="AL30" s="681">
        <v>1</v>
      </c>
      <c r="AM30" s="678">
        <v>195</v>
      </c>
      <c r="AN30" s="679">
        <v>208</v>
      </c>
      <c r="AO30" s="236">
        <v>6.5</v>
      </c>
      <c r="AU30" s="924"/>
      <c r="AV30" s="924"/>
    </row>
    <row r="31" spans="1:52" s="290" customFormat="1" ht="11.1" customHeight="1" x14ac:dyDescent="0.25">
      <c r="A31" s="657">
        <v>24</v>
      </c>
      <c r="B31" s="237"/>
      <c r="C31" s="250" t="s">
        <v>855</v>
      </c>
      <c r="D31" s="1560"/>
      <c r="E31" s="931"/>
      <c r="F31" s="937"/>
      <c r="G31" s="934"/>
      <c r="H31" s="662"/>
      <c r="I31" s="2573"/>
      <c r="J31" s="3545"/>
      <c r="K31" s="239"/>
      <c r="L31" s="240"/>
      <c r="M31" s="187"/>
      <c r="N31" s="187"/>
      <c r="O31" s="187"/>
      <c r="P31" s="187"/>
      <c r="Q31" s="187"/>
      <c r="R31" s="187"/>
      <c r="S31" s="892"/>
      <c r="T31" s="892"/>
      <c r="U31" s="892"/>
      <c r="V31" s="892">
        <v>1</v>
      </c>
      <c r="W31" s="892">
        <v>4</v>
      </c>
      <c r="X31" s="892">
        <v>7</v>
      </c>
      <c r="Y31" s="892">
        <v>1</v>
      </c>
      <c r="Z31" s="3544" t="s">
        <v>838</v>
      </c>
      <c r="AA31" s="808">
        <v>13</v>
      </c>
      <c r="AB31" s="667">
        <v>3.25</v>
      </c>
      <c r="AC31" s="806">
        <v>4</v>
      </c>
      <c r="AD31" s="810" t="s">
        <v>0</v>
      </c>
      <c r="AE31" s="3380">
        <v>7</v>
      </c>
      <c r="AF31" s="671">
        <v>55.5</v>
      </c>
      <c r="AG31" s="242">
        <v>4720</v>
      </c>
      <c r="AH31" s="913">
        <v>0</v>
      </c>
      <c r="AI31" s="243">
        <v>4</v>
      </c>
      <c r="AJ31" s="256">
        <v>4</v>
      </c>
      <c r="AK31" s="687">
        <v>43602</v>
      </c>
      <c r="AL31" s="681"/>
      <c r="AM31" s="678">
        <v>0</v>
      </c>
      <c r="AN31" s="679">
        <v>13</v>
      </c>
      <c r="AO31" s="236">
        <v>3.25</v>
      </c>
      <c r="AU31" s="924"/>
      <c r="AV31" s="924"/>
    </row>
    <row r="32" spans="1:52" ht="11.1" customHeight="1" x14ac:dyDescent="0.25">
      <c r="A32" s="657">
        <v>26</v>
      </c>
      <c r="B32" s="237"/>
      <c r="C32" s="250" t="s">
        <v>61</v>
      </c>
      <c r="D32" s="1560"/>
      <c r="E32" s="931"/>
      <c r="F32" s="937"/>
      <c r="G32" s="934"/>
      <c r="H32" s="662"/>
      <c r="I32" s="2573"/>
      <c r="J32" s="3545"/>
      <c r="K32" s="239">
        <v>3</v>
      </c>
      <c r="L32" s="240"/>
      <c r="M32" s="187"/>
      <c r="N32" s="187">
        <v>5</v>
      </c>
      <c r="O32" s="187">
        <v>3</v>
      </c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3546" t="s">
        <v>771</v>
      </c>
      <c r="AA32" s="808">
        <v>11</v>
      </c>
      <c r="AB32" s="667">
        <v>3.6666666666666665</v>
      </c>
      <c r="AC32" s="806">
        <v>3</v>
      </c>
      <c r="AD32" s="810" t="s">
        <v>0</v>
      </c>
      <c r="AE32" s="3380" t="s">
        <v>0</v>
      </c>
      <c r="AF32" s="671" t="s">
        <v>0</v>
      </c>
      <c r="AG32" s="242" t="s">
        <v>0</v>
      </c>
      <c r="AH32" s="913">
        <v>18</v>
      </c>
      <c r="AI32" s="243">
        <v>3</v>
      </c>
      <c r="AJ32" s="256">
        <v>21</v>
      </c>
      <c r="AK32" s="687">
        <v>43455</v>
      </c>
      <c r="AL32" s="681"/>
      <c r="AM32" s="678">
        <v>102</v>
      </c>
      <c r="AN32" s="679">
        <v>113</v>
      </c>
      <c r="AO32" s="236">
        <v>5.3809523809523814</v>
      </c>
      <c r="AP32" s="208"/>
      <c r="AQ32" s="208"/>
      <c r="AR32" s="208"/>
      <c r="AS32" s="208"/>
      <c r="AT32" s="208"/>
      <c r="AV32" s="921"/>
      <c r="AW32" s="208"/>
      <c r="AX32" s="208"/>
      <c r="AY32" s="208"/>
      <c r="AZ32" s="208"/>
    </row>
    <row r="33" spans="1:48" s="208" customFormat="1" ht="11.1" customHeight="1" x14ac:dyDescent="0.25">
      <c r="A33" s="657">
        <v>26</v>
      </c>
      <c r="B33" s="237"/>
      <c r="C33" s="250" t="s">
        <v>201</v>
      </c>
      <c r="D33" s="1560"/>
      <c r="E33" s="931"/>
      <c r="F33" s="937"/>
      <c r="G33" s="934"/>
      <c r="H33" s="662"/>
      <c r="I33" s="2688"/>
      <c r="J33" s="3545"/>
      <c r="K33" s="239"/>
      <c r="L33" s="240">
        <v>7</v>
      </c>
      <c r="M33" s="187"/>
      <c r="N33" s="187"/>
      <c r="O33" s="187">
        <v>4</v>
      </c>
      <c r="P33" s="187"/>
      <c r="Q33" s="187"/>
      <c r="R33" s="187"/>
      <c r="S33" s="892"/>
      <c r="T33" s="892"/>
      <c r="U33" s="892"/>
      <c r="V33" s="892"/>
      <c r="W33" s="892"/>
      <c r="X33" s="892"/>
      <c r="Y33" s="892"/>
      <c r="Z33" s="3546" t="s">
        <v>771</v>
      </c>
      <c r="AA33" s="808">
        <v>11</v>
      </c>
      <c r="AB33" s="667">
        <v>5.5</v>
      </c>
      <c r="AC33" s="806">
        <v>2</v>
      </c>
      <c r="AD33" s="810" t="s">
        <v>0</v>
      </c>
      <c r="AE33" s="3380">
        <v>19</v>
      </c>
      <c r="AF33" s="671" t="s">
        <v>0</v>
      </c>
      <c r="AG33" s="242" t="s">
        <v>0</v>
      </c>
      <c r="AH33" s="913">
        <v>30</v>
      </c>
      <c r="AI33" s="243">
        <v>2</v>
      </c>
      <c r="AJ33" s="256">
        <v>32</v>
      </c>
      <c r="AK33" s="687">
        <v>43455</v>
      </c>
      <c r="AL33" s="681"/>
      <c r="AM33" s="678">
        <v>200</v>
      </c>
      <c r="AN33" s="679">
        <v>211</v>
      </c>
      <c r="AO33" s="236">
        <v>6.59375</v>
      </c>
      <c r="AU33" s="921"/>
      <c r="AV33" s="921"/>
    </row>
    <row r="34" spans="1:48" s="208" customFormat="1" ht="11.1" customHeight="1" x14ac:dyDescent="0.25">
      <c r="A34" s="657">
        <v>28</v>
      </c>
      <c r="B34" s="237"/>
      <c r="C34" s="482" t="s">
        <v>135</v>
      </c>
      <c r="D34" s="1565">
        <v>5</v>
      </c>
      <c r="E34" s="931" t="s">
        <v>156</v>
      </c>
      <c r="F34" s="937"/>
      <c r="G34" s="934"/>
      <c r="H34" s="662"/>
      <c r="I34" s="3549"/>
      <c r="J34" s="3545"/>
      <c r="K34" s="239"/>
      <c r="L34" s="240"/>
      <c r="M34" s="187"/>
      <c r="N34" s="187"/>
      <c r="O34" s="187">
        <v>6</v>
      </c>
      <c r="P34" s="187"/>
      <c r="Q34" s="187"/>
      <c r="R34" s="187"/>
      <c r="S34" s="892"/>
      <c r="T34" s="892"/>
      <c r="U34" s="892"/>
      <c r="V34" s="892"/>
      <c r="W34" s="892"/>
      <c r="X34" s="892"/>
      <c r="Y34" s="892"/>
      <c r="Z34" s="3546" t="s">
        <v>771</v>
      </c>
      <c r="AA34" s="808">
        <v>6</v>
      </c>
      <c r="AB34" s="667">
        <v>6</v>
      </c>
      <c r="AC34" s="806">
        <v>1</v>
      </c>
      <c r="AD34" s="810" t="s">
        <v>0</v>
      </c>
      <c r="AE34" s="3380">
        <v>13</v>
      </c>
      <c r="AF34" s="671" t="s">
        <v>0</v>
      </c>
      <c r="AG34" s="242" t="s">
        <v>0</v>
      </c>
      <c r="AH34" s="913">
        <v>30</v>
      </c>
      <c r="AI34" s="243">
        <v>1</v>
      </c>
      <c r="AJ34" s="256">
        <v>31</v>
      </c>
      <c r="AK34" s="687">
        <v>43455</v>
      </c>
      <c r="AL34" s="681">
        <v>5</v>
      </c>
      <c r="AM34" s="678">
        <v>199</v>
      </c>
      <c r="AN34" s="679">
        <v>205</v>
      </c>
      <c r="AO34" s="236">
        <v>6.612903225806452</v>
      </c>
      <c r="AU34" s="921"/>
      <c r="AV34" s="921"/>
    </row>
    <row r="35" spans="1:48" s="208" customFormat="1" ht="11.1" customHeight="1" x14ac:dyDescent="0.25">
      <c r="A35" s="657">
        <v>29</v>
      </c>
      <c r="B35" s="237"/>
      <c r="C35" s="250" t="s">
        <v>340</v>
      </c>
      <c r="D35" s="1560"/>
      <c r="E35" s="931"/>
      <c r="F35" s="937"/>
      <c r="G35" s="934"/>
      <c r="H35" s="662"/>
      <c r="I35" s="3549"/>
      <c r="J35" s="3545"/>
      <c r="K35" s="239"/>
      <c r="L35" s="240"/>
      <c r="M35" s="187"/>
      <c r="N35" s="187"/>
      <c r="O35" s="187"/>
      <c r="P35" s="187"/>
      <c r="Q35" s="187"/>
      <c r="R35" s="187"/>
      <c r="S35" s="892"/>
      <c r="T35" s="892"/>
      <c r="U35" s="892"/>
      <c r="V35" s="892"/>
      <c r="W35" s="892"/>
      <c r="X35" s="892"/>
      <c r="Y35" s="892"/>
      <c r="Z35" s="912"/>
      <c r="AA35" s="808">
        <v>0</v>
      </c>
      <c r="AB35" s="667" t="s">
        <v>0</v>
      </c>
      <c r="AC35" s="806">
        <v>0</v>
      </c>
      <c r="AD35" s="810" t="s">
        <v>0</v>
      </c>
      <c r="AE35" s="3380">
        <v>12</v>
      </c>
      <c r="AF35" s="671" t="s">
        <v>0</v>
      </c>
      <c r="AG35" s="242" t="s">
        <v>0</v>
      </c>
      <c r="AH35" s="913">
        <v>1</v>
      </c>
      <c r="AI35" s="243">
        <v>0</v>
      </c>
      <c r="AJ35" s="256">
        <v>1</v>
      </c>
      <c r="AK35" s="687">
        <v>43147</v>
      </c>
      <c r="AL35" s="681"/>
      <c r="AM35" s="678">
        <v>12</v>
      </c>
      <c r="AN35" s="679">
        <v>12</v>
      </c>
      <c r="AO35" s="236">
        <v>12</v>
      </c>
      <c r="AU35" s="921"/>
      <c r="AV35" s="921"/>
    </row>
    <row r="36" spans="1:48" s="208" customFormat="1" ht="11.1" customHeight="1" x14ac:dyDescent="0.25">
      <c r="A36" s="657">
        <v>30</v>
      </c>
      <c r="B36" s="237"/>
      <c r="C36" s="250" t="s">
        <v>313</v>
      </c>
      <c r="D36" s="1560"/>
      <c r="E36" s="941"/>
      <c r="F36" s="940"/>
      <c r="G36" s="3487"/>
      <c r="H36" s="662"/>
      <c r="I36" s="3549"/>
      <c r="J36" s="3545"/>
      <c r="K36" s="239"/>
      <c r="L36" s="240"/>
      <c r="M36" s="187"/>
      <c r="N36" s="187"/>
      <c r="O36" s="187"/>
      <c r="P36" s="187"/>
      <c r="Q36" s="187"/>
      <c r="R36" s="187"/>
      <c r="S36" s="892"/>
      <c r="T36" s="892"/>
      <c r="U36" s="892"/>
      <c r="V36" s="892"/>
      <c r="W36" s="892"/>
      <c r="X36" s="892"/>
      <c r="Y36" s="892"/>
      <c r="Z36" s="912"/>
      <c r="AA36" s="808">
        <v>0</v>
      </c>
      <c r="AB36" s="667" t="s">
        <v>0</v>
      </c>
      <c r="AC36" s="806">
        <v>0</v>
      </c>
      <c r="AD36" s="810" t="s">
        <v>0</v>
      </c>
      <c r="AE36" s="3380">
        <v>14</v>
      </c>
      <c r="AF36" s="671" t="s">
        <v>0</v>
      </c>
      <c r="AG36" s="242" t="s">
        <v>0</v>
      </c>
      <c r="AH36" s="913">
        <v>5</v>
      </c>
      <c r="AI36" s="243">
        <v>0</v>
      </c>
      <c r="AJ36" s="256">
        <v>5</v>
      </c>
      <c r="AK36" s="687">
        <v>43105</v>
      </c>
      <c r="AL36" s="681"/>
      <c r="AM36" s="678">
        <v>25</v>
      </c>
      <c r="AN36" s="679">
        <v>25</v>
      </c>
      <c r="AO36" s="236">
        <v>5</v>
      </c>
      <c r="AU36" s="921"/>
      <c r="AV36" s="921"/>
    </row>
    <row r="37" spans="1:48" s="208" customFormat="1" ht="11.1" customHeight="1" x14ac:dyDescent="0.25">
      <c r="A37" s="657">
        <v>31</v>
      </c>
      <c r="B37" s="3548"/>
      <c r="C37" s="250" t="s">
        <v>157</v>
      </c>
      <c r="D37" s="1560"/>
      <c r="E37" s="941"/>
      <c r="F37" s="940"/>
      <c r="G37" s="3487"/>
      <c r="H37" s="662"/>
      <c r="I37" s="3549"/>
      <c r="J37" s="3550"/>
      <c r="K37" s="239"/>
      <c r="L37" s="240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912"/>
      <c r="AA37" s="808">
        <v>0</v>
      </c>
      <c r="AB37" s="667" t="s">
        <v>0</v>
      </c>
      <c r="AC37" s="806">
        <v>0</v>
      </c>
      <c r="AD37" s="810" t="s">
        <v>0</v>
      </c>
      <c r="AE37" s="3380">
        <v>8</v>
      </c>
      <c r="AF37" s="671" t="s">
        <v>0</v>
      </c>
      <c r="AG37" s="242" t="s">
        <v>0</v>
      </c>
      <c r="AH37" s="691">
        <v>2</v>
      </c>
      <c r="AI37" s="243">
        <v>0</v>
      </c>
      <c r="AJ37" s="256">
        <v>2</v>
      </c>
      <c r="AK37" s="687">
        <v>43105</v>
      </c>
      <c r="AL37" s="700"/>
      <c r="AM37" s="701">
        <v>8</v>
      </c>
      <c r="AN37" s="679">
        <v>8</v>
      </c>
      <c r="AO37" s="236">
        <v>4</v>
      </c>
      <c r="AU37" s="921"/>
      <c r="AV37" s="921"/>
    </row>
    <row r="38" spans="1:48" s="208" customFormat="1" ht="11.1" customHeight="1" x14ac:dyDescent="0.25">
      <c r="A38" s="657">
        <v>32</v>
      </c>
      <c r="B38" s="237"/>
      <c r="C38" s="252" t="s">
        <v>191</v>
      </c>
      <c r="D38" s="1558">
        <v>3</v>
      </c>
      <c r="E38" s="931"/>
      <c r="F38" s="937"/>
      <c r="G38" s="934"/>
      <c r="H38" s="662"/>
      <c r="I38" s="3549"/>
      <c r="J38" s="3545"/>
      <c r="K38" s="239"/>
      <c r="L38" s="240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912"/>
      <c r="AA38" s="808">
        <v>0</v>
      </c>
      <c r="AB38" s="667" t="s">
        <v>0</v>
      </c>
      <c r="AC38" s="806">
        <v>0</v>
      </c>
      <c r="AD38" s="810" t="s">
        <v>0</v>
      </c>
      <c r="AE38" s="3380">
        <v>7</v>
      </c>
      <c r="AF38" s="671" t="s">
        <v>0</v>
      </c>
      <c r="AG38" s="242" t="s">
        <v>0</v>
      </c>
      <c r="AH38" s="913">
        <v>17</v>
      </c>
      <c r="AI38" s="243">
        <v>0</v>
      </c>
      <c r="AJ38" s="256">
        <v>17</v>
      </c>
      <c r="AK38" s="687">
        <v>43091</v>
      </c>
      <c r="AL38" s="681">
        <v>3</v>
      </c>
      <c r="AM38" s="678">
        <v>121</v>
      </c>
      <c r="AN38" s="679">
        <v>121</v>
      </c>
      <c r="AO38" s="236">
        <v>7.117647058823529</v>
      </c>
      <c r="AU38" s="921"/>
      <c r="AV38" s="921"/>
    </row>
    <row r="39" spans="1:48" s="208" customFormat="1" ht="11.1" customHeight="1" x14ac:dyDescent="0.25">
      <c r="A39" s="657">
        <v>33</v>
      </c>
      <c r="B39" s="237"/>
      <c r="C39" s="250" t="s">
        <v>279</v>
      </c>
      <c r="D39" s="1560"/>
      <c r="E39" s="931"/>
      <c r="F39" s="937"/>
      <c r="G39" s="934"/>
      <c r="H39" s="662"/>
      <c r="I39" s="3549"/>
      <c r="J39" s="3545"/>
      <c r="K39" s="239"/>
      <c r="L39" s="240"/>
      <c r="M39" s="187"/>
      <c r="N39" s="187"/>
      <c r="O39" s="187"/>
      <c r="P39" s="187"/>
      <c r="Q39" s="187"/>
      <c r="R39" s="187"/>
      <c r="S39" s="892"/>
      <c r="T39" s="892"/>
      <c r="U39" s="892"/>
      <c r="V39" s="892"/>
      <c r="W39" s="892"/>
      <c r="X39" s="892"/>
      <c r="Y39" s="892"/>
      <c r="Z39" s="912"/>
      <c r="AA39" s="808">
        <v>0</v>
      </c>
      <c r="AB39" s="667" t="s">
        <v>0</v>
      </c>
      <c r="AC39" s="806">
        <v>0</v>
      </c>
      <c r="AD39" s="810" t="s">
        <v>0</v>
      </c>
      <c r="AE39" s="3380">
        <v>9</v>
      </c>
      <c r="AF39" s="671" t="s">
        <v>0</v>
      </c>
      <c r="AG39" s="242" t="s">
        <v>0</v>
      </c>
      <c r="AH39" s="913">
        <v>13</v>
      </c>
      <c r="AI39" s="243">
        <v>0</v>
      </c>
      <c r="AJ39" s="256">
        <v>13</v>
      </c>
      <c r="AK39" s="687">
        <v>43007</v>
      </c>
      <c r="AL39" s="681"/>
      <c r="AM39" s="678">
        <v>103</v>
      </c>
      <c r="AN39" s="679">
        <v>103</v>
      </c>
      <c r="AO39" s="236">
        <v>7.9230769230769234</v>
      </c>
      <c r="AU39" s="921"/>
      <c r="AV39" s="921"/>
    </row>
    <row r="40" spans="1:48" s="208" customFormat="1" ht="11.1" customHeight="1" x14ac:dyDescent="0.25">
      <c r="A40" s="657">
        <v>34</v>
      </c>
      <c r="B40" s="237"/>
      <c r="C40" s="250" t="s">
        <v>333</v>
      </c>
      <c r="D40" s="1560"/>
      <c r="E40" s="931"/>
      <c r="F40" s="937"/>
      <c r="G40" s="934"/>
      <c r="H40" s="662"/>
      <c r="I40" s="3549"/>
      <c r="J40" s="3545"/>
      <c r="K40" s="239"/>
      <c r="L40" s="240"/>
      <c r="M40" s="187"/>
      <c r="N40" s="187"/>
      <c r="O40" s="187"/>
      <c r="P40" s="187"/>
      <c r="Q40" s="187"/>
      <c r="R40" s="187"/>
      <c r="S40" s="892"/>
      <c r="T40" s="892"/>
      <c r="U40" s="892"/>
      <c r="V40" s="892"/>
      <c r="W40" s="892"/>
      <c r="X40" s="892"/>
      <c r="Y40" s="892"/>
      <c r="Z40" s="912"/>
      <c r="AA40" s="808">
        <v>0</v>
      </c>
      <c r="AB40" s="667" t="s">
        <v>0</v>
      </c>
      <c r="AC40" s="806">
        <v>0</v>
      </c>
      <c r="AD40" s="810" t="s">
        <v>0</v>
      </c>
      <c r="AE40" s="3380">
        <v>11</v>
      </c>
      <c r="AF40" s="671" t="s">
        <v>0</v>
      </c>
      <c r="AG40" s="242" t="s">
        <v>0</v>
      </c>
      <c r="AH40" s="913">
        <v>2</v>
      </c>
      <c r="AI40" s="243">
        <v>0</v>
      </c>
      <c r="AJ40" s="256">
        <v>2</v>
      </c>
      <c r="AK40" s="687">
        <v>43007</v>
      </c>
      <c r="AL40" s="681"/>
      <c r="AM40" s="678">
        <v>11</v>
      </c>
      <c r="AN40" s="679">
        <v>11</v>
      </c>
      <c r="AO40" s="236">
        <v>5.5</v>
      </c>
      <c r="AU40" s="921"/>
      <c r="AV40" s="921"/>
    </row>
    <row r="41" spans="1:48" s="208" customFormat="1" ht="11.1" customHeight="1" x14ac:dyDescent="0.25">
      <c r="A41" s="657">
        <v>35</v>
      </c>
      <c r="B41" s="237"/>
      <c r="C41" s="250" t="s">
        <v>315</v>
      </c>
      <c r="D41" s="1560"/>
      <c r="E41" s="931"/>
      <c r="F41" s="937"/>
      <c r="G41" s="934"/>
      <c r="H41" s="662"/>
      <c r="I41" s="3549"/>
      <c r="J41" s="3545"/>
      <c r="K41" s="239"/>
      <c r="L41" s="240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903"/>
      <c r="AA41" s="808"/>
      <c r="AB41" s="667"/>
      <c r="AC41" s="806"/>
      <c r="AD41" s="810"/>
      <c r="AE41" s="3373"/>
      <c r="AF41" s="671"/>
      <c r="AG41" s="242"/>
      <c r="AH41" s="913">
        <v>1</v>
      </c>
      <c r="AI41" s="243">
        <v>0</v>
      </c>
      <c r="AJ41" s="256">
        <v>1</v>
      </c>
      <c r="AK41" s="687">
        <v>42902</v>
      </c>
      <c r="AL41" s="681"/>
      <c r="AM41" s="678">
        <v>4</v>
      </c>
      <c r="AN41" s="679">
        <v>4</v>
      </c>
      <c r="AO41" s="236">
        <v>4</v>
      </c>
      <c r="AU41" s="921"/>
      <c r="AV41" s="921"/>
    </row>
    <row r="42" spans="1:48" s="208" customFormat="1" ht="11.1" customHeight="1" x14ac:dyDescent="0.25">
      <c r="A42" s="657">
        <v>36</v>
      </c>
      <c r="B42" s="237"/>
      <c r="C42" s="684" t="s">
        <v>210</v>
      </c>
      <c r="D42" s="1566">
        <v>1</v>
      </c>
      <c r="E42" s="932"/>
      <c r="F42" s="938"/>
      <c r="G42" s="935"/>
      <c r="H42" s="662"/>
      <c r="I42" s="3549"/>
      <c r="J42" s="3545"/>
      <c r="K42" s="239"/>
      <c r="L42" s="240"/>
      <c r="M42" s="187"/>
      <c r="N42" s="187"/>
      <c r="O42" s="187"/>
      <c r="P42" s="187"/>
      <c r="Q42" s="187"/>
      <c r="R42" s="187"/>
      <c r="S42" s="892"/>
      <c r="T42" s="892"/>
      <c r="U42" s="892"/>
      <c r="V42" s="892"/>
      <c r="W42" s="892"/>
      <c r="X42" s="892"/>
      <c r="Y42" s="892"/>
      <c r="Z42" s="903"/>
      <c r="AA42" s="808"/>
      <c r="AB42" s="667"/>
      <c r="AC42" s="806"/>
      <c r="AD42" s="810"/>
      <c r="AE42" s="3373"/>
      <c r="AF42" s="671"/>
      <c r="AG42" s="242"/>
      <c r="AH42" s="913">
        <v>9</v>
      </c>
      <c r="AI42" s="243">
        <v>0</v>
      </c>
      <c r="AJ42" s="256">
        <v>9</v>
      </c>
      <c r="AK42" s="687">
        <v>42797</v>
      </c>
      <c r="AL42" s="681">
        <v>1</v>
      </c>
      <c r="AM42" s="678">
        <v>53</v>
      </c>
      <c r="AN42" s="679">
        <v>53</v>
      </c>
      <c r="AO42" s="236">
        <v>5.8888888888888893</v>
      </c>
      <c r="AU42" s="921"/>
      <c r="AV42" s="921"/>
    </row>
    <row r="43" spans="1:48" s="208" customFormat="1" ht="11.1" customHeight="1" x14ac:dyDescent="0.25">
      <c r="A43" s="657">
        <v>37</v>
      </c>
      <c r="B43" s="237"/>
      <c r="C43" s="705" t="s">
        <v>57</v>
      </c>
      <c r="D43" s="1563"/>
      <c r="E43" s="930"/>
      <c r="F43" s="936"/>
      <c r="G43" s="933"/>
      <c r="H43" s="939"/>
      <c r="I43" s="3551"/>
      <c r="J43" s="3545"/>
      <c r="K43" s="249"/>
      <c r="L43" s="843"/>
      <c r="M43" s="883"/>
      <c r="N43" s="883"/>
      <c r="O43" s="883"/>
      <c r="P43" s="883"/>
      <c r="Q43" s="883"/>
      <c r="R43" s="883"/>
      <c r="S43" s="883"/>
      <c r="T43" s="883"/>
      <c r="U43" s="883"/>
      <c r="V43" s="883"/>
      <c r="W43" s="883"/>
      <c r="X43" s="883"/>
      <c r="Y43" s="883"/>
      <c r="Z43" s="904"/>
      <c r="AA43" s="809"/>
      <c r="AB43" s="813"/>
      <c r="AC43" s="807"/>
      <c r="AD43" s="811"/>
      <c r="AE43" s="3374"/>
      <c r="AF43" s="682"/>
      <c r="AG43" s="664"/>
      <c r="AH43" s="914">
        <v>9</v>
      </c>
      <c r="AI43" s="716">
        <v>0</v>
      </c>
      <c r="AJ43" s="717">
        <v>9</v>
      </c>
      <c r="AK43" s="687">
        <v>42797</v>
      </c>
      <c r="AL43" s="719"/>
      <c r="AM43" s="720">
        <v>40</v>
      </c>
      <c r="AN43" s="721">
        <v>40</v>
      </c>
      <c r="AO43" s="722">
        <v>4.4444444444444446</v>
      </c>
      <c r="AU43" s="921"/>
      <c r="AV43" s="921"/>
    </row>
    <row r="44" spans="1:48" s="208" customFormat="1" ht="11.1" customHeight="1" x14ac:dyDescent="0.25">
      <c r="A44" s="657">
        <v>38</v>
      </c>
      <c r="B44" s="237"/>
      <c r="C44" s="2606" t="s">
        <v>297</v>
      </c>
      <c r="D44" s="3392">
        <v>1</v>
      </c>
      <c r="E44" s="930"/>
      <c r="F44" s="936"/>
      <c r="G44" s="933"/>
      <c r="H44" s="939"/>
      <c r="I44" s="3551"/>
      <c r="J44" s="3545"/>
      <c r="K44" s="249"/>
      <c r="L44" s="843"/>
      <c r="M44" s="883"/>
      <c r="N44" s="883"/>
      <c r="O44" s="883"/>
      <c r="P44" s="883"/>
      <c r="Q44" s="883"/>
      <c r="R44" s="883"/>
      <c r="S44" s="893"/>
      <c r="T44" s="893"/>
      <c r="U44" s="893"/>
      <c r="V44" s="893"/>
      <c r="W44" s="893"/>
      <c r="X44" s="893"/>
      <c r="Y44" s="893"/>
      <c r="Z44" s="904"/>
      <c r="AA44" s="809"/>
      <c r="AB44" s="813"/>
      <c r="AC44" s="807"/>
      <c r="AD44" s="811"/>
      <c r="AE44" s="3374"/>
      <c r="AF44" s="682"/>
      <c r="AG44" s="664"/>
      <c r="AH44" s="914">
        <v>6</v>
      </c>
      <c r="AI44" s="716">
        <v>0</v>
      </c>
      <c r="AJ44" s="717">
        <v>6</v>
      </c>
      <c r="AK44" s="687">
        <v>42720</v>
      </c>
      <c r="AL44" s="719">
        <v>1</v>
      </c>
      <c r="AM44" s="720">
        <v>52</v>
      </c>
      <c r="AN44" s="721">
        <v>52</v>
      </c>
      <c r="AO44" s="722">
        <v>8.6666666666666661</v>
      </c>
      <c r="AU44" s="921"/>
      <c r="AV44" s="921"/>
    </row>
    <row r="45" spans="1:48" s="208" customFormat="1" ht="11.1" customHeight="1" x14ac:dyDescent="0.25">
      <c r="A45" s="657">
        <v>39</v>
      </c>
      <c r="B45" s="237"/>
      <c r="C45" s="705" t="s">
        <v>310</v>
      </c>
      <c r="D45" s="1563"/>
      <c r="E45" s="930"/>
      <c r="F45" s="936"/>
      <c r="G45" s="933"/>
      <c r="H45" s="939"/>
      <c r="I45" s="3551"/>
      <c r="J45" s="3545"/>
      <c r="K45" s="249"/>
      <c r="L45" s="843"/>
      <c r="M45" s="883"/>
      <c r="N45" s="883"/>
      <c r="O45" s="883"/>
      <c r="P45" s="883"/>
      <c r="Q45" s="883"/>
      <c r="R45" s="883"/>
      <c r="S45" s="893"/>
      <c r="T45" s="893"/>
      <c r="U45" s="893"/>
      <c r="V45" s="893"/>
      <c r="W45" s="893"/>
      <c r="X45" s="893"/>
      <c r="Y45" s="893"/>
      <c r="Z45" s="904"/>
      <c r="AA45" s="809"/>
      <c r="AB45" s="813"/>
      <c r="AC45" s="807"/>
      <c r="AD45" s="811"/>
      <c r="AE45" s="3374"/>
      <c r="AF45" s="682"/>
      <c r="AG45" s="664"/>
      <c r="AH45" s="914">
        <v>1</v>
      </c>
      <c r="AI45" s="716">
        <v>0</v>
      </c>
      <c r="AJ45" s="717">
        <v>1</v>
      </c>
      <c r="AK45" s="687">
        <v>42643</v>
      </c>
      <c r="AL45" s="719"/>
      <c r="AM45" s="720">
        <v>3</v>
      </c>
      <c r="AN45" s="721">
        <v>3</v>
      </c>
      <c r="AO45" s="722">
        <v>3</v>
      </c>
      <c r="AU45" s="921"/>
      <c r="AV45" s="921"/>
    </row>
    <row r="46" spans="1:48" s="208" customFormat="1" ht="11.1" customHeight="1" x14ac:dyDescent="0.25">
      <c r="A46" s="657">
        <v>40</v>
      </c>
      <c r="B46" s="237"/>
      <c r="C46" s="250" t="s">
        <v>311</v>
      </c>
      <c r="D46" s="1560"/>
      <c r="E46" s="931"/>
      <c r="F46" s="937"/>
      <c r="G46" s="934"/>
      <c r="H46" s="662"/>
      <c r="I46" s="3549"/>
      <c r="J46" s="3545"/>
      <c r="K46" s="239"/>
      <c r="L46" s="240"/>
      <c r="M46" s="187"/>
      <c r="N46" s="187"/>
      <c r="O46" s="187"/>
      <c r="P46" s="187"/>
      <c r="Q46" s="187"/>
      <c r="R46" s="187"/>
      <c r="S46" s="892"/>
      <c r="T46" s="892"/>
      <c r="U46" s="892"/>
      <c r="V46" s="892"/>
      <c r="W46" s="892"/>
      <c r="X46" s="892"/>
      <c r="Y46" s="892"/>
      <c r="Z46" s="903"/>
      <c r="AA46" s="808"/>
      <c r="AB46" s="667"/>
      <c r="AC46" s="806"/>
      <c r="AD46" s="810"/>
      <c r="AE46" s="3373"/>
      <c r="AF46" s="671"/>
      <c r="AG46" s="242"/>
      <c r="AH46" s="913">
        <v>1</v>
      </c>
      <c r="AI46" s="243">
        <v>0</v>
      </c>
      <c r="AJ46" s="256">
        <v>1</v>
      </c>
      <c r="AK46" s="687">
        <v>42643</v>
      </c>
      <c r="AL46" s="681"/>
      <c r="AM46" s="678">
        <v>0</v>
      </c>
      <c r="AN46" s="679">
        <v>0</v>
      </c>
      <c r="AO46" s="236">
        <v>0</v>
      </c>
      <c r="AU46" s="921"/>
      <c r="AV46" s="921"/>
    </row>
    <row r="47" spans="1:48" s="208" customFormat="1" ht="11.1" customHeight="1" x14ac:dyDescent="0.25">
      <c r="A47" s="657">
        <v>41</v>
      </c>
      <c r="B47" s="237"/>
      <c r="C47" s="250" t="s">
        <v>293</v>
      </c>
      <c r="D47" s="1560"/>
      <c r="E47" s="941"/>
      <c r="F47" s="940"/>
      <c r="G47" s="3487"/>
      <c r="H47" s="662"/>
      <c r="I47" s="255"/>
      <c r="J47" s="3545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656"/>
      <c r="AA47" s="666"/>
      <c r="AB47" s="667"/>
      <c r="AC47" s="668"/>
      <c r="AD47" s="669"/>
      <c r="AE47" s="3376"/>
      <c r="AF47" s="241"/>
      <c r="AG47" s="672"/>
      <c r="AH47" s="913">
        <v>1</v>
      </c>
      <c r="AI47" s="243"/>
      <c r="AJ47" s="256">
        <v>1</v>
      </c>
      <c r="AK47" s="687">
        <v>42367</v>
      </c>
      <c r="AL47" s="681"/>
      <c r="AM47" s="678">
        <v>3</v>
      </c>
      <c r="AN47" s="679">
        <v>3</v>
      </c>
      <c r="AO47" s="236">
        <v>3</v>
      </c>
      <c r="AU47" s="921"/>
      <c r="AV47" s="921"/>
    </row>
    <row r="48" spans="1:48" s="208" customFormat="1" ht="11.1" customHeight="1" x14ac:dyDescent="0.25">
      <c r="A48" s="657">
        <v>42</v>
      </c>
      <c r="B48" s="237"/>
      <c r="C48" s="250" t="s">
        <v>126</v>
      </c>
      <c r="D48" s="1560"/>
      <c r="E48" s="941"/>
      <c r="F48" s="940"/>
      <c r="G48" s="3487"/>
      <c r="H48" s="662"/>
      <c r="I48" s="255"/>
      <c r="J48" s="3545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56"/>
      <c r="AA48" s="666"/>
      <c r="AB48" s="667"/>
      <c r="AC48" s="668"/>
      <c r="AD48" s="669"/>
      <c r="AE48" s="3376"/>
      <c r="AF48" s="241"/>
      <c r="AG48" s="242"/>
      <c r="AH48" s="913">
        <v>5</v>
      </c>
      <c r="AI48" s="243"/>
      <c r="AJ48" s="256">
        <v>5</v>
      </c>
      <c r="AK48" s="687">
        <v>42356</v>
      </c>
      <c r="AL48" s="681"/>
      <c r="AM48" s="678">
        <v>24</v>
      </c>
      <c r="AN48" s="679">
        <v>24</v>
      </c>
      <c r="AO48" s="236">
        <v>4.8</v>
      </c>
      <c r="AU48" s="921"/>
      <c r="AV48" s="921"/>
    </row>
    <row r="49" spans="1:48" s="208" customFormat="1" ht="11.1" customHeight="1" x14ac:dyDescent="0.25">
      <c r="A49" s="657">
        <v>43</v>
      </c>
      <c r="B49" s="3548"/>
      <c r="C49" s="259" t="s">
        <v>86</v>
      </c>
      <c r="D49" s="1560"/>
      <c r="E49" s="931"/>
      <c r="F49" s="937"/>
      <c r="G49" s="934"/>
      <c r="H49" s="662"/>
      <c r="I49" s="3549"/>
      <c r="J49" s="3545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376"/>
      <c r="AA49" s="666"/>
      <c r="AB49" s="667"/>
      <c r="AC49" s="668"/>
      <c r="AD49" s="669"/>
      <c r="AE49" s="3376"/>
      <c r="AF49" s="241"/>
      <c r="AG49" s="242"/>
      <c r="AH49" s="913">
        <v>8</v>
      </c>
      <c r="AI49" s="243"/>
      <c r="AJ49" s="256">
        <v>8</v>
      </c>
      <c r="AK49" s="687">
        <v>42174</v>
      </c>
      <c r="AL49" s="681"/>
      <c r="AM49" s="678">
        <v>51</v>
      </c>
      <c r="AN49" s="679">
        <v>51</v>
      </c>
      <c r="AO49" s="236">
        <v>6.375</v>
      </c>
      <c r="AU49" s="921"/>
      <c r="AV49" s="921"/>
    </row>
    <row r="50" spans="1:48" s="208" customFormat="1" ht="11.1" customHeight="1" x14ac:dyDescent="0.25">
      <c r="A50" s="657">
        <v>44</v>
      </c>
      <c r="B50" s="237"/>
      <c r="C50" s="3401" t="s">
        <v>139</v>
      </c>
      <c r="D50" s="1558">
        <v>4</v>
      </c>
      <c r="E50" s="931"/>
      <c r="F50" s="937"/>
      <c r="G50" s="934"/>
      <c r="H50" s="662"/>
      <c r="I50" s="3549"/>
      <c r="J50" s="3545"/>
      <c r="K50" s="239"/>
      <c r="L50" s="240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376"/>
      <c r="AA50" s="666"/>
      <c r="AB50" s="667"/>
      <c r="AC50" s="668"/>
      <c r="AD50" s="669"/>
      <c r="AE50" s="3376"/>
      <c r="AF50" s="241"/>
      <c r="AG50" s="242"/>
      <c r="AH50" s="913">
        <v>28</v>
      </c>
      <c r="AI50" s="243"/>
      <c r="AJ50" s="256">
        <v>28</v>
      </c>
      <c r="AK50" s="687">
        <v>42104</v>
      </c>
      <c r="AL50" s="681">
        <v>4</v>
      </c>
      <c r="AM50" s="678">
        <v>199</v>
      </c>
      <c r="AN50" s="679">
        <v>199</v>
      </c>
      <c r="AO50" s="236">
        <v>7.1071428571428568</v>
      </c>
      <c r="AU50" s="921"/>
      <c r="AV50" s="921"/>
    </row>
    <row r="51" spans="1:48" s="208" customFormat="1" ht="11.1" customHeight="1" x14ac:dyDescent="0.25">
      <c r="A51" s="657">
        <v>45</v>
      </c>
      <c r="B51" s="237"/>
      <c r="C51" s="259" t="s">
        <v>264</v>
      </c>
      <c r="D51" s="1560"/>
      <c r="E51" s="931"/>
      <c r="F51" s="937"/>
      <c r="G51" s="934"/>
      <c r="H51" s="662"/>
      <c r="I51" s="3549"/>
      <c r="J51" s="3545"/>
      <c r="K51" s="239"/>
      <c r="L51" s="240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376"/>
      <c r="AA51" s="666"/>
      <c r="AB51" s="667"/>
      <c r="AC51" s="668"/>
      <c r="AD51" s="669"/>
      <c r="AE51" s="3376"/>
      <c r="AF51" s="241"/>
      <c r="AG51" s="242"/>
      <c r="AH51" s="913">
        <v>1</v>
      </c>
      <c r="AI51" s="243"/>
      <c r="AJ51" s="256">
        <v>1</v>
      </c>
      <c r="AK51" s="687">
        <v>42062</v>
      </c>
      <c r="AL51" s="681"/>
      <c r="AM51" s="678">
        <v>6</v>
      </c>
      <c r="AN51" s="679">
        <v>6</v>
      </c>
      <c r="AO51" s="236">
        <v>6</v>
      </c>
      <c r="AU51" s="921"/>
      <c r="AV51" s="921"/>
    </row>
    <row r="52" spans="1:48" s="208" customFormat="1" ht="11.1" customHeight="1" x14ac:dyDescent="0.25">
      <c r="A52" s="657">
        <v>46</v>
      </c>
      <c r="B52" s="237"/>
      <c r="C52" s="274" t="s">
        <v>153</v>
      </c>
      <c r="D52" s="1564">
        <v>1</v>
      </c>
      <c r="E52" s="931"/>
      <c r="F52" s="937"/>
      <c r="G52" s="934"/>
      <c r="H52" s="662"/>
      <c r="I52" s="3549"/>
      <c r="J52" s="3545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376"/>
      <c r="AA52" s="666"/>
      <c r="AB52" s="667"/>
      <c r="AC52" s="668"/>
      <c r="AD52" s="669"/>
      <c r="AE52" s="3376"/>
      <c r="AF52" s="241"/>
      <c r="AG52" s="242"/>
      <c r="AH52" s="913">
        <v>15</v>
      </c>
      <c r="AI52" s="243"/>
      <c r="AJ52" s="256">
        <v>15</v>
      </c>
      <c r="AK52" s="687">
        <v>42034</v>
      </c>
      <c r="AL52" s="681">
        <v>1</v>
      </c>
      <c r="AM52" s="678">
        <v>87</v>
      </c>
      <c r="AN52" s="679">
        <v>87</v>
      </c>
      <c r="AO52" s="282">
        <v>5.8</v>
      </c>
      <c r="AU52" s="921"/>
      <c r="AV52" s="921"/>
    </row>
    <row r="53" spans="1:48" s="208" customFormat="1" ht="11.1" customHeight="1" x14ac:dyDescent="0.25">
      <c r="A53" s="657">
        <v>47</v>
      </c>
      <c r="B53" s="237"/>
      <c r="C53" s="259" t="s">
        <v>262</v>
      </c>
      <c r="D53" s="1560"/>
      <c r="E53" s="932"/>
      <c r="F53" s="938"/>
      <c r="G53" s="935"/>
      <c r="H53" s="662"/>
      <c r="I53" s="3549"/>
      <c r="J53" s="3545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376"/>
      <c r="AA53" s="666"/>
      <c r="AB53" s="667"/>
      <c r="AC53" s="668"/>
      <c r="AD53" s="669"/>
      <c r="AE53" s="3376"/>
      <c r="AF53" s="241"/>
      <c r="AG53" s="242"/>
      <c r="AH53" s="913">
        <v>1</v>
      </c>
      <c r="AI53" s="243"/>
      <c r="AJ53" s="256">
        <v>1</v>
      </c>
      <c r="AK53" s="687">
        <v>41996</v>
      </c>
      <c r="AL53" s="681"/>
      <c r="AM53" s="678">
        <v>2</v>
      </c>
      <c r="AN53" s="679">
        <v>2</v>
      </c>
      <c r="AO53" s="264">
        <v>2</v>
      </c>
      <c r="AU53" s="921"/>
      <c r="AV53" s="921"/>
    </row>
    <row r="54" spans="1:48" s="208" customFormat="1" ht="11.1" customHeight="1" x14ac:dyDescent="0.25">
      <c r="A54" s="657">
        <v>48</v>
      </c>
      <c r="B54" s="237"/>
      <c r="C54" s="3402" t="s">
        <v>196</v>
      </c>
      <c r="D54" s="1565">
        <v>3</v>
      </c>
      <c r="E54" s="932" t="s">
        <v>156</v>
      </c>
      <c r="F54" s="938" t="s">
        <v>156</v>
      </c>
      <c r="G54" s="935"/>
      <c r="H54" s="662"/>
      <c r="I54" s="3549"/>
      <c r="J54" s="3545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376"/>
      <c r="AA54" s="666"/>
      <c r="AB54" s="667"/>
      <c r="AC54" s="668"/>
      <c r="AD54" s="669"/>
      <c r="AE54" s="3376"/>
      <c r="AF54" s="241"/>
      <c r="AG54" s="242"/>
      <c r="AH54" s="913">
        <v>13</v>
      </c>
      <c r="AI54" s="243"/>
      <c r="AJ54" s="256">
        <v>13</v>
      </c>
      <c r="AK54" s="687">
        <v>41996</v>
      </c>
      <c r="AL54" s="681">
        <v>3</v>
      </c>
      <c r="AM54" s="678">
        <v>128</v>
      </c>
      <c r="AN54" s="679">
        <v>128</v>
      </c>
      <c r="AO54" s="236">
        <v>9.8461538461538467</v>
      </c>
      <c r="AU54" s="921"/>
      <c r="AV54" s="921"/>
    </row>
    <row r="55" spans="1:48" s="208" customFormat="1" ht="11.1" customHeight="1" x14ac:dyDescent="0.25">
      <c r="A55" s="657">
        <v>49</v>
      </c>
      <c r="B55" s="237"/>
      <c r="C55" s="259" t="s">
        <v>236</v>
      </c>
      <c r="D55" s="1560"/>
      <c r="E55" s="931"/>
      <c r="F55" s="937"/>
      <c r="G55" s="934"/>
      <c r="H55" s="662"/>
      <c r="I55" s="3549"/>
      <c r="J55" s="3545"/>
      <c r="K55" s="239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376"/>
      <c r="AA55" s="666"/>
      <c r="AB55" s="667"/>
      <c r="AC55" s="668"/>
      <c r="AD55" s="669"/>
      <c r="AE55" s="3376"/>
      <c r="AF55" s="241"/>
      <c r="AG55" s="242"/>
      <c r="AH55" s="913">
        <v>1</v>
      </c>
      <c r="AI55" s="243"/>
      <c r="AJ55" s="256">
        <v>1</v>
      </c>
      <c r="AK55" s="687">
        <v>41943</v>
      </c>
      <c r="AL55" s="681"/>
      <c r="AM55" s="678">
        <v>12</v>
      </c>
      <c r="AN55" s="679">
        <v>12</v>
      </c>
      <c r="AO55" s="236">
        <v>12</v>
      </c>
      <c r="AU55" s="921"/>
      <c r="AV55" s="921"/>
    </row>
    <row r="56" spans="1:48" s="208" customFormat="1" ht="11.1" customHeight="1" x14ac:dyDescent="0.25">
      <c r="A56" s="657">
        <v>50</v>
      </c>
      <c r="B56" s="237"/>
      <c r="C56" s="3401" t="s">
        <v>134</v>
      </c>
      <c r="D56" s="1558">
        <v>2</v>
      </c>
      <c r="E56" s="931"/>
      <c r="F56" s="937" t="s">
        <v>156</v>
      </c>
      <c r="G56" s="934"/>
      <c r="H56" s="662"/>
      <c r="I56" s="3549"/>
      <c r="J56" s="3545"/>
      <c r="K56" s="239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376"/>
      <c r="AA56" s="666"/>
      <c r="AB56" s="667"/>
      <c r="AC56" s="668"/>
      <c r="AD56" s="669"/>
      <c r="AE56" s="3376"/>
      <c r="AF56" s="241"/>
      <c r="AG56" s="242"/>
      <c r="AH56" s="913">
        <v>7</v>
      </c>
      <c r="AI56" s="243"/>
      <c r="AJ56" s="256">
        <v>7</v>
      </c>
      <c r="AK56" s="687">
        <v>41880</v>
      </c>
      <c r="AL56" s="681">
        <v>2</v>
      </c>
      <c r="AM56" s="678">
        <v>40</v>
      </c>
      <c r="AN56" s="679">
        <v>40</v>
      </c>
      <c r="AO56" s="236">
        <v>5.7142857142857144</v>
      </c>
      <c r="AU56" s="921"/>
      <c r="AV56" s="921"/>
    </row>
    <row r="57" spans="1:48" s="208" customFormat="1" ht="11.1" customHeight="1" x14ac:dyDescent="0.25">
      <c r="A57" s="657">
        <v>51</v>
      </c>
      <c r="B57" s="237"/>
      <c r="C57" s="259" t="s">
        <v>218</v>
      </c>
      <c r="D57" s="1560"/>
      <c r="E57" s="931"/>
      <c r="F57" s="937"/>
      <c r="G57" s="934"/>
      <c r="H57" s="662"/>
      <c r="I57" s="3549"/>
      <c r="J57" s="3545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376"/>
      <c r="AA57" s="666"/>
      <c r="AB57" s="667"/>
      <c r="AC57" s="668"/>
      <c r="AD57" s="669"/>
      <c r="AE57" s="3376"/>
      <c r="AF57" s="241"/>
      <c r="AG57" s="672"/>
      <c r="AH57" s="913">
        <v>1</v>
      </c>
      <c r="AI57" s="243"/>
      <c r="AJ57" s="256">
        <v>1</v>
      </c>
      <c r="AK57" s="687">
        <v>41880</v>
      </c>
      <c r="AL57" s="681"/>
      <c r="AM57" s="678">
        <v>2</v>
      </c>
      <c r="AN57" s="679">
        <v>2</v>
      </c>
      <c r="AO57" s="236">
        <v>2</v>
      </c>
      <c r="AU57" s="921"/>
      <c r="AV57" s="921"/>
    </row>
    <row r="58" spans="1:48" s="208" customFormat="1" ht="11.1" customHeight="1" x14ac:dyDescent="0.25">
      <c r="A58" s="657">
        <v>52</v>
      </c>
      <c r="B58" s="3548"/>
      <c r="C58" s="3403" t="s">
        <v>222</v>
      </c>
      <c r="D58" s="1564">
        <v>1</v>
      </c>
      <c r="E58" s="941"/>
      <c r="F58" s="937"/>
      <c r="G58" s="3487"/>
      <c r="H58" s="662"/>
      <c r="I58" s="255"/>
      <c r="J58" s="3550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3382"/>
      <c r="AA58" s="666"/>
      <c r="AB58" s="667"/>
      <c r="AC58" s="668"/>
      <c r="AD58" s="669"/>
      <c r="AE58" s="3376"/>
      <c r="AF58" s="262"/>
      <c r="AG58" s="267"/>
      <c r="AH58" s="913">
        <v>1</v>
      </c>
      <c r="AI58" s="243"/>
      <c r="AJ58" s="256">
        <v>1</v>
      </c>
      <c r="AK58" s="687">
        <v>41782</v>
      </c>
      <c r="AL58" s="681">
        <v>1</v>
      </c>
      <c r="AM58" s="678">
        <v>12</v>
      </c>
      <c r="AN58" s="679">
        <v>12</v>
      </c>
      <c r="AO58" s="236">
        <v>12</v>
      </c>
      <c r="AU58" s="921"/>
      <c r="AV58" s="921"/>
    </row>
    <row r="59" spans="1:48" s="208" customFormat="1" ht="11.1" customHeight="1" x14ac:dyDescent="0.25">
      <c r="A59" s="657">
        <v>53</v>
      </c>
      <c r="B59" s="237"/>
      <c r="C59" s="269" t="s">
        <v>227</v>
      </c>
      <c r="D59" s="1567">
        <v>1</v>
      </c>
      <c r="E59" s="931"/>
      <c r="F59" s="937"/>
      <c r="G59" s="934"/>
      <c r="H59" s="662"/>
      <c r="I59" s="255"/>
      <c r="J59" s="3545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376"/>
      <c r="AA59" s="666"/>
      <c r="AB59" s="667"/>
      <c r="AC59" s="668"/>
      <c r="AD59" s="669"/>
      <c r="AE59" s="3376"/>
      <c r="AF59" s="241"/>
      <c r="AG59" s="672"/>
      <c r="AH59" s="913">
        <v>29</v>
      </c>
      <c r="AI59" s="243"/>
      <c r="AJ59" s="256">
        <v>29</v>
      </c>
      <c r="AK59" s="687">
        <v>41698</v>
      </c>
      <c r="AL59" s="681">
        <v>1</v>
      </c>
      <c r="AM59" s="678">
        <v>163</v>
      </c>
      <c r="AN59" s="679">
        <v>163</v>
      </c>
      <c r="AO59" s="236">
        <v>5.6206896551724137</v>
      </c>
      <c r="AU59" s="921"/>
      <c r="AV59" s="921"/>
    </row>
    <row r="60" spans="1:48" s="208" customFormat="1" ht="11.1" customHeight="1" x14ac:dyDescent="0.25">
      <c r="A60" s="657">
        <v>54</v>
      </c>
      <c r="B60" s="237"/>
      <c r="C60" s="628" t="s">
        <v>136</v>
      </c>
      <c r="D60" s="1561">
        <v>4</v>
      </c>
      <c r="E60" s="931"/>
      <c r="F60" s="937"/>
      <c r="G60" s="934" t="s">
        <v>156</v>
      </c>
      <c r="H60" s="662" t="s">
        <v>156</v>
      </c>
      <c r="I60" s="255"/>
      <c r="J60" s="3545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376"/>
      <c r="AA60" s="666"/>
      <c r="AB60" s="667"/>
      <c r="AC60" s="668"/>
      <c r="AD60" s="669"/>
      <c r="AE60" s="3376"/>
      <c r="AF60" s="241"/>
      <c r="AG60" s="672"/>
      <c r="AH60" s="913">
        <v>21</v>
      </c>
      <c r="AI60" s="243"/>
      <c r="AJ60" s="256">
        <v>21</v>
      </c>
      <c r="AK60" s="687">
        <v>41670</v>
      </c>
      <c r="AL60" s="681">
        <v>4</v>
      </c>
      <c r="AM60" s="678">
        <v>134</v>
      </c>
      <c r="AN60" s="679">
        <v>134</v>
      </c>
      <c r="AO60" s="663">
        <v>6.3809523809523814</v>
      </c>
      <c r="AU60" s="921"/>
      <c r="AV60" s="921"/>
    </row>
    <row r="61" spans="1:48" s="208" customFormat="1" ht="11.1" customHeight="1" x14ac:dyDescent="0.25">
      <c r="A61" s="657">
        <v>55</v>
      </c>
      <c r="B61" s="237"/>
      <c r="C61" s="274" t="s">
        <v>137</v>
      </c>
      <c r="D61" s="1564">
        <v>1</v>
      </c>
      <c r="E61" s="931"/>
      <c r="F61" s="937"/>
      <c r="G61" s="934"/>
      <c r="H61" s="662"/>
      <c r="I61" s="255"/>
      <c r="J61" s="3545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376"/>
      <c r="AA61" s="666"/>
      <c r="AB61" s="667"/>
      <c r="AC61" s="668"/>
      <c r="AD61" s="669"/>
      <c r="AE61" s="3376"/>
      <c r="AF61" s="241"/>
      <c r="AG61" s="672"/>
      <c r="AH61" s="913">
        <v>4</v>
      </c>
      <c r="AI61" s="243"/>
      <c r="AJ61" s="256">
        <v>4</v>
      </c>
      <c r="AK61" s="687">
        <v>41607</v>
      </c>
      <c r="AL61" s="681">
        <v>1</v>
      </c>
      <c r="AM61" s="678">
        <v>24</v>
      </c>
      <c r="AN61" s="679">
        <v>24</v>
      </c>
      <c r="AO61" s="663">
        <v>6</v>
      </c>
      <c r="AU61" s="921"/>
      <c r="AV61" s="921"/>
    </row>
    <row r="62" spans="1:48" s="208" customFormat="1" ht="11.1" customHeight="1" x14ac:dyDescent="0.2">
      <c r="A62" s="657">
        <v>56</v>
      </c>
      <c r="B62" s="3548"/>
      <c r="C62" s="259" t="s">
        <v>205</v>
      </c>
      <c r="D62" s="1560"/>
      <c r="E62" s="931"/>
      <c r="F62" s="937"/>
      <c r="G62" s="934"/>
      <c r="H62" s="662"/>
      <c r="I62" s="255"/>
      <c r="J62" s="3545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3383"/>
      <c r="AA62" s="666"/>
      <c r="AB62" s="667"/>
      <c r="AC62" s="668"/>
      <c r="AD62" s="669"/>
      <c r="AE62" s="3376"/>
      <c r="AF62" s="241"/>
      <c r="AG62" s="672"/>
      <c r="AH62" s="913">
        <v>1</v>
      </c>
      <c r="AI62" s="243"/>
      <c r="AJ62" s="256">
        <v>1</v>
      </c>
      <c r="AK62" s="687">
        <v>41607</v>
      </c>
      <c r="AL62" s="681"/>
      <c r="AM62" s="678">
        <v>5</v>
      </c>
      <c r="AN62" s="679">
        <v>5</v>
      </c>
      <c r="AO62" s="663">
        <v>5</v>
      </c>
      <c r="AU62" s="921"/>
      <c r="AV62" s="921"/>
    </row>
    <row r="63" spans="1:48" s="208" customFormat="1" ht="11.1" customHeight="1" x14ac:dyDescent="0.25">
      <c r="A63" s="657">
        <v>57</v>
      </c>
      <c r="B63" s="3548"/>
      <c r="C63" s="257" t="s">
        <v>169</v>
      </c>
      <c r="D63" s="1568"/>
      <c r="E63" s="931"/>
      <c r="F63" s="937"/>
      <c r="G63" s="934"/>
      <c r="H63" s="662"/>
      <c r="I63" s="3393"/>
      <c r="J63" s="3550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818"/>
      <c r="AA63" s="797"/>
      <c r="AB63" s="798"/>
      <c r="AC63" s="799"/>
      <c r="AD63" s="683"/>
      <c r="AE63" s="3375"/>
      <c r="AF63" s="3397"/>
      <c r="AG63" s="3398"/>
      <c r="AH63" s="3400">
        <v>1</v>
      </c>
      <c r="AI63" s="692"/>
      <c r="AJ63" s="256">
        <v>1</v>
      </c>
      <c r="AK63" s="687">
        <v>41432</v>
      </c>
      <c r="AL63" s="700"/>
      <c r="AM63" s="701">
        <v>4</v>
      </c>
      <c r="AN63" s="679">
        <v>4</v>
      </c>
      <c r="AO63" s="236">
        <v>4</v>
      </c>
      <c r="AU63" s="921"/>
      <c r="AV63" s="921"/>
    </row>
    <row r="64" spans="1:48" s="208" customFormat="1" ht="11.1" customHeight="1" x14ac:dyDescent="0.25">
      <c r="A64" s="657">
        <v>58</v>
      </c>
      <c r="B64" s="3548"/>
      <c r="C64" s="259" t="s">
        <v>65</v>
      </c>
      <c r="D64" s="1569"/>
      <c r="E64" s="931"/>
      <c r="F64" s="937"/>
      <c r="G64" s="934"/>
      <c r="H64" s="662"/>
      <c r="I64" s="255"/>
      <c r="J64" s="3550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3385"/>
      <c r="AA64" s="666"/>
      <c r="AB64" s="667"/>
      <c r="AC64" s="668"/>
      <c r="AD64" s="669"/>
      <c r="AE64" s="3376"/>
      <c r="AF64" s="262"/>
      <c r="AG64" s="263"/>
      <c r="AH64" s="913">
        <v>2</v>
      </c>
      <c r="AI64" s="243"/>
      <c r="AJ64" s="256">
        <v>2</v>
      </c>
      <c r="AK64" s="687">
        <v>41432</v>
      </c>
      <c r="AL64" s="681"/>
      <c r="AM64" s="678">
        <v>10</v>
      </c>
      <c r="AN64" s="679">
        <v>10</v>
      </c>
      <c r="AO64" s="282">
        <v>5</v>
      </c>
      <c r="AU64" s="921"/>
      <c r="AV64" s="921"/>
    </row>
    <row r="65" spans="1:48" s="208" customFormat="1" ht="11.1" customHeight="1" x14ac:dyDescent="0.25">
      <c r="A65" s="657">
        <v>59</v>
      </c>
      <c r="B65" s="3548"/>
      <c r="C65" s="259" t="s">
        <v>160</v>
      </c>
      <c r="D65" s="1569"/>
      <c r="E65" s="931"/>
      <c r="F65" s="937"/>
      <c r="G65" s="934"/>
      <c r="H65" s="662"/>
      <c r="I65" s="3552"/>
      <c r="J65" s="3550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3385"/>
      <c r="AA65" s="666"/>
      <c r="AB65" s="667"/>
      <c r="AC65" s="668"/>
      <c r="AD65" s="669"/>
      <c r="AE65" s="3376"/>
      <c r="AF65" s="674"/>
      <c r="AG65" s="242"/>
      <c r="AH65" s="913">
        <v>2</v>
      </c>
      <c r="AI65" s="243"/>
      <c r="AJ65" s="256">
        <v>2</v>
      </c>
      <c r="AK65" s="687">
        <v>41397</v>
      </c>
      <c r="AL65" s="681"/>
      <c r="AM65" s="678">
        <v>6</v>
      </c>
      <c r="AN65" s="679">
        <v>6</v>
      </c>
      <c r="AO65" s="236">
        <v>3</v>
      </c>
      <c r="AU65" s="921"/>
      <c r="AV65" s="921"/>
    </row>
    <row r="66" spans="1:48" s="208" customFormat="1" ht="11.1" customHeight="1" x14ac:dyDescent="0.25">
      <c r="A66" s="657">
        <v>60</v>
      </c>
      <c r="B66" s="3548"/>
      <c r="C66" s="278" t="s">
        <v>149</v>
      </c>
      <c r="D66" s="1571"/>
      <c r="E66" s="931"/>
      <c r="F66" s="937"/>
      <c r="G66" s="934"/>
      <c r="H66" s="662"/>
      <c r="I66" s="3553"/>
      <c r="J66" s="3554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3384"/>
      <c r="AA66" s="666"/>
      <c r="AB66" s="667"/>
      <c r="AC66" s="668"/>
      <c r="AD66" s="669"/>
      <c r="AE66" s="3377"/>
      <c r="AF66" s="673"/>
      <c r="AG66" s="796"/>
      <c r="AH66" s="913">
        <v>2</v>
      </c>
      <c r="AI66" s="243"/>
      <c r="AJ66" s="256">
        <v>2</v>
      </c>
      <c r="AK66" s="687">
        <v>41397</v>
      </c>
      <c r="AL66" s="681"/>
      <c r="AM66" s="678">
        <v>5</v>
      </c>
      <c r="AN66" s="679">
        <v>5</v>
      </c>
      <c r="AO66" s="268">
        <v>2.5</v>
      </c>
      <c r="AU66" s="921"/>
      <c r="AV66" s="921"/>
    </row>
    <row r="67" spans="1:48" s="208" customFormat="1" ht="11.1" customHeight="1" x14ac:dyDescent="0.25">
      <c r="A67" s="657">
        <v>61</v>
      </c>
      <c r="B67" s="237"/>
      <c r="C67" s="278" t="s">
        <v>168</v>
      </c>
      <c r="D67" s="1571"/>
      <c r="E67" s="931"/>
      <c r="F67" s="937"/>
      <c r="G67" s="934"/>
      <c r="H67" s="662"/>
      <c r="I67" s="3394"/>
      <c r="J67" s="3550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3396"/>
      <c r="AA67" s="666"/>
      <c r="AB67" s="667"/>
      <c r="AC67" s="668"/>
      <c r="AD67" s="669"/>
      <c r="AE67" s="3377"/>
      <c r="AF67" s="792"/>
      <c r="AG67" s="3399"/>
      <c r="AH67" s="691">
        <v>1</v>
      </c>
      <c r="AI67" s="692"/>
      <c r="AJ67" s="256">
        <v>1</v>
      </c>
      <c r="AK67" s="687">
        <v>41397</v>
      </c>
      <c r="AL67" s="700"/>
      <c r="AM67" s="701">
        <v>7</v>
      </c>
      <c r="AN67" s="679">
        <v>7</v>
      </c>
      <c r="AO67" s="236">
        <v>7</v>
      </c>
      <c r="AU67" s="921"/>
      <c r="AV67" s="921"/>
    </row>
    <row r="68" spans="1:48" s="208" customFormat="1" ht="11.1" customHeight="1" x14ac:dyDescent="0.25">
      <c r="A68" s="657">
        <v>62</v>
      </c>
      <c r="B68" s="237"/>
      <c r="C68" s="259" t="s">
        <v>37</v>
      </c>
      <c r="D68" s="1569"/>
      <c r="E68" s="931"/>
      <c r="F68" s="937"/>
      <c r="G68" s="934"/>
      <c r="H68" s="662"/>
      <c r="I68" s="3552"/>
      <c r="J68" s="3545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3385"/>
      <c r="AA68" s="666"/>
      <c r="AB68" s="667"/>
      <c r="AC68" s="668"/>
      <c r="AD68" s="669"/>
      <c r="AE68" s="3376"/>
      <c r="AF68" s="262"/>
      <c r="AG68" s="267"/>
      <c r="AH68" s="913">
        <v>4</v>
      </c>
      <c r="AI68" s="243"/>
      <c r="AJ68" s="256">
        <v>4</v>
      </c>
      <c r="AK68" s="687">
        <v>41397</v>
      </c>
      <c r="AL68" s="681"/>
      <c r="AM68" s="678">
        <v>28</v>
      </c>
      <c r="AN68" s="679">
        <v>28</v>
      </c>
      <c r="AO68" s="236">
        <v>7</v>
      </c>
      <c r="AU68" s="921"/>
      <c r="AV68" s="921"/>
    </row>
    <row r="69" spans="1:48" s="208" customFormat="1" ht="11.1" customHeight="1" x14ac:dyDescent="0.25">
      <c r="A69" s="657">
        <v>63</v>
      </c>
      <c r="B69" s="3548"/>
      <c r="C69" s="704" t="s">
        <v>167</v>
      </c>
      <c r="D69" s="3555"/>
      <c r="E69" s="931"/>
      <c r="F69" s="937"/>
      <c r="G69" s="934"/>
      <c r="H69" s="662"/>
      <c r="I69" s="780"/>
      <c r="J69" s="3556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3386"/>
      <c r="AA69" s="666"/>
      <c r="AB69" s="667"/>
      <c r="AC69" s="668"/>
      <c r="AD69" s="669"/>
      <c r="AE69" s="3378"/>
      <c r="AF69" s="791"/>
      <c r="AG69" s="794"/>
      <c r="AH69" s="691">
        <v>1</v>
      </c>
      <c r="AI69" s="692"/>
      <c r="AJ69" s="256">
        <v>1</v>
      </c>
      <c r="AK69" s="687">
        <v>41397</v>
      </c>
      <c r="AL69" s="700"/>
      <c r="AM69" s="701">
        <v>10</v>
      </c>
      <c r="AN69" s="679">
        <v>10</v>
      </c>
      <c r="AO69" s="282">
        <v>10</v>
      </c>
      <c r="AU69" s="921"/>
      <c r="AV69" s="921"/>
    </row>
    <row r="70" spans="1:48" s="208" customFormat="1" ht="11.1" customHeight="1" x14ac:dyDescent="0.25">
      <c r="A70" s="657">
        <v>64</v>
      </c>
      <c r="B70" s="237"/>
      <c r="C70" s="269" t="s">
        <v>238</v>
      </c>
      <c r="D70" s="1570">
        <v>1</v>
      </c>
      <c r="E70" s="931"/>
      <c r="F70" s="937"/>
      <c r="G70" s="934"/>
      <c r="H70" s="662"/>
      <c r="I70" s="255"/>
      <c r="J70" s="3550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376"/>
      <c r="AA70" s="666"/>
      <c r="AB70" s="667"/>
      <c r="AC70" s="668"/>
      <c r="AD70" s="669"/>
      <c r="AE70" s="3376"/>
      <c r="AF70" s="241"/>
      <c r="AG70" s="242"/>
      <c r="AH70" s="913">
        <v>8</v>
      </c>
      <c r="AI70" s="243"/>
      <c r="AJ70" s="256">
        <v>8</v>
      </c>
      <c r="AK70" s="687">
        <v>41397</v>
      </c>
      <c r="AL70" s="681">
        <v>1</v>
      </c>
      <c r="AM70" s="678">
        <v>50</v>
      </c>
      <c r="AN70" s="679">
        <v>50</v>
      </c>
      <c r="AO70" s="282">
        <v>6.25</v>
      </c>
      <c r="AU70" s="921"/>
      <c r="AV70" s="921"/>
    </row>
    <row r="71" spans="1:48" s="208" customFormat="1" ht="11.1" customHeight="1" x14ac:dyDescent="0.25">
      <c r="A71" s="657">
        <v>65</v>
      </c>
      <c r="B71" s="3548"/>
      <c r="C71" s="259" t="s">
        <v>63</v>
      </c>
      <c r="D71" s="1569"/>
      <c r="E71" s="931"/>
      <c r="F71" s="937"/>
      <c r="G71" s="934"/>
      <c r="H71" s="662"/>
      <c r="I71" s="275"/>
      <c r="J71" s="3557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3385"/>
      <c r="AA71" s="666"/>
      <c r="AB71" s="667"/>
      <c r="AC71" s="668"/>
      <c r="AD71" s="669"/>
      <c r="AE71" s="3376"/>
      <c r="AF71" s="262"/>
      <c r="AG71" s="263"/>
      <c r="AH71" s="913">
        <v>4</v>
      </c>
      <c r="AI71" s="243"/>
      <c r="AJ71" s="256">
        <v>4</v>
      </c>
      <c r="AK71" s="687">
        <v>41117</v>
      </c>
      <c r="AL71" s="681"/>
      <c r="AM71" s="678">
        <v>7</v>
      </c>
      <c r="AN71" s="679">
        <v>7</v>
      </c>
      <c r="AO71" s="236">
        <v>1.75</v>
      </c>
      <c r="AU71" s="921"/>
      <c r="AV71" s="921"/>
    </row>
    <row r="72" spans="1:48" s="208" customFormat="1" ht="11.1" customHeight="1" x14ac:dyDescent="0.25">
      <c r="A72" s="657">
        <v>66</v>
      </c>
      <c r="B72" s="3548"/>
      <c r="C72" s="259" t="s">
        <v>118</v>
      </c>
      <c r="D72" s="1569"/>
      <c r="E72" s="931"/>
      <c r="F72" s="937"/>
      <c r="G72" s="934"/>
      <c r="H72" s="662"/>
      <c r="I72" s="283"/>
      <c r="J72" s="355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656"/>
      <c r="AA72" s="666"/>
      <c r="AB72" s="667"/>
      <c r="AC72" s="668"/>
      <c r="AD72" s="669"/>
      <c r="AE72" s="3376"/>
      <c r="AF72" s="262"/>
      <c r="AG72" s="284"/>
      <c r="AH72" s="691">
        <v>1</v>
      </c>
      <c r="AI72" s="692"/>
      <c r="AJ72" s="256">
        <v>1</v>
      </c>
      <c r="AK72" s="687">
        <v>41040</v>
      </c>
      <c r="AL72" s="700"/>
      <c r="AM72" s="701">
        <v>5</v>
      </c>
      <c r="AN72" s="679">
        <v>5</v>
      </c>
      <c r="AO72" s="236">
        <v>5</v>
      </c>
      <c r="AU72" s="921"/>
      <c r="AV72" s="921"/>
    </row>
    <row r="73" spans="1:48" s="208" customFormat="1" ht="11.1" customHeight="1" x14ac:dyDescent="0.25">
      <c r="A73" s="657">
        <v>67</v>
      </c>
      <c r="B73" s="3548"/>
      <c r="C73" s="259" t="s">
        <v>117</v>
      </c>
      <c r="D73" s="1569"/>
      <c r="E73" s="931"/>
      <c r="F73" s="937"/>
      <c r="G73" s="934"/>
      <c r="H73" s="662"/>
      <c r="I73" s="283"/>
      <c r="J73" s="355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656"/>
      <c r="AA73" s="666"/>
      <c r="AB73" s="667"/>
      <c r="AC73" s="668"/>
      <c r="AD73" s="669"/>
      <c r="AE73" s="3376"/>
      <c r="AF73" s="262"/>
      <c r="AG73" s="284"/>
      <c r="AH73" s="691">
        <v>1</v>
      </c>
      <c r="AI73" s="692"/>
      <c r="AJ73" s="256">
        <v>1</v>
      </c>
      <c r="AK73" s="687">
        <v>41040</v>
      </c>
      <c r="AL73" s="700"/>
      <c r="AM73" s="701">
        <v>2</v>
      </c>
      <c r="AN73" s="679">
        <v>2</v>
      </c>
      <c r="AO73" s="282">
        <v>2</v>
      </c>
      <c r="AU73" s="921"/>
      <c r="AV73" s="921"/>
    </row>
    <row r="74" spans="1:48" s="208" customFormat="1" ht="11.1" customHeight="1" x14ac:dyDescent="0.25">
      <c r="A74" s="657">
        <v>68</v>
      </c>
      <c r="B74" s="3548"/>
      <c r="C74" s="269" t="s">
        <v>144</v>
      </c>
      <c r="D74" s="1570">
        <v>1</v>
      </c>
      <c r="E74" s="931"/>
      <c r="F74" s="937"/>
      <c r="G74" s="934"/>
      <c r="H74" s="662"/>
      <c r="I74" s="255"/>
      <c r="J74" s="355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376"/>
      <c r="AA74" s="666"/>
      <c r="AB74" s="667"/>
      <c r="AC74" s="668"/>
      <c r="AD74" s="669"/>
      <c r="AE74" s="3376"/>
      <c r="AF74" s="241"/>
      <c r="AG74" s="242"/>
      <c r="AH74" s="913">
        <v>3</v>
      </c>
      <c r="AI74" s="243"/>
      <c r="AJ74" s="256">
        <v>3</v>
      </c>
      <c r="AK74" s="687">
        <v>41040</v>
      </c>
      <c r="AL74" s="681">
        <v>1</v>
      </c>
      <c r="AM74" s="678">
        <v>19</v>
      </c>
      <c r="AN74" s="679">
        <v>19</v>
      </c>
      <c r="AO74" s="282">
        <v>6.333333333333333</v>
      </c>
      <c r="AU74" s="921"/>
      <c r="AV74" s="921"/>
    </row>
    <row r="75" spans="1:48" s="208" customFormat="1" ht="11.1" customHeight="1" x14ac:dyDescent="0.25">
      <c r="A75" s="657">
        <v>69</v>
      </c>
      <c r="B75" s="3548"/>
      <c r="C75" s="259" t="s">
        <v>83</v>
      </c>
      <c r="D75" s="1569"/>
      <c r="E75" s="931"/>
      <c r="F75" s="937"/>
      <c r="G75" s="934"/>
      <c r="H75" s="662"/>
      <c r="I75" s="255"/>
      <c r="J75" s="3556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3385"/>
      <c r="AA75" s="666"/>
      <c r="AB75" s="667"/>
      <c r="AC75" s="668"/>
      <c r="AD75" s="669"/>
      <c r="AE75" s="3376"/>
      <c r="AF75" s="262"/>
      <c r="AG75" s="263"/>
      <c r="AH75" s="913">
        <v>2</v>
      </c>
      <c r="AI75" s="243"/>
      <c r="AJ75" s="256">
        <v>2</v>
      </c>
      <c r="AK75" s="687">
        <v>40962</v>
      </c>
      <c r="AL75" s="699"/>
      <c r="AM75" s="678">
        <v>7</v>
      </c>
      <c r="AN75" s="679">
        <v>7</v>
      </c>
      <c r="AO75" s="236">
        <v>3.5</v>
      </c>
      <c r="AU75" s="921"/>
      <c r="AV75" s="921"/>
    </row>
    <row r="76" spans="1:48" s="208" customFormat="1" ht="11.1" customHeight="1" x14ac:dyDescent="0.25">
      <c r="A76" s="657">
        <v>70</v>
      </c>
      <c r="B76" s="3548"/>
      <c r="C76" s="259" t="s">
        <v>36</v>
      </c>
      <c r="D76" s="1569"/>
      <c r="E76" s="931"/>
      <c r="F76" s="937"/>
      <c r="G76" s="934"/>
      <c r="H76" s="662"/>
      <c r="I76" s="260"/>
      <c r="J76" s="3559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3385"/>
      <c r="AA76" s="666"/>
      <c r="AB76" s="667"/>
      <c r="AC76" s="668"/>
      <c r="AD76" s="669"/>
      <c r="AE76" s="3376"/>
      <c r="AF76" s="262"/>
      <c r="AG76" s="263"/>
      <c r="AH76" s="913">
        <v>6</v>
      </c>
      <c r="AI76" s="243"/>
      <c r="AJ76" s="256">
        <v>6</v>
      </c>
      <c r="AK76" s="687">
        <v>40879</v>
      </c>
      <c r="AL76" s="681"/>
      <c r="AM76" s="678">
        <v>29</v>
      </c>
      <c r="AN76" s="679">
        <v>29</v>
      </c>
      <c r="AO76" s="236">
        <v>4.833333333333333</v>
      </c>
      <c r="AU76" s="921"/>
      <c r="AV76" s="921"/>
    </row>
    <row r="77" spans="1:48" s="208" customFormat="1" ht="11.1" customHeight="1" x14ac:dyDescent="0.25">
      <c r="A77" s="657">
        <v>71</v>
      </c>
      <c r="B77" s="237"/>
      <c r="C77" s="257" t="s">
        <v>43</v>
      </c>
      <c r="D77" s="1568"/>
      <c r="E77" s="931"/>
      <c r="F77" s="937"/>
      <c r="G77" s="934"/>
      <c r="H77" s="662"/>
      <c r="I77" s="258"/>
      <c r="J77" s="3557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3387"/>
      <c r="AA77" s="666"/>
      <c r="AB77" s="667"/>
      <c r="AC77" s="668"/>
      <c r="AD77" s="669"/>
      <c r="AE77" s="3375"/>
      <c r="AF77" s="793"/>
      <c r="AG77" s="795"/>
      <c r="AH77" s="913">
        <v>15</v>
      </c>
      <c r="AI77" s="243"/>
      <c r="AJ77" s="256">
        <v>15</v>
      </c>
      <c r="AK77" s="687">
        <v>40782</v>
      </c>
      <c r="AL77" s="681"/>
      <c r="AM77" s="678">
        <v>66</v>
      </c>
      <c r="AN77" s="679">
        <v>66</v>
      </c>
      <c r="AO77" s="236">
        <v>4.4000000000000004</v>
      </c>
      <c r="AU77" s="921"/>
      <c r="AV77" s="921"/>
    </row>
    <row r="78" spans="1:48" s="208" customFormat="1" ht="11.1" customHeight="1" x14ac:dyDescent="0.25">
      <c r="A78" s="657">
        <v>72</v>
      </c>
      <c r="B78" s="3548"/>
      <c r="C78" s="274" t="s">
        <v>143</v>
      </c>
      <c r="D78" s="1573">
        <v>1</v>
      </c>
      <c r="E78" s="931"/>
      <c r="F78" s="937"/>
      <c r="G78" s="934"/>
      <c r="H78" s="662"/>
      <c r="I78" s="275"/>
      <c r="J78" s="3556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3385"/>
      <c r="AA78" s="666"/>
      <c r="AB78" s="667"/>
      <c r="AC78" s="668"/>
      <c r="AD78" s="669"/>
      <c r="AE78" s="3376"/>
      <c r="AF78" s="262"/>
      <c r="AG78" s="263"/>
      <c r="AH78" s="913">
        <v>2</v>
      </c>
      <c r="AI78" s="243"/>
      <c r="AJ78" s="256">
        <v>2</v>
      </c>
      <c r="AK78" s="687">
        <v>40697</v>
      </c>
      <c r="AL78" s="681">
        <v>1</v>
      </c>
      <c r="AM78" s="678">
        <v>19</v>
      </c>
      <c r="AN78" s="679">
        <v>19</v>
      </c>
      <c r="AO78" s="264">
        <v>9.5</v>
      </c>
      <c r="AU78" s="921"/>
      <c r="AV78" s="921"/>
    </row>
    <row r="79" spans="1:48" s="208" customFormat="1" ht="11.1" customHeight="1" x14ac:dyDescent="0.25">
      <c r="A79" s="657">
        <v>73</v>
      </c>
      <c r="B79" s="237"/>
      <c r="C79" s="259" t="s">
        <v>82</v>
      </c>
      <c r="D79" s="1569"/>
      <c r="E79" s="931"/>
      <c r="F79" s="937"/>
      <c r="G79" s="934"/>
      <c r="H79" s="662"/>
      <c r="I79" s="283"/>
      <c r="J79" s="3558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656"/>
      <c r="AA79" s="666"/>
      <c r="AB79" s="667"/>
      <c r="AC79" s="668"/>
      <c r="AD79" s="669"/>
      <c r="AE79" s="3376"/>
      <c r="AF79" s="262"/>
      <c r="AG79" s="284"/>
      <c r="AH79" s="691">
        <v>1</v>
      </c>
      <c r="AI79" s="692"/>
      <c r="AJ79" s="256">
        <v>1</v>
      </c>
      <c r="AK79" s="687">
        <v>40663</v>
      </c>
      <c r="AL79" s="700"/>
      <c r="AM79" s="701">
        <v>2</v>
      </c>
      <c r="AN79" s="679">
        <v>2</v>
      </c>
      <c r="AO79" s="286">
        <v>2</v>
      </c>
      <c r="AU79" s="921"/>
      <c r="AV79" s="921"/>
    </row>
    <row r="80" spans="1:48" s="208" customFormat="1" ht="11.1" customHeight="1" x14ac:dyDescent="0.25">
      <c r="A80" s="657">
        <v>74</v>
      </c>
      <c r="B80" s="3548"/>
      <c r="C80" s="259" t="s">
        <v>31</v>
      </c>
      <c r="D80" s="1569"/>
      <c r="E80" s="931"/>
      <c r="F80" s="937"/>
      <c r="G80" s="934"/>
      <c r="H80" s="662"/>
      <c r="I80" s="277"/>
      <c r="J80" s="3557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3385"/>
      <c r="AA80" s="666"/>
      <c r="AB80" s="667"/>
      <c r="AC80" s="668"/>
      <c r="AD80" s="669"/>
      <c r="AE80" s="3376"/>
      <c r="AF80" s="262"/>
      <c r="AG80" s="263"/>
      <c r="AH80" s="913">
        <v>3</v>
      </c>
      <c r="AI80" s="243"/>
      <c r="AJ80" s="256">
        <v>3</v>
      </c>
      <c r="AK80" s="687">
        <v>40620</v>
      </c>
      <c r="AL80" s="681"/>
      <c r="AM80" s="678">
        <v>16</v>
      </c>
      <c r="AN80" s="679">
        <v>16</v>
      </c>
      <c r="AO80" s="264">
        <v>5.333333333333333</v>
      </c>
      <c r="AU80" s="921"/>
      <c r="AV80" s="921"/>
    </row>
    <row r="81" spans="1:52" ht="11.1" customHeight="1" x14ac:dyDescent="0.25">
      <c r="A81" s="657">
        <v>75</v>
      </c>
      <c r="B81" s="237"/>
      <c r="C81" s="259" t="s">
        <v>80</v>
      </c>
      <c r="D81" s="1569"/>
      <c r="E81" s="931"/>
      <c r="F81" s="937"/>
      <c r="G81" s="934"/>
      <c r="H81" s="662"/>
      <c r="I81" s="283"/>
      <c r="J81" s="3558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656"/>
      <c r="AA81" s="666"/>
      <c r="AB81" s="667"/>
      <c r="AC81" s="668"/>
      <c r="AD81" s="669"/>
      <c r="AE81" s="3376"/>
      <c r="AF81" s="262"/>
      <c r="AG81" s="284"/>
      <c r="AH81" s="691">
        <v>1</v>
      </c>
      <c r="AI81" s="692"/>
      <c r="AJ81" s="256">
        <v>1</v>
      </c>
      <c r="AK81" s="687">
        <v>40571</v>
      </c>
      <c r="AL81" s="700"/>
      <c r="AM81" s="701">
        <v>5</v>
      </c>
      <c r="AN81" s="679">
        <v>5</v>
      </c>
      <c r="AO81" s="286">
        <v>5</v>
      </c>
      <c r="AP81" s="208"/>
      <c r="AQ81" s="208"/>
      <c r="AR81" s="208"/>
      <c r="AS81" s="208"/>
      <c r="AT81" s="208"/>
      <c r="AV81" s="921"/>
      <c r="AW81" s="208"/>
      <c r="AX81" s="208"/>
      <c r="AY81" s="208"/>
      <c r="AZ81" s="208"/>
    </row>
    <row r="82" spans="1:52" ht="11.1" customHeight="1" x14ac:dyDescent="0.25">
      <c r="A82" s="657">
        <v>76</v>
      </c>
      <c r="B82" s="3548"/>
      <c r="C82" s="259" t="s">
        <v>8</v>
      </c>
      <c r="D82" s="1569"/>
      <c r="E82" s="931"/>
      <c r="F82" s="937"/>
      <c r="G82" s="934"/>
      <c r="H82" s="662"/>
      <c r="I82" s="273"/>
      <c r="J82" s="3560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3385"/>
      <c r="AA82" s="666"/>
      <c r="AB82" s="667"/>
      <c r="AC82" s="668"/>
      <c r="AD82" s="669"/>
      <c r="AE82" s="3376"/>
      <c r="AF82" s="262"/>
      <c r="AG82" s="263"/>
      <c r="AH82" s="913">
        <v>7</v>
      </c>
      <c r="AI82" s="243"/>
      <c r="AJ82" s="256">
        <v>7</v>
      </c>
      <c r="AK82" s="687">
        <v>40522</v>
      </c>
      <c r="AL82" s="681"/>
      <c r="AM82" s="678">
        <v>34</v>
      </c>
      <c r="AN82" s="679">
        <v>34</v>
      </c>
      <c r="AO82" s="264">
        <v>4.8571428571428568</v>
      </c>
      <c r="AP82" s="208"/>
      <c r="AQ82" s="208"/>
      <c r="AR82" s="208"/>
      <c r="AS82" s="208"/>
      <c r="AT82" s="208"/>
      <c r="AV82" s="921"/>
      <c r="AW82" s="208"/>
      <c r="AX82" s="208"/>
      <c r="AY82" s="208"/>
      <c r="AZ82" s="208"/>
    </row>
    <row r="83" spans="1:52" ht="11.1" customHeight="1" x14ac:dyDescent="0.25">
      <c r="A83" s="657">
        <v>77</v>
      </c>
      <c r="B83" s="237"/>
      <c r="C83" s="259" t="s">
        <v>2</v>
      </c>
      <c r="D83" s="1569"/>
      <c r="E83" s="931"/>
      <c r="F83" s="937"/>
      <c r="G83" s="934"/>
      <c r="H83" s="662"/>
      <c r="I83" s="708"/>
      <c r="J83" s="3557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3141"/>
      <c r="AA83" s="666"/>
      <c r="AB83" s="667"/>
      <c r="AC83" s="668"/>
      <c r="AD83" s="669"/>
      <c r="AE83" s="3376"/>
      <c r="AF83" s="262"/>
      <c r="AG83" s="263"/>
      <c r="AH83" s="913">
        <v>12</v>
      </c>
      <c r="AI83" s="243"/>
      <c r="AJ83" s="256">
        <v>12</v>
      </c>
      <c r="AK83" s="687">
        <v>40480</v>
      </c>
      <c r="AL83" s="681"/>
      <c r="AM83" s="678">
        <v>29</v>
      </c>
      <c r="AN83" s="679">
        <v>29</v>
      </c>
      <c r="AO83" s="264">
        <v>2.4166666666666665</v>
      </c>
      <c r="AP83" s="208"/>
      <c r="AQ83" s="208"/>
      <c r="AR83" s="208"/>
      <c r="AS83" s="208"/>
      <c r="AT83" s="208"/>
      <c r="AV83" s="921"/>
      <c r="AW83" s="208"/>
      <c r="AX83" s="208"/>
      <c r="AY83" s="208"/>
      <c r="AZ83" s="208"/>
    </row>
    <row r="84" spans="1:52" ht="11.1" customHeight="1" x14ac:dyDescent="0.25">
      <c r="A84" s="657">
        <v>78</v>
      </c>
      <c r="B84" s="237"/>
      <c r="C84" s="779" t="s">
        <v>145</v>
      </c>
      <c r="D84" s="1574">
        <v>1</v>
      </c>
      <c r="E84" s="931"/>
      <c r="F84" s="937" t="s">
        <v>156</v>
      </c>
      <c r="G84" s="934"/>
      <c r="H84" s="662"/>
      <c r="I84" s="707"/>
      <c r="J84" s="3557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3388"/>
      <c r="AA84" s="666"/>
      <c r="AB84" s="667"/>
      <c r="AC84" s="668"/>
      <c r="AD84" s="669"/>
      <c r="AE84" s="3377"/>
      <c r="AF84" s="673"/>
      <c r="AG84" s="796"/>
      <c r="AH84" s="913">
        <v>9</v>
      </c>
      <c r="AI84" s="243"/>
      <c r="AJ84" s="256">
        <v>9</v>
      </c>
      <c r="AK84" s="687">
        <v>40466</v>
      </c>
      <c r="AL84" s="681">
        <v>1</v>
      </c>
      <c r="AM84" s="678">
        <v>71</v>
      </c>
      <c r="AN84" s="679">
        <v>71</v>
      </c>
      <c r="AO84" s="264">
        <v>7.8888888888888893</v>
      </c>
      <c r="AP84" s="208"/>
      <c r="AQ84" s="208"/>
      <c r="AR84" s="208"/>
      <c r="AS84" s="208"/>
      <c r="AT84" s="208"/>
      <c r="AV84" s="921"/>
      <c r="AW84" s="208"/>
      <c r="AX84" s="208"/>
      <c r="AY84" s="208"/>
      <c r="AZ84" s="208"/>
    </row>
    <row r="85" spans="1:52" ht="11.1" customHeight="1" x14ac:dyDescent="0.25">
      <c r="A85" s="657">
        <v>79</v>
      </c>
      <c r="B85" s="237"/>
      <c r="C85" s="278" t="s">
        <v>1</v>
      </c>
      <c r="D85" s="1571"/>
      <c r="E85" s="931"/>
      <c r="F85" s="937"/>
      <c r="G85" s="934"/>
      <c r="H85" s="662"/>
      <c r="I85" s="782"/>
      <c r="J85" s="3557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3384"/>
      <c r="AA85" s="666"/>
      <c r="AB85" s="667"/>
      <c r="AC85" s="668"/>
      <c r="AD85" s="669"/>
      <c r="AE85" s="3377"/>
      <c r="AF85" s="673"/>
      <c r="AG85" s="796"/>
      <c r="AH85" s="913">
        <v>9</v>
      </c>
      <c r="AI85" s="243"/>
      <c r="AJ85" s="256">
        <v>9</v>
      </c>
      <c r="AK85" s="687">
        <v>40466</v>
      </c>
      <c r="AL85" s="681"/>
      <c r="AM85" s="678">
        <v>45</v>
      </c>
      <c r="AN85" s="679">
        <v>45</v>
      </c>
      <c r="AO85" s="264">
        <v>5</v>
      </c>
      <c r="AP85" s="208"/>
      <c r="AQ85" s="208"/>
      <c r="AR85" s="208"/>
      <c r="AS85" s="208"/>
      <c r="AT85" s="208"/>
      <c r="AV85" s="921"/>
      <c r="AW85" s="208"/>
      <c r="AX85" s="208"/>
      <c r="AY85" s="208"/>
      <c r="AZ85" s="208"/>
    </row>
    <row r="86" spans="1:52" ht="11.1" customHeight="1" x14ac:dyDescent="0.25">
      <c r="A86" s="657">
        <v>80</v>
      </c>
      <c r="B86" s="3548"/>
      <c r="C86" s="778" t="s">
        <v>60</v>
      </c>
      <c r="D86" s="1575"/>
      <c r="E86" s="931"/>
      <c r="F86" s="937"/>
      <c r="G86" s="934"/>
      <c r="H86" s="662"/>
      <c r="I86" s="3561"/>
      <c r="J86" s="3557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3389"/>
      <c r="AA86" s="666"/>
      <c r="AB86" s="667"/>
      <c r="AC86" s="668"/>
      <c r="AD86" s="669"/>
      <c r="AE86" s="3378"/>
      <c r="AF86" s="675"/>
      <c r="AG86" s="715"/>
      <c r="AH86" s="913">
        <v>3</v>
      </c>
      <c r="AI86" s="690"/>
      <c r="AJ86" s="256">
        <v>3</v>
      </c>
      <c r="AK86" s="687">
        <v>40271</v>
      </c>
      <c r="AL86" s="696"/>
      <c r="AM86" s="697">
        <v>11</v>
      </c>
      <c r="AN86" s="679">
        <v>11</v>
      </c>
      <c r="AO86" s="268">
        <v>3.6666666666666665</v>
      </c>
      <c r="AP86" s="208"/>
      <c r="AQ86" s="208"/>
      <c r="AR86" s="208"/>
      <c r="AS86" s="208"/>
      <c r="AT86" s="208"/>
      <c r="AV86" s="921"/>
      <c r="AW86" s="208"/>
      <c r="AX86" s="208"/>
      <c r="AY86" s="208"/>
      <c r="AZ86" s="208"/>
    </row>
    <row r="87" spans="1:52" ht="11.1" customHeight="1" x14ac:dyDescent="0.25">
      <c r="A87" s="657">
        <v>81</v>
      </c>
      <c r="B87" s="3548"/>
      <c r="C87" s="274" t="s">
        <v>224</v>
      </c>
      <c r="D87" s="1573">
        <v>1</v>
      </c>
      <c r="E87" s="931"/>
      <c r="F87" s="937" t="s">
        <v>156</v>
      </c>
      <c r="G87" s="934"/>
      <c r="H87" s="662"/>
      <c r="I87" s="3552"/>
      <c r="J87" s="3557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3382"/>
      <c r="AA87" s="666"/>
      <c r="AB87" s="667"/>
      <c r="AC87" s="668"/>
      <c r="AD87" s="669"/>
      <c r="AE87" s="3376"/>
      <c r="AF87" s="262"/>
      <c r="AG87" s="267"/>
      <c r="AH87" s="913">
        <v>6</v>
      </c>
      <c r="AI87" s="690"/>
      <c r="AJ87" s="256">
        <v>6</v>
      </c>
      <c r="AK87" s="687">
        <v>40215</v>
      </c>
      <c r="AL87" s="696">
        <v>1</v>
      </c>
      <c r="AM87" s="697">
        <v>41</v>
      </c>
      <c r="AN87" s="679">
        <v>41</v>
      </c>
      <c r="AO87" s="268">
        <v>6.833333333333333</v>
      </c>
      <c r="AP87" s="208"/>
      <c r="AQ87" s="208"/>
      <c r="AR87" s="208"/>
      <c r="AS87" s="208"/>
      <c r="AT87" s="208"/>
      <c r="AV87" s="921"/>
      <c r="AW87" s="208"/>
      <c r="AX87" s="208"/>
      <c r="AY87" s="208"/>
      <c r="AZ87" s="208"/>
    </row>
    <row r="88" spans="1:52" ht="11.1" customHeight="1" x14ac:dyDescent="0.25">
      <c r="A88" s="657">
        <v>82</v>
      </c>
      <c r="B88" s="3548"/>
      <c r="C88" s="257" t="s">
        <v>55</v>
      </c>
      <c r="D88" s="1568"/>
      <c r="E88" s="931"/>
      <c r="F88" s="937"/>
      <c r="G88" s="934"/>
      <c r="H88" s="662"/>
      <c r="I88" s="3562"/>
      <c r="J88" s="3556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3382"/>
      <c r="AA88" s="666"/>
      <c r="AB88" s="667"/>
      <c r="AC88" s="668"/>
      <c r="AD88" s="669"/>
      <c r="AE88" s="3376"/>
      <c r="AF88" s="262"/>
      <c r="AG88" s="267"/>
      <c r="AH88" s="913">
        <v>2</v>
      </c>
      <c r="AI88" s="690"/>
      <c r="AJ88" s="256">
        <v>2</v>
      </c>
      <c r="AK88" s="687">
        <v>40138</v>
      </c>
      <c r="AL88" s="696"/>
      <c r="AM88" s="697">
        <v>8</v>
      </c>
      <c r="AN88" s="679">
        <v>8</v>
      </c>
      <c r="AO88" s="268">
        <v>4</v>
      </c>
      <c r="AP88" s="208"/>
      <c r="AQ88" s="208"/>
      <c r="AR88" s="208"/>
      <c r="AS88" s="208"/>
      <c r="AT88" s="208"/>
      <c r="AV88" s="921"/>
      <c r="AW88" s="208"/>
      <c r="AX88" s="208"/>
      <c r="AY88" s="208"/>
      <c r="AZ88" s="208"/>
    </row>
    <row r="89" spans="1:52" ht="11.1" customHeight="1" x14ac:dyDescent="0.25">
      <c r="A89" s="657">
        <v>83</v>
      </c>
      <c r="B89" s="237"/>
      <c r="C89" s="628" t="s">
        <v>195</v>
      </c>
      <c r="D89" s="1576">
        <v>1</v>
      </c>
      <c r="E89" s="931"/>
      <c r="F89" s="937"/>
      <c r="G89" s="934"/>
      <c r="H89" s="662" t="s">
        <v>156</v>
      </c>
      <c r="I89" s="3552"/>
      <c r="J89" s="3556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3382"/>
      <c r="AA89" s="666"/>
      <c r="AB89" s="667"/>
      <c r="AC89" s="668"/>
      <c r="AD89" s="669"/>
      <c r="AE89" s="3376"/>
      <c r="AF89" s="262"/>
      <c r="AG89" s="267"/>
      <c r="AH89" s="913">
        <v>8</v>
      </c>
      <c r="AI89" s="690"/>
      <c r="AJ89" s="256">
        <v>8</v>
      </c>
      <c r="AK89" s="687">
        <v>40082</v>
      </c>
      <c r="AL89" s="696">
        <v>1</v>
      </c>
      <c r="AM89" s="697">
        <v>52</v>
      </c>
      <c r="AN89" s="679">
        <v>52</v>
      </c>
      <c r="AO89" s="268">
        <v>6.5</v>
      </c>
      <c r="AP89" s="208"/>
      <c r="AQ89" s="208"/>
      <c r="AR89" s="208"/>
      <c r="AS89" s="208"/>
      <c r="AT89" s="208"/>
      <c r="AV89" s="921"/>
      <c r="AW89" s="208"/>
      <c r="AX89" s="208"/>
      <c r="AY89" s="208"/>
      <c r="AZ89" s="208"/>
    </row>
    <row r="90" spans="1:52" ht="11.1" customHeight="1" x14ac:dyDescent="0.25">
      <c r="A90" s="657">
        <v>84</v>
      </c>
      <c r="B90" s="237"/>
      <c r="C90" s="259" t="s">
        <v>47</v>
      </c>
      <c r="D90" s="1569"/>
      <c r="E90" s="931"/>
      <c r="F90" s="937"/>
      <c r="G90" s="934"/>
      <c r="H90" s="662"/>
      <c r="I90" s="3563"/>
      <c r="J90" s="3558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656"/>
      <c r="AA90" s="666"/>
      <c r="AB90" s="667"/>
      <c r="AC90" s="668"/>
      <c r="AD90" s="669"/>
      <c r="AE90" s="3376"/>
      <c r="AF90" s="262"/>
      <c r="AG90" s="288"/>
      <c r="AH90" s="691">
        <v>1</v>
      </c>
      <c r="AI90" s="692"/>
      <c r="AJ90" s="256">
        <v>1</v>
      </c>
      <c r="AK90" s="687">
        <v>39963</v>
      </c>
      <c r="AL90" s="700"/>
      <c r="AM90" s="701">
        <v>4</v>
      </c>
      <c r="AN90" s="679">
        <v>4</v>
      </c>
      <c r="AO90" s="286">
        <v>4</v>
      </c>
      <c r="AP90" s="208"/>
      <c r="AQ90" s="208"/>
      <c r="AR90" s="208"/>
      <c r="AS90" s="208"/>
      <c r="AT90" s="208"/>
      <c r="AV90" s="921"/>
      <c r="AW90" s="208"/>
      <c r="AX90" s="208"/>
      <c r="AY90" s="208"/>
      <c r="AZ90" s="208"/>
    </row>
    <row r="91" spans="1:52" ht="11.1" customHeight="1" x14ac:dyDescent="0.25">
      <c r="A91" s="657">
        <v>85</v>
      </c>
      <c r="B91" s="3548"/>
      <c r="C91" s="259" t="s">
        <v>46</v>
      </c>
      <c r="D91" s="1569"/>
      <c r="E91" s="931"/>
      <c r="F91" s="937"/>
      <c r="G91" s="934"/>
      <c r="H91" s="662"/>
      <c r="I91" s="3563"/>
      <c r="J91" s="3558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656"/>
      <c r="AA91" s="666"/>
      <c r="AB91" s="667"/>
      <c r="AC91" s="668"/>
      <c r="AD91" s="669"/>
      <c r="AE91" s="3376"/>
      <c r="AF91" s="262"/>
      <c r="AG91" s="288"/>
      <c r="AH91" s="691">
        <v>1</v>
      </c>
      <c r="AI91" s="692"/>
      <c r="AJ91" s="256">
        <v>1</v>
      </c>
      <c r="AK91" s="687">
        <v>39934</v>
      </c>
      <c r="AL91" s="700"/>
      <c r="AM91" s="701">
        <v>10</v>
      </c>
      <c r="AN91" s="679">
        <v>10</v>
      </c>
      <c r="AO91" s="268">
        <v>10</v>
      </c>
      <c r="AP91" s="208"/>
      <c r="AQ91" s="208"/>
      <c r="AR91" s="208"/>
      <c r="AS91" s="208"/>
      <c r="AT91" s="208"/>
      <c r="AV91" s="921"/>
      <c r="AW91" s="208"/>
      <c r="AX91" s="208"/>
      <c r="AY91" s="208"/>
      <c r="AZ91" s="208"/>
    </row>
    <row r="92" spans="1:52" ht="11.1" customHeight="1" x14ac:dyDescent="0.25">
      <c r="A92" s="657">
        <v>86</v>
      </c>
      <c r="B92" s="237"/>
      <c r="C92" s="259" t="s">
        <v>11</v>
      </c>
      <c r="D92" s="1569"/>
      <c r="E92" s="931"/>
      <c r="F92" s="937"/>
      <c r="G92" s="934"/>
      <c r="H92" s="662"/>
      <c r="I92" s="3552"/>
      <c r="J92" s="3557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3382"/>
      <c r="AA92" s="666"/>
      <c r="AB92" s="667"/>
      <c r="AC92" s="668"/>
      <c r="AD92" s="669"/>
      <c r="AE92" s="3376"/>
      <c r="AF92" s="262"/>
      <c r="AG92" s="267"/>
      <c r="AH92" s="913">
        <v>8</v>
      </c>
      <c r="AI92" s="690"/>
      <c r="AJ92" s="256">
        <v>8</v>
      </c>
      <c r="AK92" s="687">
        <v>39934</v>
      </c>
      <c r="AL92" s="696"/>
      <c r="AM92" s="697">
        <v>61</v>
      </c>
      <c r="AN92" s="679">
        <v>61</v>
      </c>
      <c r="AO92" s="286">
        <v>7.625</v>
      </c>
      <c r="AP92" s="208"/>
      <c r="AQ92" s="208"/>
      <c r="AR92" s="208"/>
      <c r="AS92" s="208"/>
      <c r="AT92" s="208"/>
      <c r="AV92" s="921"/>
      <c r="AW92" s="208"/>
      <c r="AX92" s="208"/>
      <c r="AY92" s="208"/>
      <c r="AZ92" s="208"/>
    </row>
    <row r="93" spans="1:52" ht="11.1" customHeight="1" x14ac:dyDescent="0.25">
      <c r="A93" s="657">
        <v>87</v>
      </c>
      <c r="B93" s="3548"/>
      <c r="C93" s="269" t="s">
        <v>147</v>
      </c>
      <c r="D93" s="1570">
        <v>1</v>
      </c>
      <c r="E93" s="931"/>
      <c r="F93" s="937"/>
      <c r="G93" s="934"/>
      <c r="H93" s="662"/>
      <c r="I93" s="3563"/>
      <c r="J93" s="3558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656"/>
      <c r="AA93" s="666"/>
      <c r="AB93" s="667"/>
      <c r="AC93" s="668"/>
      <c r="AD93" s="669"/>
      <c r="AE93" s="3376"/>
      <c r="AF93" s="262"/>
      <c r="AG93" s="288"/>
      <c r="AH93" s="691">
        <v>1</v>
      </c>
      <c r="AI93" s="692"/>
      <c r="AJ93" s="256">
        <v>1</v>
      </c>
      <c r="AK93" s="687">
        <v>39879</v>
      </c>
      <c r="AL93" s="700">
        <v>1</v>
      </c>
      <c r="AM93" s="701">
        <v>13</v>
      </c>
      <c r="AN93" s="679">
        <v>13</v>
      </c>
      <c r="AO93" s="268">
        <v>13</v>
      </c>
      <c r="AP93" s="208"/>
      <c r="AQ93" s="208"/>
      <c r="AR93" s="208"/>
      <c r="AS93" s="208"/>
      <c r="AT93" s="208"/>
      <c r="AV93" s="921"/>
      <c r="AW93" s="208"/>
      <c r="AX93" s="208"/>
      <c r="AY93" s="208"/>
      <c r="AZ93" s="208"/>
    </row>
    <row r="94" spans="1:52" ht="11.1" customHeight="1" x14ac:dyDescent="0.25">
      <c r="A94" s="657">
        <v>88</v>
      </c>
      <c r="B94" s="237"/>
      <c r="C94" s="259" t="s">
        <v>7</v>
      </c>
      <c r="D94" s="1569"/>
      <c r="E94" s="931"/>
      <c r="F94" s="937"/>
      <c r="G94" s="934"/>
      <c r="H94" s="662"/>
      <c r="I94" s="3552"/>
      <c r="J94" s="3557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3382"/>
      <c r="AA94" s="666"/>
      <c r="AB94" s="667"/>
      <c r="AC94" s="668"/>
      <c r="AD94" s="669"/>
      <c r="AE94" s="3376"/>
      <c r="AF94" s="262"/>
      <c r="AG94" s="267"/>
      <c r="AH94" s="913">
        <v>10</v>
      </c>
      <c r="AI94" s="690"/>
      <c r="AJ94" s="256">
        <v>10</v>
      </c>
      <c r="AK94" s="687">
        <v>39879</v>
      </c>
      <c r="AL94" s="696"/>
      <c r="AM94" s="697">
        <v>54</v>
      </c>
      <c r="AN94" s="679">
        <v>54</v>
      </c>
      <c r="AO94" s="286">
        <v>5.4</v>
      </c>
      <c r="AP94" s="208"/>
      <c r="AQ94" s="208"/>
      <c r="AR94" s="208"/>
      <c r="AS94" s="208"/>
      <c r="AT94" s="208"/>
      <c r="AV94" s="921"/>
      <c r="AW94" s="208"/>
      <c r="AX94" s="208"/>
      <c r="AY94" s="208"/>
      <c r="AZ94" s="208"/>
    </row>
    <row r="95" spans="1:52" ht="11.1" customHeight="1" x14ac:dyDescent="0.25">
      <c r="A95" s="657">
        <v>89</v>
      </c>
      <c r="B95" s="237"/>
      <c r="C95" s="269" t="s">
        <v>146</v>
      </c>
      <c r="D95" s="1570">
        <v>1</v>
      </c>
      <c r="E95" s="931"/>
      <c r="F95" s="937"/>
      <c r="G95" s="934"/>
      <c r="H95" s="662"/>
      <c r="I95" s="3563"/>
      <c r="J95" s="3558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656"/>
      <c r="AA95" s="666"/>
      <c r="AB95" s="667"/>
      <c r="AC95" s="668"/>
      <c r="AD95" s="669"/>
      <c r="AE95" s="3376"/>
      <c r="AF95" s="262"/>
      <c r="AG95" s="288"/>
      <c r="AH95" s="691">
        <v>1</v>
      </c>
      <c r="AI95" s="692"/>
      <c r="AJ95" s="256">
        <v>1</v>
      </c>
      <c r="AK95" s="687">
        <v>39809</v>
      </c>
      <c r="AL95" s="700">
        <v>1</v>
      </c>
      <c r="AM95" s="701">
        <v>13</v>
      </c>
      <c r="AN95" s="679">
        <v>13</v>
      </c>
      <c r="AO95" s="286">
        <v>13</v>
      </c>
      <c r="AQ95" s="208"/>
      <c r="AR95" s="208"/>
      <c r="AS95" s="208"/>
      <c r="AT95" s="208"/>
      <c r="AV95" s="921"/>
      <c r="AW95" s="208"/>
      <c r="AX95" s="208"/>
      <c r="AY95" s="208"/>
      <c r="AZ95" s="208"/>
    </row>
    <row r="96" spans="1:52" ht="11.1" customHeight="1" x14ac:dyDescent="0.25">
      <c r="A96" s="657">
        <v>90</v>
      </c>
      <c r="B96" s="3548"/>
      <c r="C96" s="259" t="s">
        <v>42</v>
      </c>
      <c r="D96" s="1569"/>
      <c r="E96" s="931"/>
      <c r="F96" s="937"/>
      <c r="G96" s="934"/>
      <c r="H96" s="662"/>
      <c r="I96" s="3563"/>
      <c r="J96" s="355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656"/>
      <c r="AA96" s="666"/>
      <c r="AB96" s="667"/>
      <c r="AC96" s="668"/>
      <c r="AD96" s="669"/>
      <c r="AE96" s="3376"/>
      <c r="AF96" s="262"/>
      <c r="AG96" s="288"/>
      <c r="AH96" s="691">
        <v>1</v>
      </c>
      <c r="AI96" s="692"/>
      <c r="AJ96" s="256">
        <v>1</v>
      </c>
      <c r="AK96" s="687">
        <v>39781</v>
      </c>
      <c r="AL96" s="700"/>
      <c r="AM96" s="701">
        <v>0</v>
      </c>
      <c r="AN96" s="679">
        <v>0</v>
      </c>
      <c r="AO96" s="286">
        <v>0</v>
      </c>
      <c r="AP96" s="208"/>
      <c r="AQ96" s="208"/>
      <c r="AR96" s="208"/>
      <c r="AS96" s="208"/>
      <c r="AT96" s="208"/>
      <c r="AV96" s="921"/>
      <c r="AW96" s="208"/>
      <c r="AX96" s="208"/>
      <c r="AY96" s="208"/>
      <c r="AZ96" s="208"/>
    </row>
    <row r="97" spans="1:52" ht="11.1" customHeight="1" x14ac:dyDescent="0.25">
      <c r="A97" s="657">
        <v>91</v>
      </c>
      <c r="B97" s="3548"/>
      <c r="C97" s="259" t="s">
        <v>40</v>
      </c>
      <c r="D97" s="1569"/>
      <c r="E97" s="931"/>
      <c r="F97" s="937"/>
      <c r="G97" s="934"/>
      <c r="H97" s="662"/>
      <c r="I97" s="3563"/>
      <c r="J97" s="3558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656"/>
      <c r="AA97" s="666"/>
      <c r="AB97" s="667"/>
      <c r="AC97" s="668"/>
      <c r="AD97" s="669"/>
      <c r="AE97" s="3376"/>
      <c r="AF97" s="262"/>
      <c r="AG97" s="288"/>
      <c r="AH97" s="691">
        <v>1</v>
      </c>
      <c r="AI97" s="692"/>
      <c r="AJ97" s="256">
        <v>1</v>
      </c>
      <c r="AK97" s="687">
        <v>39745</v>
      </c>
      <c r="AL97" s="700"/>
      <c r="AM97" s="701">
        <v>0</v>
      </c>
      <c r="AN97" s="679">
        <v>0</v>
      </c>
      <c r="AO97" s="286">
        <v>0</v>
      </c>
      <c r="AP97" s="208"/>
      <c r="AQ97" s="208"/>
      <c r="AR97" s="208"/>
      <c r="AS97" s="208"/>
      <c r="AT97" s="208"/>
      <c r="AV97" s="921"/>
      <c r="AW97" s="208"/>
      <c r="AX97" s="208"/>
      <c r="AY97" s="208"/>
      <c r="AZ97" s="208"/>
    </row>
    <row r="98" spans="1:52" ht="11.1" customHeight="1" x14ac:dyDescent="0.25">
      <c r="A98" s="657">
        <v>92</v>
      </c>
      <c r="B98" s="3548"/>
      <c r="C98" s="269" t="s">
        <v>197</v>
      </c>
      <c r="D98" s="1570">
        <v>1</v>
      </c>
      <c r="E98" s="931"/>
      <c r="F98" s="937"/>
      <c r="G98" s="934"/>
      <c r="H98" s="662"/>
      <c r="I98" s="3564"/>
      <c r="J98" s="3556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3382"/>
      <c r="AA98" s="666"/>
      <c r="AB98" s="667"/>
      <c r="AC98" s="668"/>
      <c r="AD98" s="669"/>
      <c r="AE98" s="3376"/>
      <c r="AF98" s="262"/>
      <c r="AG98" s="267"/>
      <c r="AH98" s="913">
        <v>8</v>
      </c>
      <c r="AI98" s="690"/>
      <c r="AJ98" s="256">
        <v>8</v>
      </c>
      <c r="AK98" s="687">
        <v>39599</v>
      </c>
      <c r="AL98" s="696">
        <v>1</v>
      </c>
      <c r="AM98" s="698">
        <v>61</v>
      </c>
      <c r="AN98" s="679">
        <v>61</v>
      </c>
      <c r="AO98" s="268">
        <v>7.625</v>
      </c>
      <c r="AP98" s="208"/>
      <c r="AQ98" s="208"/>
      <c r="AR98" s="208"/>
      <c r="AS98" s="208"/>
      <c r="AT98" s="208"/>
      <c r="AV98" s="921"/>
      <c r="AW98" s="208"/>
      <c r="AX98" s="208"/>
      <c r="AY98" s="208"/>
      <c r="AZ98" s="208"/>
    </row>
    <row r="99" spans="1:52" ht="11.1" customHeight="1" x14ac:dyDescent="0.25">
      <c r="A99" s="657">
        <v>93</v>
      </c>
      <c r="B99" s="3548"/>
      <c r="C99" s="259" t="s">
        <v>35</v>
      </c>
      <c r="D99" s="1569"/>
      <c r="E99" s="931"/>
      <c r="F99" s="937"/>
      <c r="G99" s="934"/>
      <c r="H99" s="662"/>
      <c r="I99" s="3563"/>
      <c r="J99" s="3558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656"/>
      <c r="AA99" s="666"/>
      <c r="AB99" s="667"/>
      <c r="AC99" s="668"/>
      <c r="AD99" s="669"/>
      <c r="AE99" s="3376"/>
      <c r="AF99" s="262"/>
      <c r="AG99" s="288"/>
      <c r="AH99" s="691">
        <v>1</v>
      </c>
      <c r="AI99" s="692"/>
      <c r="AJ99" s="256">
        <v>1</v>
      </c>
      <c r="AK99" s="687">
        <v>39564</v>
      </c>
      <c r="AL99" s="700"/>
      <c r="AM99" s="701">
        <v>12</v>
      </c>
      <c r="AN99" s="679">
        <v>12</v>
      </c>
      <c r="AO99" s="286">
        <v>12</v>
      </c>
      <c r="AQ99" s="208"/>
      <c r="AR99" s="208"/>
      <c r="AS99" s="208"/>
      <c r="AT99" s="208"/>
      <c r="AV99" s="921"/>
      <c r="AW99" s="208"/>
      <c r="AX99" s="208"/>
      <c r="AY99" s="208"/>
      <c r="AZ99" s="208"/>
    </row>
    <row r="100" spans="1:52" ht="11.1" customHeight="1" x14ac:dyDescent="0.25">
      <c r="A100" s="657">
        <v>94</v>
      </c>
      <c r="B100" s="3548"/>
      <c r="C100" s="259" t="s">
        <v>6</v>
      </c>
      <c r="D100" s="1569"/>
      <c r="E100" s="931"/>
      <c r="F100" s="937"/>
      <c r="G100" s="934"/>
      <c r="H100" s="662"/>
      <c r="I100" s="3564"/>
      <c r="J100" s="3557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3382"/>
      <c r="AA100" s="666"/>
      <c r="AB100" s="667"/>
      <c r="AC100" s="668"/>
      <c r="AD100" s="669"/>
      <c r="AE100" s="3376"/>
      <c r="AF100" s="262"/>
      <c r="AG100" s="267"/>
      <c r="AH100" s="913">
        <v>5</v>
      </c>
      <c r="AI100" s="690"/>
      <c r="AJ100" s="256">
        <v>5</v>
      </c>
      <c r="AK100" s="687">
        <v>39536</v>
      </c>
      <c r="AL100" s="696"/>
      <c r="AM100" s="697">
        <v>14</v>
      </c>
      <c r="AN100" s="679">
        <v>14</v>
      </c>
      <c r="AO100" s="268">
        <v>2.8</v>
      </c>
      <c r="AP100" s="208"/>
      <c r="AQ100" s="208"/>
      <c r="AR100" s="208"/>
      <c r="AS100" s="208"/>
      <c r="AT100" s="208"/>
      <c r="AV100" s="921"/>
      <c r="AW100" s="208"/>
      <c r="AX100" s="208"/>
      <c r="AY100" s="208"/>
      <c r="AZ100" s="208"/>
    </row>
    <row r="101" spans="1:52" ht="11.1" customHeight="1" x14ac:dyDescent="0.25">
      <c r="A101" s="657">
        <v>95</v>
      </c>
      <c r="B101" s="237"/>
      <c r="C101" s="259" t="s">
        <v>198</v>
      </c>
      <c r="D101" s="1569"/>
      <c r="E101" s="931"/>
      <c r="F101" s="937"/>
      <c r="G101" s="934"/>
      <c r="H101" s="662"/>
      <c r="I101" s="3563"/>
      <c r="J101" s="3558"/>
      <c r="K101" s="239"/>
      <c r="L101" s="240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656"/>
      <c r="AA101" s="666"/>
      <c r="AB101" s="667"/>
      <c r="AC101" s="668"/>
      <c r="AD101" s="669"/>
      <c r="AE101" s="3376"/>
      <c r="AF101" s="262"/>
      <c r="AG101" s="288"/>
      <c r="AH101" s="691">
        <v>1</v>
      </c>
      <c r="AI101" s="692"/>
      <c r="AJ101" s="256">
        <v>1</v>
      </c>
      <c r="AK101" s="687">
        <v>39480</v>
      </c>
      <c r="AL101" s="700"/>
      <c r="AM101" s="701">
        <v>0</v>
      </c>
      <c r="AN101" s="679">
        <v>0</v>
      </c>
      <c r="AO101" s="286">
        <v>0</v>
      </c>
      <c r="AP101" s="208"/>
      <c r="AQ101" s="208"/>
      <c r="AR101" s="208"/>
      <c r="AS101" s="208"/>
      <c r="AT101" s="208"/>
      <c r="AV101" s="921"/>
      <c r="AW101" s="208"/>
      <c r="AX101" s="208"/>
      <c r="AY101" s="208"/>
      <c r="AZ101" s="208"/>
    </row>
    <row r="102" spans="1:52" ht="11.1" customHeight="1" x14ac:dyDescent="0.25">
      <c r="A102" s="657">
        <v>96</v>
      </c>
      <c r="B102" s="3548"/>
      <c r="C102" s="278" t="s">
        <v>66</v>
      </c>
      <c r="D102" s="1571"/>
      <c r="E102" s="931"/>
      <c r="F102" s="937"/>
      <c r="G102" s="934"/>
      <c r="H102" s="662"/>
      <c r="I102" s="3565"/>
      <c r="J102" s="3558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656"/>
      <c r="AA102" s="666"/>
      <c r="AB102" s="667"/>
      <c r="AC102" s="668"/>
      <c r="AD102" s="669"/>
      <c r="AE102" s="3376"/>
      <c r="AF102" s="262"/>
      <c r="AG102" s="288"/>
      <c r="AH102" s="691">
        <v>1</v>
      </c>
      <c r="AI102" s="692"/>
      <c r="AJ102" s="256">
        <v>1</v>
      </c>
      <c r="AK102" s="687">
        <v>39410</v>
      </c>
      <c r="AL102" s="700"/>
      <c r="AM102" s="701">
        <v>0</v>
      </c>
      <c r="AN102" s="679">
        <v>0</v>
      </c>
      <c r="AO102" s="286">
        <v>0</v>
      </c>
      <c r="AQ102" s="208"/>
      <c r="AR102" s="208"/>
      <c r="AS102" s="208"/>
      <c r="AT102" s="208"/>
      <c r="AV102" s="921"/>
      <c r="AW102" s="208"/>
      <c r="AX102" s="208"/>
      <c r="AY102" s="208"/>
      <c r="AZ102" s="208"/>
    </row>
    <row r="103" spans="1:52" s="290" customFormat="1" ht="11.1" customHeight="1" x14ac:dyDescent="0.25">
      <c r="A103" s="657">
        <v>97</v>
      </c>
      <c r="B103" s="3548"/>
      <c r="C103" s="259" t="s">
        <v>15</v>
      </c>
      <c r="D103" s="1569"/>
      <c r="E103" s="931"/>
      <c r="F103" s="937"/>
      <c r="G103" s="934"/>
      <c r="H103" s="662"/>
      <c r="I103" s="3563"/>
      <c r="J103" s="3558"/>
      <c r="K103" s="709"/>
      <c r="L103" s="710"/>
      <c r="M103" s="711"/>
      <c r="N103" s="711"/>
      <c r="O103" s="711"/>
      <c r="P103" s="711"/>
      <c r="Q103" s="711"/>
      <c r="R103" s="711"/>
      <c r="S103" s="711"/>
      <c r="T103" s="711"/>
      <c r="U103" s="711"/>
      <c r="V103" s="711"/>
      <c r="W103" s="711"/>
      <c r="X103" s="711"/>
      <c r="Y103" s="711"/>
      <c r="Z103" s="656"/>
      <c r="AA103" s="666"/>
      <c r="AB103" s="667"/>
      <c r="AC103" s="668"/>
      <c r="AD103" s="669"/>
      <c r="AE103" s="3376"/>
      <c r="AF103" s="262"/>
      <c r="AG103" s="288"/>
      <c r="AH103" s="691">
        <v>1</v>
      </c>
      <c r="AI103" s="692"/>
      <c r="AJ103" s="256">
        <v>1</v>
      </c>
      <c r="AK103" s="687">
        <v>39410</v>
      </c>
      <c r="AL103" s="700"/>
      <c r="AM103" s="701">
        <v>4</v>
      </c>
      <c r="AN103" s="679">
        <v>4</v>
      </c>
      <c r="AO103" s="286">
        <v>4</v>
      </c>
      <c r="AU103" s="924"/>
      <c r="AV103" s="924"/>
    </row>
    <row r="104" spans="1:52" ht="11.1" customHeight="1" x14ac:dyDescent="0.25">
      <c r="A104" s="657">
        <v>98</v>
      </c>
      <c r="B104" s="3548"/>
      <c r="C104" s="259" t="s">
        <v>5</v>
      </c>
      <c r="D104" s="1569"/>
      <c r="E104" s="931"/>
      <c r="F104" s="937"/>
      <c r="G104" s="934"/>
      <c r="H104" s="662"/>
      <c r="I104" s="3564"/>
      <c r="J104" s="3557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3382"/>
      <c r="AA104" s="666"/>
      <c r="AB104" s="667"/>
      <c r="AC104" s="668"/>
      <c r="AD104" s="669"/>
      <c r="AE104" s="3376"/>
      <c r="AF104" s="262"/>
      <c r="AG104" s="267"/>
      <c r="AH104" s="913">
        <v>3</v>
      </c>
      <c r="AI104" s="690"/>
      <c r="AJ104" s="256">
        <v>3</v>
      </c>
      <c r="AK104" s="687">
        <v>39389</v>
      </c>
      <c r="AL104" s="696"/>
      <c r="AM104" s="697">
        <v>8</v>
      </c>
      <c r="AN104" s="679">
        <v>8</v>
      </c>
      <c r="AO104" s="268">
        <v>2.6666666666666665</v>
      </c>
      <c r="AQ104" s="208"/>
      <c r="AR104" s="208"/>
      <c r="AS104" s="208"/>
      <c r="AT104" s="208"/>
      <c r="AV104" s="921"/>
      <c r="AW104" s="208"/>
      <c r="AX104" s="208"/>
      <c r="AY104" s="208"/>
      <c r="AZ104" s="208"/>
    </row>
    <row r="105" spans="1:52" ht="11.1" customHeight="1" x14ac:dyDescent="0.25">
      <c r="A105" s="657">
        <v>99</v>
      </c>
      <c r="B105" s="3548"/>
      <c r="C105" s="259" t="s">
        <v>54</v>
      </c>
      <c r="D105" s="1569"/>
      <c r="E105" s="931"/>
      <c r="F105" s="937"/>
      <c r="G105" s="934"/>
      <c r="H105" s="662"/>
      <c r="I105" s="3563"/>
      <c r="J105" s="355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656"/>
      <c r="AA105" s="666"/>
      <c r="AB105" s="667"/>
      <c r="AC105" s="668"/>
      <c r="AD105" s="669"/>
      <c r="AE105" s="3376"/>
      <c r="AF105" s="262"/>
      <c r="AG105" s="288"/>
      <c r="AH105" s="691">
        <v>1</v>
      </c>
      <c r="AI105" s="692"/>
      <c r="AJ105" s="256">
        <v>1</v>
      </c>
      <c r="AK105" s="687">
        <v>39308</v>
      </c>
      <c r="AL105" s="700"/>
      <c r="AM105" s="701">
        <v>3</v>
      </c>
      <c r="AN105" s="679">
        <v>3</v>
      </c>
      <c r="AO105" s="286">
        <v>3</v>
      </c>
      <c r="AQ105" s="208"/>
      <c r="AR105" s="208"/>
      <c r="AS105" s="208"/>
      <c r="AT105" s="208"/>
      <c r="AV105" s="921"/>
      <c r="AW105" s="208"/>
      <c r="AX105" s="208"/>
      <c r="AY105" s="208"/>
      <c r="AZ105" s="208"/>
    </row>
    <row r="106" spans="1:52" ht="11.1" customHeight="1" x14ac:dyDescent="0.25">
      <c r="A106" s="657">
        <v>100</v>
      </c>
      <c r="B106" s="3548"/>
      <c r="C106" s="259" t="s">
        <v>199</v>
      </c>
      <c r="D106" s="1569"/>
      <c r="E106" s="931"/>
      <c r="F106" s="937"/>
      <c r="G106" s="934"/>
      <c r="H106" s="662"/>
      <c r="I106" s="3563"/>
      <c r="J106" s="3558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656"/>
      <c r="AA106" s="666"/>
      <c r="AB106" s="667"/>
      <c r="AC106" s="668"/>
      <c r="AD106" s="669"/>
      <c r="AE106" s="3376"/>
      <c r="AF106" s="262"/>
      <c r="AG106" s="288"/>
      <c r="AH106" s="691">
        <v>1</v>
      </c>
      <c r="AI106" s="692"/>
      <c r="AJ106" s="256">
        <v>1</v>
      </c>
      <c r="AK106" s="687">
        <v>39308</v>
      </c>
      <c r="AL106" s="700"/>
      <c r="AM106" s="701">
        <v>0</v>
      </c>
      <c r="AN106" s="679">
        <v>0</v>
      </c>
      <c r="AO106" s="286">
        <v>0</v>
      </c>
      <c r="AQ106" s="208"/>
      <c r="AR106" s="208"/>
      <c r="AS106" s="208"/>
      <c r="AT106" s="208"/>
      <c r="AV106" s="921"/>
      <c r="AW106" s="208"/>
      <c r="AX106" s="208"/>
      <c r="AY106" s="208"/>
      <c r="AZ106" s="208"/>
    </row>
    <row r="107" spans="1:52" ht="11.1" customHeight="1" x14ac:dyDescent="0.25">
      <c r="A107" s="657">
        <v>101</v>
      </c>
      <c r="B107" s="237"/>
      <c r="C107" s="259" t="s">
        <v>51</v>
      </c>
      <c r="D107" s="1569"/>
      <c r="E107" s="931"/>
      <c r="F107" s="937"/>
      <c r="G107" s="934"/>
      <c r="H107" s="662"/>
      <c r="I107" s="3564"/>
      <c r="J107" s="3556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3382"/>
      <c r="AA107" s="666"/>
      <c r="AB107" s="667"/>
      <c r="AC107" s="668"/>
      <c r="AD107" s="669"/>
      <c r="AE107" s="3376"/>
      <c r="AF107" s="262"/>
      <c r="AG107" s="267"/>
      <c r="AH107" s="913">
        <v>2</v>
      </c>
      <c r="AI107" s="690"/>
      <c r="AJ107" s="256">
        <v>2</v>
      </c>
      <c r="AK107" s="687">
        <v>39263</v>
      </c>
      <c r="AL107" s="696"/>
      <c r="AM107" s="697">
        <v>8</v>
      </c>
      <c r="AN107" s="679">
        <v>8</v>
      </c>
      <c r="AO107" s="268">
        <v>4</v>
      </c>
      <c r="AQ107" s="208"/>
      <c r="AR107" s="208"/>
      <c r="AS107" s="208"/>
      <c r="AT107" s="208"/>
      <c r="AV107" s="921"/>
      <c r="AW107" s="208"/>
      <c r="AX107" s="208"/>
      <c r="AY107" s="208"/>
      <c r="AZ107" s="208"/>
    </row>
    <row r="108" spans="1:52" ht="11.1" customHeight="1" x14ac:dyDescent="0.25">
      <c r="A108" s="657">
        <v>102</v>
      </c>
      <c r="B108" s="3548"/>
      <c r="C108" s="259" t="s">
        <v>53</v>
      </c>
      <c r="D108" s="1569"/>
      <c r="E108" s="931"/>
      <c r="F108" s="937"/>
      <c r="G108" s="934"/>
      <c r="H108" s="662"/>
      <c r="I108" s="3563"/>
      <c r="J108" s="3558"/>
      <c r="K108" s="239"/>
      <c r="L108" s="240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656"/>
      <c r="AA108" s="666"/>
      <c r="AB108" s="667"/>
      <c r="AC108" s="668"/>
      <c r="AD108" s="669"/>
      <c r="AE108" s="3376"/>
      <c r="AF108" s="262"/>
      <c r="AG108" s="288"/>
      <c r="AH108" s="691">
        <v>1</v>
      </c>
      <c r="AI108" s="692"/>
      <c r="AJ108" s="256">
        <v>1</v>
      </c>
      <c r="AK108" s="687">
        <v>39263</v>
      </c>
      <c r="AL108" s="700"/>
      <c r="AM108" s="701">
        <v>6</v>
      </c>
      <c r="AN108" s="679">
        <v>6</v>
      </c>
      <c r="AO108" s="286">
        <v>6</v>
      </c>
      <c r="AQ108" s="208"/>
      <c r="AR108" s="208"/>
      <c r="AS108" s="208"/>
      <c r="AT108" s="208"/>
      <c r="AV108" s="921"/>
      <c r="AW108" s="208"/>
      <c r="AX108" s="208"/>
      <c r="AY108" s="208"/>
      <c r="AZ108" s="208"/>
    </row>
    <row r="109" spans="1:52" ht="11.1" customHeight="1" x14ac:dyDescent="0.25">
      <c r="A109" s="657">
        <v>103</v>
      </c>
      <c r="B109" s="3548"/>
      <c r="C109" s="259" t="s">
        <v>67</v>
      </c>
      <c r="D109" s="1569"/>
      <c r="E109" s="931"/>
      <c r="F109" s="937"/>
      <c r="G109" s="934"/>
      <c r="H109" s="662"/>
      <c r="I109" s="3563"/>
      <c r="J109" s="3558"/>
      <c r="K109" s="239"/>
      <c r="L109" s="240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656"/>
      <c r="AA109" s="666"/>
      <c r="AB109" s="667"/>
      <c r="AC109" s="668"/>
      <c r="AD109" s="669"/>
      <c r="AE109" s="3376"/>
      <c r="AF109" s="262"/>
      <c r="AG109" s="288"/>
      <c r="AH109" s="691">
        <v>1</v>
      </c>
      <c r="AI109" s="692"/>
      <c r="AJ109" s="256">
        <v>1</v>
      </c>
      <c r="AK109" s="687">
        <v>39227</v>
      </c>
      <c r="AL109" s="700"/>
      <c r="AM109" s="701">
        <v>0</v>
      </c>
      <c r="AN109" s="679">
        <v>0</v>
      </c>
      <c r="AO109" s="286">
        <v>0</v>
      </c>
      <c r="AQ109" s="208"/>
      <c r="AR109" s="208"/>
      <c r="AS109" s="208"/>
      <c r="AT109" s="208"/>
      <c r="AV109" s="921"/>
      <c r="AW109" s="208"/>
      <c r="AX109" s="208"/>
      <c r="AY109" s="208"/>
      <c r="AZ109" s="208"/>
    </row>
    <row r="110" spans="1:52" ht="11.1" customHeight="1" thickBot="1" x14ac:dyDescent="0.3">
      <c r="A110" s="657">
        <v>104</v>
      </c>
      <c r="B110" s="3548"/>
      <c r="C110" s="259" t="s">
        <v>52</v>
      </c>
      <c r="D110" s="1569"/>
      <c r="E110" s="931"/>
      <c r="F110" s="937"/>
      <c r="G110" s="934"/>
      <c r="H110" s="662"/>
      <c r="I110" s="3563"/>
      <c r="J110" s="3566"/>
      <c r="K110" s="745"/>
      <c r="L110" s="746"/>
      <c r="M110" s="747"/>
      <c r="N110" s="747"/>
      <c r="O110" s="747"/>
      <c r="P110" s="747"/>
      <c r="Q110" s="747"/>
      <c r="R110" s="747"/>
      <c r="S110" s="747"/>
      <c r="T110" s="747"/>
      <c r="U110" s="747"/>
      <c r="V110" s="747"/>
      <c r="W110" s="747"/>
      <c r="X110" s="747"/>
      <c r="Y110" s="747"/>
      <c r="Z110" s="3390"/>
      <c r="AA110" s="800"/>
      <c r="AB110" s="801"/>
      <c r="AC110" s="802"/>
      <c r="AD110" s="749"/>
      <c r="AE110" s="3379"/>
      <c r="AF110" s="750"/>
      <c r="AG110" s="751"/>
      <c r="AH110" s="693">
        <v>1</v>
      </c>
      <c r="AI110" s="694"/>
      <c r="AJ110" s="695">
        <v>1</v>
      </c>
      <c r="AK110" s="3512">
        <v>39227</v>
      </c>
      <c r="AL110" s="753"/>
      <c r="AM110" s="702">
        <v>1</v>
      </c>
      <c r="AN110" s="703">
        <v>1</v>
      </c>
      <c r="AO110" s="680">
        <v>1</v>
      </c>
      <c r="AQ110" s="208"/>
      <c r="AR110" s="208"/>
      <c r="AS110" s="208"/>
      <c r="AT110" s="208"/>
      <c r="AV110" s="921"/>
      <c r="AW110" s="208"/>
      <c r="AX110" s="208"/>
      <c r="AY110" s="208"/>
      <c r="AZ110" s="208"/>
    </row>
    <row r="111" spans="1:52" ht="6" customHeight="1" thickTop="1" x14ac:dyDescent="0.25">
      <c r="I111" s="219"/>
      <c r="J111" s="219"/>
      <c r="K111" s="295"/>
      <c r="L111" s="295"/>
      <c r="M111" s="3567"/>
      <c r="N111" s="295"/>
      <c r="O111" s="3568"/>
      <c r="P111" s="3567"/>
      <c r="Q111" s="3016"/>
      <c r="R111" s="3016"/>
      <c r="S111" s="3567"/>
      <c r="T111" s="3016"/>
      <c r="U111" s="3016"/>
      <c r="V111" s="3016"/>
      <c r="W111" s="3016"/>
      <c r="X111" s="3567"/>
      <c r="Y111" s="3567"/>
      <c r="Z111" s="347"/>
      <c r="AA111" s="347"/>
      <c r="AB111" s="347"/>
      <c r="AC111" s="347"/>
      <c r="AD111" s="347"/>
      <c r="AE111" s="347"/>
      <c r="AF111" s="219"/>
      <c r="AI111" s="3569"/>
      <c r="AJ111" s="3570"/>
      <c r="AK111" s="3570"/>
      <c r="AL111" s="2539"/>
      <c r="AN111" s="3571"/>
      <c r="AO111" s="3571"/>
      <c r="AP111" s="3571"/>
      <c r="AQ111" s="3572"/>
      <c r="AR111" s="3572"/>
      <c r="AS111" s="208"/>
      <c r="AT111" s="208"/>
      <c r="AV111" s="921"/>
      <c r="AW111" s="208"/>
      <c r="AX111" s="208"/>
      <c r="AY111" s="208"/>
      <c r="AZ111" s="208"/>
    </row>
    <row r="112" spans="1:52" ht="11.1" customHeight="1" x14ac:dyDescent="0.25">
      <c r="C112" s="4061" t="s">
        <v>14</v>
      </c>
      <c r="D112" s="4061"/>
      <c r="E112" s="4061"/>
      <c r="F112" s="4061"/>
      <c r="G112" s="4061"/>
      <c r="H112" s="4061"/>
      <c r="I112" s="4061"/>
      <c r="J112" s="3573"/>
      <c r="K112" s="307">
        <v>14</v>
      </c>
      <c r="L112" s="307">
        <v>17</v>
      </c>
      <c r="M112" s="308">
        <v>13</v>
      </c>
      <c r="N112" s="307">
        <v>14</v>
      </c>
      <c r="O112" s="308">
        <v>18</v>
      </c>
      <c r="P112" s="308">
        <v>14</v>
      </c>
      <c r="Q112" s="308">
        <v>11</v>
      </c>
      <c r="R112" s="308">
        <v>15</v>
      </c>
      <c r="S112" s="308">
        <v>12</v>
      </c>
      <c r="T112" s="308">
        <v>16</v>
      </c>
      <c r="U112" s="308">
        <v>13</v>
      </c>
      <c r="V112" s="308">
        <v>11</v>
      </c>
      <c r="W112" s="308">
        <v>14</v>
      </c>
      <c r="X112" s="308">
        <v>15</v>
      </c>
      <c r="Y112" s="308">
        <v>15</v>
      </c>
      <c r="Z112" s="776">
        <v>13</v>
      </c>
      <c r="AA112" s="3850" t="s">
        <v>50</v>
      </c>
      <c r="AB112" s="3851"/>
      <c r="AC112" s="3851"/>
      <c r="AD112" s="3574"/>
      <c r="AE112" s="3574"/>
      <c r="AF112" s="3570"/>
      <c r="AG112" s="3575"/>
      <c r="AH112" s="3575"/>
      <c r="AI112" s="689"/>
      <c r="AJ112" s="3576">
        <v>1879</v>
      </c>
      <c r="AK112" s="689" t="s">
        <v>325</v>
      </c>
      <c r="AL112" s="689"/>
      <c r="AM112" s="689"/>
      <c r="AN112" s="689"/>
      <c r="AO112" s="217"/>
      <c r="AP112" s="208"/>
      <c r="AQ112" s="208"/>
      <c r="AR112" s="208"/>
      <c r="AS112" s="208"/>
      <c r="AT112" s="208"/>
      <c r="AV112" s="921"/>
      <c r="AW112" s="208"/>
      <c r="AX112" s="208"/>
      <c r="AY112" s="208"/>
      <c r="AZ112" s="208"/>
    </row>
    <row r="113" spans="1:53" ht="11.1" customHeight="1" x14ac:dyDescent="0.25">
      <c r="C113" s="3577"/>
      <c r="D113" s="3578"/>
      <c r="E113" s="3577"/>
      <c r="F113" s="3577"/>
      <c r="G113" s="3577"/>
      <c r="U113" s="318"/>
      <c r="V113" s="318"/>
      <c r="W113" s="318"/>
      <c r="Y113" s="318"/>
      <c r="AA113" s="320">
        <v>14.133333333333333</v>
      </c>
      <c r="AB113" s="3868" t="s">
        <v>81</v>
      </c>
      <c r="AC113" s="3868"/>
      <c r="AD113" s="3574"/>
      <c r="AE113" s="3574"/>
      <c r="AF113" s="321"/>
      <c r="AG113" s="322"/>
      <c r="AI113" s="737"/>
      <c r="AJ113" s="738">
        <v>18.067307692307693</v>
      </c>
      <c r="AK113" s="739" t="s">
        <v>327</v>
      </c>
      <c r="AL113" s="739"/>
      <c r="AM113" s="739"/>
      <c r="AN113" s="739"/>
      <c r="AO113" s="740"/>
      <c r="AP113" s="208"/>
      <c r="AQ113" s="208"/>
      <c r="AR113" s="208"/>
      <c r="AS113" s="208"/>
      <c r="AT113" s="208"/>
      <c r="AV113" s="921"/>
      <c r="AW113" s="208"/>
      <c r="AX113" s="208"/>
      <c r="AY113" s="208"/>
      <c r="AZ113" s="208"/>
    </row>
    <row r="114" spans="1:53" ht="11.1" customHeight="1" x14ac:dyDescent="0.25">
      <c r="C114" s="3577"/>
      <c r="D114" s="3578"/>
      <c r="E114" s="3577"/>
      <c r="F114" s="3577"/>
      <c r="G114" s="3577"/>
      <c r="U114" s="318"/>
      <c r="V114" s="318"/>
      <c r="W114" s="318"/>
      <c r="Y114" s="318"/>
      <c r="AF114" s="3574"/>
      <c r="AG114" s="3574"/>
      <c r="AH114" s="3574"/>
      <c r="AI114" s="741"/>
      <c r="AJ114" s="742">
        <v>40</v>
      </c>
      <c r="AK114" s="743" t="s">
        <v>59</v>
      </c>
      <c r="AL114" s="743"/>
      <c r="AM114" s="743"/>
      <c r="AN114" s="743"/>
      <c r="AO114" s="744"/>
      <c r="AP114" s="3579"/>
      <c r="AQ114" s="3579"/>
      <c r="AR114" s="3579"/>
      <c r="AS114" s="3579"/>
      <c r="AT114" s="3580"/>
      <c r="AU114" s="3581"/>
      <c r="AV114" s="3581"/>
      <c r="AW114" s="3582"/>
      <c r="AX114" s="3581"/>
      <c r="AZ114" s="208"/>
    </row>
    <row r="115" spans="1:53" ht="11.1" customHeight="1" thickBot="1" x14ac:dyDescent="0.3">
      <c r="C115" s="3577"/>
      <c r="D115" s="3578"/>
      <c r="E115" s="3577"/>
      <c r="F115" s="3577"/>
      <c r="G115" s="3577"/>
      <c r="U115" s="318"/>
      <c r="V115" s="318"/>
      <c r="W115" s="318"/>
      <c r="Y115" s="318"/>
      <c r="AF115" s="3574"/>
      <c r="AG115" s="3574"/>
      <c r="AH115" s="3574"/>
      <c r="AI115" s="355"/>
      <c r="AJ115" s="321"/>
      <c r="AK115" s="321"/>
      <c r="AL115" s="322"/>
      <c r="AN115" s="3571"/>
      <c r="AO115" s="3579"/>
      <c r="AP115" s="3579"/>
      <c r="AQ115" s="3579"/>
      <c r="AR115" s="3579"/>
      <c r="AS115" s="3579"/>
      <c r="AT115" s="3579"/>
      <c r="AU115" s="3581"/>
      <c r="AV115" s="3581"/>
      <c r="AW115" s="3580"/>
      <c r="AX115" s="3581"/>
      <c r="AY115" s="3581"/>
      <c r="AZ115" s="3581"/>
      <c r="BA115" s="217"/>
    </row>
    <row r="116" spans="1:53" ht="11.1" customHeight="1" thickTop="1" x14ac:dyDescent="0.25">
      <c r="A116" s="659"/>
      <c r="B116" s="326"/>
      <c r="C116" s="327"/>
      <c r="D116" s="328"/>
      <c r="E116" s="329"/>
      <c r="F116" s="329"/>
      <c r="G116" s="329"/>
      <c r="H116" s="329"/>
      <c r="I116" s="326"/>
      <c r="J116" s="326"/>
      <c r="K116" s="331"/>
      <c r="L116" s="331"/>
      <c r="M116" s="331"/>
      <c r="N116" s="331"/>
      <c r="O116" s="331"/>
      <c r="P116" s="331"/>
      <c r="Q116" s="331"/>
      <c r="R116" s="331"/>
      <c r="S116" s="332"/>
      <c r="T116" s="332"/>
      <c r="U116" s="331"/>
      <c r="V116" s="331"/>
      <c r="W116" s="331"/>
      <c r="X116" s="331"/>
      <c r="Y116" s="333"/>
      <c r="Z116" s="333"/>
      <c r="AA116" s="333"/>
      <c r="AB116" s="333"/>
      <c r="AC116" s="333"/>
      <c r="AD116" s="333"/>
      <c r="AE116" s="334"/>
      <c r="AF116" s="334"/>
      <c r="AG116" s="326"/>
      <c r="AH116" s="335"/>
      <c r="AI116" s="335"/>
      <c r="AJ116" s="335"/>
      <c r="AK116" s="335"/>
      <c r="AL116" s="336"/>
      <c r="AM116" s="337"/>
      <c r="AN116" s="335"/>
      <c r="AO116" s="335"/>
      <c r="AP116" s="335"/>
      <c r="AQ116" s="335"/>
      <c r="AR116" s="335"/>
      <c r="AS116" s="335"/>
      <c r="AT116" s="927"/>
      <c r="AU116" s="927"/>
      <c r="AV116" s="335"/>
      <c r="AW116" s="335"/>
      <c r="AX116" s="335"/>
      <c r="AY116" s="338"/>
      <c r="AZ116" s="339"/>
    </row>
    <row r="117" spans="1:53" ht="11.1" customHeight="1" thickBot="1" x14ac:dyDescent="0.3">
      <c r="E117" s="4062" t="s">
        <v>162</v>
      </c>
      <c r="F117" s="4062"/>
      <c r="G117" s="4062"/>
      <c r="H117" s="4062"/>
      <c r="I117" s="4062"/>
      <c r="J117" s="4062"/>
      <c r="AE117" s="208"/>
      <c r="AF117" s="219"/>
      <c r="AK117" s="219"/>
      <c r="AL117" s="219"/>
      <c r="AW117" s="217"/>
      <c r="AX117" s="210"/>
      <c r="AZ117" s="208"/>
    </row>
    <row r="118" spans="1:53" ht="11.1" customHeight="1" x14ac:dyDescent="0.25">
      <c r="E118" s="4062"/>
      <c r="F118" s="4062"/>
      <c r="G118" s="4062"/>
      <c r="H118" s="4062"/>
      <c r="I118" s="4062"/>
      <c r="J118" s="4062"/>
      <c r="K118" s="340" t="s">
        <v>39</v>
      </c>
      <c r="L118" s="340" t="s">
        <v>38</v>
      </c>
      <c r="M118" s="341" t="s">
        <v>314</v>
      </c>
      <c r="N118" s="341" t="s">
        <v>9</v>
      </c>
      <c r="O118" s="340" t="s">
        <v>13</v>
      </c>
      <c r="P118" s="340" t="s">
        <v>12</v>
      </c>
      <c r="Q118" s="340" t="s">
        <v>10</v>
      </c>
      <c r="R118" s="340" t="s">
        <v>163</v>
      </c>
      <c r="S118" s="340" t="s">
        <v>164</v>
      </c>
      <c r="T118" s="340" t="s">
        <v>165</v>
      </c>
      <c r="U118" s="340" t="s">
        <v>166</v>
      </c>
      <c r="V118" s="3583"/>
      <c r="W118" s="3892" t="s">
        <v>79</v>
      </c>
      <c r="X118" s="3893"/>
      <c r="Y118" s="3893"/>
      <c r="Z118" s="3893"/>
      <c r="AA118" s="3893"/>
      <c r="AB118" s="3893"/>
      <c r="AC118" s="3893"/>
      <c r="AD118" s="3893"/>
      <c r="AE118" s="3893"/>
      <c r="AF118" s="3893"/>
      <c r="AG118" s="3893"/>
      <c r="AH118" s="3894"/>
      <c r="AI118" s="3584"/>
      <c r="AJ118" s="3931" t="s">
        <v>78</v>
      </c>
      <c r="AK118" s="3932"/>
      <c r="AL118" s="3932"/>
      <c r="AM118" s="3932"/>
      <c r="AN118" s="3932"/>
      <c r="AO118" s="3932"/>
      <c r="AP118" s="3932"/>
      <c r="AQ118" s="3932"/>
      <c r="AR118" s="3932"/>
      <c r="AS118" s="3932"/>
      <c r="AT118" s="3932"/>
      <c r="AU118" s="3932"/>
      <c r="AV118" s="3932"/>
      <c r="AW118" s="3933"/>
      <c r="AY118" s="208"/>
      <c r="AZ118" s="208"/>
    </row>
    <row r="119" spans="1:53" ht="11.1" customHeight="1" thickBot="1" x14ac:dyDescent="0.3">
      <c r="H119" s="1577" t="s">
        <v>4</v>
      </c>
      <c r="I119" s="219"/>
      <c r="K119" s="343">
        <v>12</v>
      </c>
      <c r="L119" s="343">
        <v>13</v>
      </c>
      <c r="M119" s="343">
        <v>14</v>
      </c>
      <c r="N119" s="343">
        <v>15</v>
      </c>
      <c r="O119" s="343">
        <v>16</v>
      </c>
      <c r="P119" s="343">
        <v>17</v>
      </c>
      <c r="Q119" s="343">
        <v>18</v>
      </c>
      <c r="R119" s="343">
        <v>19</v>
      </c>
      <c r="S119" s="343">
        <v>20</v>
      </c>
      <c r="T119" s="343">
        <v>21</v>
      </c>
      <c r="U119" s="343">
        <v>22</v>
      </c>
      <c r="V119" s="3585"/>
      <c r="W119" s="3895"/>
      <c r="X119" s="3896"/>
      <c r="Y119" s="3896"/>
      <c r="Z119" s="3896"/>
      <c r="AA119" s="3896"/>
      <c r="AB119" s="3896"/>
      <c r="AC119" s="3896"/>
      <c r="AD119" s="3896"/>
      <c r="AE119" s="3896"/>
      <c r="AF119" s="3896"/>
      <c r="AG119" s="3896"/>
      <c r="AH119" s="3897"/>
      <c r="AI119" s="3584"/>
      <c r="AJ119" s="3934"/>
      <c r="AK119" s="3935"/>
      <c r="AL119" s="3935"/>
      <c r="AM119" s="3935"/>
      <c r="AN119" s="3935"/>
      <c r="AO119" s="3935"/>
      <c r="AP119" s="3935"/>
      <c r="AQ119" s="3935"/>
      <c r="AR119" s="3935"/>
      <c r="AS119" s="3935"/>
      <c r="AT119" s="3935"/>
      <c r="AU119" s="3935"/>
      <c r="AV119" s="3935"/>
      <c r="AW119" s="3936"/>
      <c r="AY119" s="208"/>
      <c r="AZ119" s="208"/>
    </row>
    <row r="120" spans="1:53" ht="11.1" customHeight="1" thickBot="1" x14ac:dyDescent="0.3">
      <c r="H120" s="1578" t="s">
        <v>16</v>
      </c>
      <c r="I120" s="219"/>
      <c r="K120" s="723">
        <v>9</v>
      </c>
      <c r="L120" s="345">
        <v>10</v>
      </c>
      <c r="M120" s="345">
        <v>11</v>
      </c>
      <c r="N120" s="345">
        <v>12</v>
      </c>
      <c r="O120" s="345">
        <v>13</v>
      </c>
      <c r="P120" s="345">
        <v>14</v>
      </c>
      <c r="Q120" s="345">
        <v>15</v>
      </c>
      <c r="R120" s="345">
        <v>16</v>
      </c>
      <c r="S120" s="345">
        <v>17</v>
      </c>
      <c r="T120" s="345">
        <v>18</v>
      </c>
      <c r="U120" s="345">
        <v>19</v>
      </c>
      <c r="V120" s="3585"/>
      <c r="X120" s="215"/>
      <c r="Y120" s="208"/>
      <c r="Z120" s="208"/>
      <c r="AA120" s="208"/>
      <c r="AB120" s="208"/>
      <c r="AC120" s="208"/>
      <c r="AD120" s="208"/>
      <c r="AE120" s="208"/>
      <c r="AG120" s="208"/>
      <c r="AH120" s="208"/>
      <c r="AJ120" s="3586"/>
      <c r="AK120" s="3586"/>
      <c r="AL120" s="3586"/>
      <c r="AM120" s="221"/>
      <c r="AN120" s="221"/>
      <c r="AO120" s="221"/>
      <c r="AP120" s="221"/>
      <c r="AQ120" s="221"/>
      <c r="AR120" s="928"/>
      <c r="AS120" s="921"/>
      <c r="AT120" s="219"/>
      <c r="AU120" s="219"/>
      <c r="AV120" s="347"/>
      <c r="AW120" s="217"/>
      <c r="AY120" s="208"/>
      <c r="AZ120" s="208"/>
    </row>
    <row r="121" spans="1:53" ht="11.1" customHeight="1" thickBot="1" x14ac:dyDescent="0.3">
      <c r="H121" s="1577" t="s">
        <v>17</v>
      </c>
      <c r="I121" s="219"/>
      <c r="K121" s="736">
        <v>6</v>
      </c>
      <c r="L121" s="724">
        <v>8</v>
      </c>
      <c r="M121" s="723">
        <v>9</v>
      </c>
      <c r="N121" s="723">
        <v>10</v>
      </c>
      <c r="O121" s="344">
        <v>11</v>
      </c>
      <c r="P121" s="344">
        <v>12</v>
      </c>
      <c r="Q121" s="344">
        <v>13</v>
      </c>
      <c r="R121" s="344">
        <v>14</v>
      </c>
      <c r="S121" s="344">
        <v>15</v>
      </c>
      <c r="T121" s="344">
        <v>16</v>
      </c>
      <c r="U121" s="345">
        <v>17</v>
      </c>
      <c r="V121" s="3585"/>
      <c r="W121" s="3820" t="s">
        <v>225</v>
      </c>
      <c r="X121" s="4057" t="s">
        <v>77</v>
      </c>
      <c r="Y121" s="4058"/>
      <c r="Z121" s="4058"/>
      <c r="AA121" s="4058"/>
      <c r="AB121" s="4058"/>
      <c r="AC121" s="4058"/>
      <c r="AD121" s="4058"/>
      <c r="AE121" s="4058"/>
      <c r="AF121" s="3898" t="s">
        <v>76</v>
      </c>
      <c r="AG121" s="3899"/>
      <c r="AH121" s="3900"/>
      <c r="AI121" s="3587"/>
      <c r="AJ121" s="3784" t="s">
        <v>4</v>
      </c>
      <c r="AK121" s="3785"/>
      <c r="AL121" s="3925" t="s">
        <v>845</v>
      </c>
      <c r="AM121" s="3926"/>
      <c r="AN121" s="3926"/>
      <c r="AO121" s="3926"/>
      <c r="AP121" s="3926"/>
      <c r="AQ121" s="3926"/>
      <c r="AR121" s="3926"/>
      <c r="AS121" s="3926"/>
      <c r="AT121" s="3926"/>
      <c r="AU121" s="3926"/>
      <c r="AV121" s="3926"/>
      <c r="AW121" s="3927"/>
      <c r="AY121" s="208"/>
      <c r="AZ121" s="208"/>
    </row>
    <row r="122" spans="1:53" ht="11.1" customHeight="1" thickBot="1" x14ac:dyDescent="0.3">
      <c r="H122" s="1578" t="s">
        <v>18</v>
      </c>
      <c r="I122" s="219"/>
      <c r="K122" s="726">
        <v>4</v>
      </c>
      <c r="L122" s="735">
        <v>5</v>
      </c>
      <c r="M122" s="735">
        <v>6</v>
      </c>
      <c r="N122" s="735">
        <v>7</v>
      </c>
      <c r="O122" s="724">
        <v>9</v>
      </c>
      <c r="P122" s="723">
        <v>10</v>
      </c>
      <c r="Q122" s="723">
        <v>11</v>
      </c>
      <c r="R122" s="345">
        <v>12</v>
      </c>
      <c r="S122" s="345">
        <v>13</v>
      </c>
      <c r="T122" s="345">
        <v>14</v>
      </c>
      <c r="U122" s="345">
        <v>15</v>
      </c>
      <c r="V122" s="3585"/>
      <c r="W122" s="3821"/>
      <c r="X122" s="3910"/>
      <c r="Y122" s="3911"/>
      <c r="Z122" s="3911"/>
      <c r="AA122" s="3911"/>
      <c r="AB122" s="3911"/>
      <c r="AC122" s="3911"/>
      <c r="AD122" s="3911"/>
      <c r="AE122" s="3911"/>
      <c r="AF122" s="3901"/>
      <c r="AG122" s="4059"/>
      <c r="AH122" s="3903"/>
      <c r="AI122" s="3587"/>
      <c r="AJ122" s="3786"/>
      <c r="AK122" s="3787"/>
      <c r="AL122" s="3928"/>
      <c r="AM122" s="3929"/>
      <c r="AN122" s="3929"/>
      <c r="AO122" s="3929"/>
      <c r="AP122" s="3929"/>
      <c r="AQ122" s="3929"/>
      <c r="AR122" s="3929"/>
      <c r="AS122" s="3929"/>
      <c r="AT122" s="3929"/>
      <c r="AU122" s="3929"/>
      <c r="AV122" s="3929"/>
      <c r="AW122" s="3930"/>
      <c r="AY122" s="208"/>
      <c r="AZ122" s="208"/>
    </row>
    <row r="123" spans="1:53" ht="11.1" customHeight="1" thickBot="1" x14ac:dyDescent="0.3">
      <c r="H123" s="1577" t="s">
        <v>19</v>
      </c>
      <c r="I123" s="219"/>
      <c r="K123" s="725">
        <v>3</v>
      </c>
      <c r="L123" s="731">
        <v>4</v>
      </c>
      <c r="M123" s="732">
        <v>5</v>
      </c>
      <c r="N123" s="731">
        <v>6</v>
      </c>
      <c r="O123" s="733">
        <v>7</v>
      </c>
      <c r="P123" s="736">
        <v>8</v>
      </c>
      <c r="Q123" s="736">
        <v>9</v>
      </c>
      <c r="R123" s="724">
        <v>11</v>
      </c>
      <c r="S123" s="723">
        <v>12</v>
      </c>
      <c r="T123" s="723">
        <v>13</v>
      </c>
      <c r="U123" s="343">
        <v>14</v>
      </c>
      <c r="V123" s="3585"/>
      <c r="W123" s="3822"/>
      <c r="X123" s="3914" t="s">
        <v>833</v>
      </c>
      <c r="Y123" s="3915"/>
      <c r="Z123" s="3915"/>
      <c r="AA123" s="4060" t="s">
        <v>834</v>
      </c>
      <c r="AB123" s="4060"/>
      <c r="AC123" s="4060"/>
      <c r="AD123" s="3823" t="s">
        <v>837</v>
      </c>
      <c r="AE123" s="3823"/>
      <c r="AF123" s="3904"/>
      <c r="AG123" s="3905"/>
      <c r="AH123" s="3906"/>
      <c r="AI123" s="3588"/>
      <c r="AJ123" s="3784" t="s">
        <v>16</v>
      </c>
      <c r="AK123" s="3785"/>
      <c r="AL123" s="3925" t="s">
        <v>339</v>
      </c>
      <c r="AM123" s="3926"/>
      <c r="AN123" s="3926"/>
      <c r="AO123" s="3926"/>
      <c r="AP123" s="3926"/>
      <c r="AQ123" s="3926"/>
      <c r="AR123" s="3926"/>
      <c r="AS123" s="3926"/>
      <c r="AT123" s="3926"/>
      <c r="AU123" s="3926"/>
      <c r="AV123" s="3926"/>
      <c r="AW123" s="3927"/>
      <c r="AX123" s="208"/>
      <c r="AY123" s="208"/>
      <c r="AZ123" s="208"/>
    </row>
    <row r="124" spans="1:53" ht="11.1" customHeight="1" thickBot="1" x14ac:dyDescent="0.3">
      <c r="H124" s="1578" t="s">
        <v>20</v>
      </c>
      <c r="I124" s="219"/>
      <c r="K124" s="726">
        <v>2</v>
      </c>
      <c r="L124" s="732">
        <v>3</v>
      </c>
      <c r="M124" s="731">
        <v>4</v>
      </c>
      <c r="N124" s="732">
        <v>5</v>
      </c>
      <c r="O124" s="726">
        <v>6</v>
      </c>
      <c r="P124" s="732">
        <v>7</v>
      </c>
      <c r="Q124" s="726">
        <v>8</v>
      </c>
      <c r="R124" s="734">
        <v>9</v>
      </c>
      <c r="S124" s="733">
        <v>10</v>
      </c>
      <c r="T124" s="735">
        <v>11</v>
      </c>
      <c r="U124" s="724">
        <v>13</v>
      </c>
      <c r="V124" s="3585"/>
      <c r="W124" s="3530">
        <v>0</v>
      </c>
      <c r="X124" s="3803" t="s">
        <v>88</v>
      </c>
      <c r="Y124" s="3804"/>
      <c r="Z124" s="3804"/>
      <c r="AA124" s="3807" t="s">
        <v>235</v>
      </c>
      <c r="AB124" s="3807"/>
      <c r="AC124" s="3807"/>
      <c r="AD124" s="3782" t="s">
        <v>107</v>
      </c>
      <c r="AE124" s="3782"/>
      <c r="AF124" s="3797" t="s">
        <v>831</v>
      </c>
      <c r="AG124" s="3798"/>
      <c r="AH124" s="3799"/>
      <c r="AI124" s="3588"/>
      <c r="AJ124" s="3786"/>
      <c r="AK124" s="3787"/>
      <c r="AL124" s="3928"/>
      <c r="AM124" s="3929"/>
      <c r="AN124" s="3929"/>
      <c r="AO124" s="3929"/>
      <c r="AP124" s="3929"/>
      <c r="AQ124" s="3929"/>
      <c r="AR124" s="3929"/>
      <c r="AS124" s="3929"/>
      <c r="AT124" s="3929"/>
      <c r="AU124" s="3929"/>
      <c r="AV124" s="3929"/>
      <c r="AW124" s="3930"/>
      <c r="AX124" s="208"/>
      <c r="AY124" s="208"/>
      <c r="AZ124" s="208"/>
    </row>
    <row r="125" spans="1:53" ht="11.1" customHeight="1" x14ac:dyDescent="0.25">
      <c r="H125" s="1577" t="s">
        <v>21</v>
      </c>
      <c r="I125" s="219"/>
      <c r="K125" s="725">
        <v>1</v>
      </c>
      <c r="L125" s="731">
        <v>2</v>
      </c>
      <c r="M125" s="732">
        <v>3</v>
      </c>
      <c r="N125" s="731">
        <v>4</v>
      </c>
      <c r="O125" s="725">
        <v>5</v>
      </c>
      <c r="P125" s="731">
        <v>6</v>
      </c>
      <c r="Q125" s="725">
        <v>7</v>
      </c>
      <c r="R125" s="725">
        <v>8</v>
      </c>
      <c r="S125" s="726">
        <v>9</v>
      </c>
      <c r="T125" s="725">
        <v>10</v>
      </c>
      <c r="U125" s="733">
        <v>11</v>
      </c>
      <c r="V125" s="3585"/>
      <c r="W125" s="3517">
        <v>2007</v>
      </c>
      <c r="X125" s="3805"/>
      <c r="Y125" s="3806"/>
      <c r="Z125" s="3806"/>
      <c r="AA125" s="3808"/>
      <c r="AB125" s="3808"/>
      <c r="AC125" s="3808"/>
      <c r="AD125" s="3783"/>
      <c r="AE125" s="3783"/>
      <c r="AF125" s="3800"/>
      <c r="AG125" s="3801"/>
      <c r="AH125" s="3802"/>
      <c r="AI125" s="3588"/>
      <c r="AJ125" s="3784" t="s">
        <v>17</v>
      </c>
      <c r="AK125" s="3785"/>
      <c r="AL125" s="3925" t="s">
        <v>859</v>
      </c>
      <c r="AM125" s="3926"/>
      <c r="AN125" s="3926"/>
      <c r="AO125" s="3926"/>
      <c r="AP125" s="3926"/>
      <c r="AQ125" s="3926"/>
      <c r="AR125" s="3926"/>
      <c r="AS125" s="3926"/>
      <c r="AT125" s="3926"/>
      <c r="AU125" s="3926"/>
      <c r="AV125" s="3926"/>
      <c r="AW125" s="3927"/>
      <c r="AY125" s="208"/>
      <c r="AZ125" s="208"/>
    </row>
    <row r="126" spans="1:53" ht="11.1" customHeight="1" x14ac:dyDescent="0.25">
      <c r="H126" s="1578" t="s">
        <v>41</v>
      </c>
      <c r="I126" s="219"/>
      <c r="K126" s="726">
        <v>0</v>
      </c>
      <c r="L126" s="732">
        <v>1</v>
      </c>
      <c r="M126" s="731">
        <v>2</v>
      </c>
      <c r="N126" s="732">
        <v>3</v>
      </c>
      <c r="O126" s="726">
        <v>4</v>
      </c>
      <c r="P126" s="732">
        <v>5</v>
      </c>
      <c r="Q126" s="726">
        <v>6</v>
      </c>
      <c r="R126" s="725">
        <v>7</v>
      </c>
      <c r="S126" s="725">
        <v>8</v>
      </c>
      <c r="T126" s="726">
        <v>9</v>
      </c>
      <c r="U126" s="725">
        <v>10</v>
      </c>
      <c r="V126" s="3585"/>
      <c r="W126" s="3516">
        <v>1</v>
      </c>
      <c r="X126" s="3803" t="s">
        <v>235</v>
      </c>
      <c r="Y126" s="3804"/>
      <c r="Z126" s="3804"/>
      <c r="AA126" s="3807" t="s">
        <v>89</v>
      </c>
      <c r="AB126" s="3807"/>
      <c r="AC126" s="3807"/>
      <c r="AD126" s="3782" t="s">
        <v>159</v>
      </c>
      <c r="AE126" s="3782"/>
      <c r="AF126" s="3776" t="s">
        <v>832</v>
      </c>
      <c r="AG126" s="3777"/>
      <c r="AH126" s="3778"/>
      <c r="AI126" s="3588"/>
      <c r="AJ126" s="3786"/>
      <c r="AK126" s="3787"/>
      <c r="AL126" s="3928"/>
      <c r="AM126" s="3929"/>
      <c r="AN126" s="3929"/>
      <c r="AO126" s="3929"/>
      <c r="AP126" s="3929"/>
      <c r="AQ126" s="3929"/>
      <c r="AR126" s="3929"/>
      <c r="AS126" s="3929"/>
      <c r="AT126" s="3929"/>
      <c r="AU126" s="3929"/>
      <c r="AV126" s="3929"/>
      <c r="AW126" s="3930"/>
      <c r="AY126" s="208"/>
      <c r="AZ126" s="208"/>
    </row>
    <row r="127" spans="1:53" ht="11.1" customHeight="1" x14ac:dyDescent="0.25">
      <c r="H127" s="1577" t="s">
        <v>22</v>
      </c>
      <c r="I127" s="219"/>
      <c r="K127" s="727" t="s">
        <v>0</v>
      </c>
      <c r="L127" s="731">
        <v>0</v>
      </c>
      <c r="M127" s="732">
        <v>1</v>
      </c>
      <c r="N127" s="731">
        <v>2</v>
      </c>
      <c r="O127" s="725">
        <v>3</v>
      </c>
      <c r="P127" s="731">
        <v>4</v>
      </c>
      <c r="Q127" s="725">
        <v>5</v>
      </c>
      <c r="R127" s="726">
        <v>6</v>
      </c>
      <c r="S127" s="725">
        <v>7</v>
      </c>
      <c r="T127" s="725">
        <v>8</v>
      </c>
      <c r="U127" s="726">
        <v>9</v>
      </c>
      <c r="V127" s="3585"/>
      <c r="W127" s="3517">
        <v>2008</v>
      </c>
      <c r="X127" s="3805"/>
      <c r="Y127" s="3806"/>
      <c r="Z127" s="3806"/>
      <c r="AA127" s="3808"/>
      <c r="AB127" s="3808"/>
      <c r="AC127" s="3808"/>
      <c r="AD127" s="3783"/>
      <c r="AE127" s="3783"/>
      <c r="AF127" s="3779"/>
      <c r="AG127" s="3780"/>
      <c r="AH127" s="3781"/>
      <c r="AI127" s="3588"/>
      <c r="AJ127" s="3784" t="s">
        <v>18</v>
      </c>
      <c r="AK127" s="3785"/>
      <c r="AL127" s="3925" t="s">
        <v>864</v>
      </c>
      <c r="AM127" s="3926"/>
      <c r="AN127" s="3926"/>
      <c r="AO127" s="3926"/>
      <c r="AP127" s="3926"/>
      <c r="AQ127" s="3926"/>
      <c r="AR127" s="3926"/>
      <c r="AS127" s="3926"/>
      <c r="AT127" s="3926"/>
      <c r="AU127" s="3926"/>
      <c r="AV127" s="3926"/>
      <c r="AW127" s="3927"/>
      <c r="AY127" s="208"/>
      <c r="AZ127" s="208"/>
    </row>
    <row r="128" spans="1:53" ht="11.1" customHeight="1" x14ac:dyDescent="0.25">
      <c r="H128" s="1578" t="s">
        <v>23</v>
      </c>
      <c r="I128" s="219"/>
      <c r="K128" s="730" t="s">
        <v>0</v>
      </c>
      <c r="L128" s="729" t="s">
        <v>0</v>
      </c>
      <c r="M128" s="731">
        <v>0</v>
      </c>
      <c r="N128" s="732">
        <v>1</v>
      </c>
      <c r="O128" s="726">
        <v>2</v>
      </c>
      <c r="P128" s="732">
        <v>3</v>
      </c>
      <c r="Q128" s="726">
        <v>4</v>
      </c>
      <c r="R128" s="725">
        <v>5</v>
      </c>
      <c r="S128" s="726">
        <v>6</v>
      </c>
      <c r="T128" s="725">
        <v>7</v>
      </c>
      <c r="U128" s="725">
        <v>8</v>
      </c>
      <c r="V128" s="3585"/>
      <c r="W128" s="3516">
        <v>2</v>
      </c>
      <c r="X128" s="3803" t="s">
        <v>89</v>
      </c>
      <c r="Y128" s="3804"/>
      <c r="Z128" s="3804"/>
      <c r="AA128" s="3807" t="s">
        <v>835</v>
      </c>
      <c r="AB128" s="3807"/>
      <c r="AC128" s="3807"/>
      <c r="AD128" s="3782" t="s">
        <v>94</v>
      </c>
      <c r="AE128" s="3782"/>
      <c r="AF128" s="3776" t="s">
        <v>90</v>
      </c>
      <c r="AG128" s="3777"/>
      <c r="AH128" s="3778"/>
      <c r="AI128" s="3588"/>
      <c r="AJ128" s="3786"/>
      <c r="AK128" s="3787"/>
      <c r="AL128" s="3928"/>
      <c r="AM128" s="3929"/>
      <c r="AN128" s="3929"/>
      <c r="AO128" s="3929"/>
      <c r="AP128" s="3929"/>
      <c r="AQ128" s="3929"/>
      <c r="AR128" s="3929"/>
      <c r="AS128" s="3929"/>
      <c r="AT128" s="3929"/>
      <c r="AU128" s="3929"/>
      <c r="AV128" s="3929"/>
      <c r="AW128" s="3930"/>
      <c r="AY128" s="208"/>
      <c r="AZ128" s="208"/>
    </row>
    <row r="129" spans="1:52" ht="11.1" customHeight="1" x14ac:dyDescent="0.25">
      <c r="A129" s="208"/>
      <c r="C129" s="208"/>
      <c r="D129" s="208"/>
      <c r="E129" s="208"/>
      <c r="F129" s="208"/>
      <c r="G129" s="208"/>
      <c r="H129" s="1577" t="s">
        <v>24</v>
      </c>
      <c r="I129" s="219"/>
      <c r="K129" s="727" t="s">
        <v>0</v>
      </c>
      <c r="L129" s="728" t="s">
        <v>0</v>
      </c>
      <c r="M129" s="729" t="s">
        <v>0</v>
      </c>
      <c r="N129" s="731">
        <v>0</v>
      </c>
      <c r="O129" s="725">
        <v>1</v>
      </c>
      <c r="P129" s="731">
        <v>2</v>
      </c>
      <c r="Q129" s="725">
        <v>3</v>
      </c>
      <c r="R129" s="726">
        <v>4</v>
      </c>
      <c r="S129" s="725">
        <v>5</v>
      </c>
      <c r="T129" s="726">
        <v>6</v>
      </c>
      <c r="U129" s="725">
        <v>7</v>
      </c>
      <c r="V129" s="3585"/>
      <c r="W129" s="3517">
        <v>2009</v>
      </c>
      <c r="X129" s="3805"/>
      <c r="Y129" s="3806"/>
      <c r="Z129" s="3806"/>
      <c r="AA129" s="3808"/>
      <c r="AB129" s="3808"/>
      <c r="AC129" s="3808"/>
      <c r="AD129" s="3783"/>
      <c r="AE129" s="3783"/>
      <c r="AF129" s="3779"/>
      <c r="AG129" s="3780"/>
      <c r="AH129" s="3781"/>
      <c r="AI129" s="3588"/>
      <c r="AJ129" s="3784" t="s">
        <v>20</v>
      </c>
      <c r="AK129" s="3785"/>
      <c r="AL129" s="3925" t="s">
        <v>865</v>
      </c>
      <c r="AM129" s="3926"/>
      <c r="AN129" s="3926"/>
      <c r="AO129" s="3926"/>
      <c r="AP129" s="3926"/>
      <c r="AQ129" s="3926"/>
      <c r="AR129" s="3926"/>
      <c r="AS129" s="3926"/>
      <c r="AT129" s="3926"/>
      <c r="AU129" s="3926"/>
      <c r="AV129" s="3926"/>
      <c r="AW129" s="3927"/>
      <c r="AY129" s="208"/>
      <c r="AZ129" s="208"/>
    </row>
    <row r="130" spans="1:52" ht="11.1" customHeight="1" x14ac:dyDescent="0.25">
      <c r="A130" s="208"/>
      <c r="C130" s="208"/>
      <c r="D130" s="208"/>
      <c r="E130" s="208"/>
      <c r="F130" s="208"/>
      <c r="G130" s="208"/>
      <c r="H130" s="1578" t="s">
        <v>29</v>
      </c>
      <c r="I130" s="219"/>
      <c r="K130" s="730" t="s">
        <v>0</v>
      </c>
      <c r="L130" s="729" t="s">
        <v>0</v>
      </c>
      <c r="M130" s="728" t="s">
        <v>0</v>
      </c>
      <c r="N130" s="729" t="s">
        <v>0</v>
      </c>
      <c r="O130" s="726">
        <v>0</v>
      </c>
      <c r="P130" s="732">
        <v>1</v>
      </c>
      <c r="Q130" s="726">
        <v>2</v>
      </c>
      <c r="R130" s="725">
        <v>3</v>
      </c>
      <c r="S130" s="726">
        <v>4</v>
      </c>
      <c r="T130" s="725">
        <v>5</v>
      </c>
      <c r="U130" s="726">
        <v>6</v>
      </c>
      <c r="V130" s="3585"/>
      <c r="W130" s="3516">
        <v>3</v>
      </c>
      <c r="X130" s="3803" t="s">
        <v>94</v>
      </c>
      <c r="Y130" s="3804"/>
      <c r="Z130" s="3804"/>
      <c r="AA130" s="3807" t="s">
        <v>836</v>
      </c>
      <c r="AB130" s="3807"/>
      <c r="AC130" s="3807"/>
      <c r="AD130" s="3782" t="s">
        <v>159</v>
      </c>
      <c r="AE130" s="3782"/>
      <c r="AF130" s="3776" t="s">
        <v>159</v>
      </c>
      <c r="AG130" s="3777"/>
      <c r="AH130" s="3778"/>
      <c r="AI130" s="3588"/>
      <c r="AJ130" s="3786"/>
      <c r="AK130" s="3787"/>
      <c r="AL130" s="3928"/>
      <c r="AM130" s="3929"/>
      <c r="AN130" s="3929"/>
      <c r="AO130" s="3929"/>
      <c r="AP130" s="3929"/>
      <c r="AQ130" s="3929"/>
      <c r="AR130" s="3929"/>
      <c r="AS130" s="3929"/>
      <c r="AT130" s="3929"/>
      <c r="AU130" s="3929"/>
      <c r="AV130" s="3929"/>
      <c r="AW130" s="3930"/>
      <c r="AY130" s="208"/>
      <c r="AZ130" s="208"/>
    </row>
    <row r="131" spans="1:52" ht="11.1" customHeight="1" x14ac:dyDescent="0.25">
      <c r="A131" s="208"/>
      <c r="C131" s="208"/>
      <c r="D131" s="208"/>
      <c r="E131" s="208"/>
      <c r="F131" s="208"/>
      <c r="G131" s="208"/>
      <c r="H131" s="1577" t="s">
        <v>30</v>
      </c>
      <c r="I131" s="219"/>
      <c r="K131" s="727" t="s">
        <v>0</v>
      </c>
      <c r="L131" s="728" t="s">
        <v>0</v>
      </c>
      <c r="M131" s="729" t="s">
        <v>0</v>
      </c>
      <c r="N131" s="728" t="s">
        <v>0</v>
      </c>
      <c r="O131" s="727" t="s">
        <v>0</v>
      </c>
      <c r="P131" s="731">
        <v>0</v>
      </c>
      <c r="Q131" s="725">
        <v>1</v>
      </c>
      <c r="R131" s="726">
        <v>2</v>
      </c>
      <c r="S131" s="725">
        <v>3</v>
      </c>
      <c r="T131" s="726">
        <v>4</v>
      </c>
      <c r="U131" s="725">
        <v>5</v>
      </c>
      <c r="V131" s="3585"/>
      <c r="W131" s="3517">
        <v>2010</v>
      </c>
      <c r="X131" s="3805"/>
      <c r="Y131" s="3806"/>
      <c r="Z131" s="3806"/>
      <c r="AA131" s="3808"/>
      <c r="AB131" s="3808"/>
      <c r="AC131" s="3808"/>
      <c r="AD131" s="3783"/>
      <c r="AE131" s="3783"/>
      <c r="AF131" s="3779"/>
      <c r="AG131" s="3780"/>
      <c r="AH131" s="3781"/>
      <c r="AI131" s="3588"/>
      <c r="AJ131" s="3784" t="s">
        <v>21</v>
      </c>
      <c r="AK131" s="3785"/>
      <c r="AL131" s="3925" t="s">
        <v>846</v>
      </c>
      <c r="AM131" s="3926"/>
      <c r="AN131" s="3926"/>
      <c r="AO131" s="3926"/>
      <c r="AP131" s="3926"/>
      <c r="AQ131" s="3926"/>
      <c r="AR131" s="3926"/>
      <c r="AS131" s="3926"/>
      <c r="AT131" s="3926"/>
      <c r="AU131" s="3926"/>
      <c r="AV131" s="3926"/>
      <c r="AW131" s="3927"/>
      <c r="AY131" s="208"/>
      <c r="AZ131" s="208"/>
    </row>
    <row r="132" spans="1:52" ht="11.1" customHeight="1" x14ac:dyDescent="0.25">
      <c r="A132" s="208"/>
      <c r="C132" s="208"/>
      <c r="D132" s="208"/>
      <c r="E132" s="208"/>
      <c r="F132" s="208"/>
      <c r="G132" s="208"/>
      <c r="H132" s="1577" t="s">
        <v>33</v>
      </c>
      <c r="I132" s="219"/>
      <c r="K132" s="727" t="s">
        <v>0</v>
      </c>
      <c r="L132" s="728" t="s">
        <v>0</v>
      </c>
      <c r="M132" s="728" t="s">
        <v>0</v>
      </c>
      <c r="N132" s="728" t="s">
        <v>0</v>
      </c>
      <c r="O132" s="727" t="s">
        <v>0</v>
      </c>
      <c r="P132" s="728" t="s">
        <v>0</v>
      </c>
      <c r="Q132" s="725">
        <v>0</v>
      </c>
      <c r="R132" s="725">
        <v>1</v>
      </c>
      <c r="S132" s="726">
        <v>2</v>
      </c>
      <c r="T132" s="725">
        <v>3</v>
      </c>
      <c r="U132" s="726">
        <v>4</v>
      </c>
      <c r="V132" s="3585"/>
      <c r="W132" s="3516">
        <v>4</v>
      </c>
      <c r="X132" s="3803" t="s">
        <v>159</v>
      </c>
      <c r="Y132" s="3804"/>
      <c r="Z132" s="3804"/>
      <c r="AA132" s="3807" t="s">
        <v>101</v>
      </c>
      <c r="AB132" s="3807"/>
      <c r="AC132" s="3807"/>
      <c r="AD132" s="3782" t="s">
        <v>89</v>
      </c>
      <c r="AE132" s="3782"/>
      <c r="AF132" s="3776" t="s">
        <v>101</v>
      </c>
      <c r="AG132" s="3777"/>
      <c r="AH132" s="3778"/>
      <c r="AI132" s="3588"/>
      <c r="AJ132" s="3786"/>
      <c r="AK132" s="3787"/>
      <c r="AL132" s="3928"/>
      <c r="AM132" s="3929"/>
      <c r="AN132" s="3929"/>
      <c r="AO132" s="3929"/>
      <c r="AP132" s="3929"/>
      <c r="AQ132" s="3929"/>
      <c r="AR132" s="3929"/>
      <c r="AS132" s="3929"/>
      <c r="AT132" s="3929"/>
      <c r="AU132" s="3929"/>
      <c r="AV132" s="3929"/>
      <c r="AW132" s="3930"/>
      <c r="AY132" s="208"/>
      <c r="AZ132" s="208"/>
    </row>
    <row r="133" spans="1:52" ht="11.1" customHeight="1" x14ac:dyDescent="0.25">
      <c r="A133" s="208"/>
      <c r="C133" s="208"/>
      <c r="D133" s="208"/>
      <c r="E133" s="208"/>
      <c r="F133" s="208"/>
      <c r="G133" s="208"/>
      <c r="H133" s="1577" t="s">
        <v>56</v>
      </c>
      <c r="K133" s="727" t="s">
        <v>0</v>
      </c>
      <c r="L133" s="728" t="s">
        <v>0</v>
      </c>
      <c r="M133" s="728" t="s">
        <v>0</v>
      </c>
      <c r="N133" s="728" t="s">
        <v>0</v>
      </c>
      <c r="O133" s="727" t="s">
        <v>0</v>
      </c>
      <c r="P133" s="728" t="s">
        <v>0</v>
      </c>
      <c r="Q133" s="728" t="s">
        <v>0</v>
      </c>
      <c r="R133" s="725">
        <v>0</v>
      </c>
      <c r="S133" s="725">
        <v>1</v>
      </c>
      <c r="T133" s="726">
        <v>2</v>
      </c>
      <c r="U133" s="725">
        <v>3</v>
      </c>
      <c r="V133" s="3585"/>
      <c r="W133" s="3517">
        <v>2011</v>
      </c>
      <c r="X133" s="3805"/>
      <c r="Y133" s="3806"/>
      <c r="Z133" s="3806"/>
      <c r="AA133" s="3808"/>
      <c r="AB133" s="3808"/>
      <c r="AC133" s="3808"/>
      <c r="AD133" s="3783"/>
      <c r="AE133" s="3783"/>
      <c r="AF133" s="3779"/>
      <c r="AG133" s="3780"/>
      <c r="AH133" s="3781"/>
      <c r="AI133" s="3588"/>
      <c r="AJ133" s="3784" t="s">
        <v>41</v>
      </c>
      <c r="AK133" s="3785"/>
      <c r="AL133" s="3925" t="s">
        <v>854</v>
      </c>
      <c r="AM133" s="3926"/>
      <c r="AN133" s="3926"/>
      <c r="AO133" s="3926"/>
      <c r="AP133" s="3926"/>
      <c r="AQ133" s="3926"/>
      <c r="AR133" s="3926"/>
      <c r="AS133" s="3926"/>
      <c r="AT133" s="3926"/>
      <c r="AU133" s="3926"/>
      <c r="AV133" s="3926"/>
      <c r="AW133" s="3927"/>
      <c r="AY133" s="208"/>
      <c r="AZ133" s="208"/>
    </row>
    <row r="134" spans="1:52" ht="11.1" customHeight="1" x14ac:dyDescent="0.25">
      <c r="A134" s="208"/>
      <c r="C134" s="208"/>
      <c r="D134" s="208"/>
      <c r="E134" s="208"/>
      <c r="F134" s="208"/>
      <c r="G134" s="208"/>
      <c r="H134" s="1577" t="s">
        <v>48</v>
      </c>
      <c r="K134" s="727" t="s">
        <v>0</v>
      </c>
      <c r="L134" s="728" t="s">
        <v>0</v>
      </c>
      <c r="M134" s="728" t="s">
        <v>0</v>
      </c>
      <c r="N134" s="728" t="s">
        <v>0</v>
      </c>
      <c r="O134" s="727" t="s">
        <v>0</v>
      </c>
      <c r="P134" s="728" t="s">
        <v>0</v>
      </c>
      <c r="Q134" s="728" t="s">
        <v>0</v>
      </c>
      <c r="R134" s="728" t="s">
        <v>0</v>
      </c>
      <c r="S134" s="725">
        <v>0</v>
      </c>
      <c r="T134" s="725">
        <v>1</v>
      </c>
      <c r="U134" s="726">
        <v>2</v>
      </c>
      <c r="V134" s="3585"/>
      <c r="W134" s="3516">
        <v>5</v>
      </c>
      <c r="X134" s="3803" t="s">
        <v>89</v>
      </c>
      <c r="Y134" s="3804"/>
      <c r="Z134" s="3804"/>
      <c r="AA134" s="3807" t="s">
        <v>95</v>
      </c>
      <c r="AB134" s="3807"/>
      <c r="AC134" s="3807"/>
      <c r="AD134" s="3782" t="s">
        <v>208</v>
      </c>
      <c r="AE134" s="3782"/>
      <c r="AF134" s="3776" t="s">
        <v>107</v>
      </c>
      <c r="AG134" s="3777"/>
      <c r="AH134" s="3778"/>
      <c r="AI134" s="3588"/>
      <c r="AJ134" s="3786"/>
      <c r="AK134" s="3787"/>
      <c r="AL134" s="3928"/>
      <c r="AM134" s="3929"/>
      <c r="AN134" s="3929"/>
      <c r="AO134" s="3929"/>
      <c r="AP134" s="3929"/>
      <c r="AQ134" s="3929"/>
      <c r="AR134" s="3929"/>
      <c r="AS134" s="3929"/>
      <c r="AT134" s="3929"/>
      <c r="AU134" s="3929"/>
      <c r="AV134" s="3929"/>
      <c r="AW134" s="3930"/>
      <c r="AY134" s="208"/>
      <c r="AZ134" s="208"/>
    </row>
    <row r="135" spans="1:52" ht="11.1" customHeight="1" x14ac:dyDescent="0.25">
      <c r="A135" s="208"/>
      <c r="C135" s="208"/>
      <c r="D135" s="208"/>
      <c r="E135" s="208"/>
      <c r="F135" s="208"/>
      <c r="G135" s="208"/>
      <c r="H135" s="1577" t="s">
        <v>62</v>
      </c>
      <c r="K135" s="727" t="s">
        <v>0</v>
      </c>
      <c r="L135" s="728" t="s">
        <v>0</v>
      </c>
      <c r="M135" s="728" t="s">
        <v>0</v>
      </c>
      <c r="N135" s="728" t="s">
        <v>0</v>
      </c>
      <c r="O135" s="727" t="s">
        <v>0</v>
      </c>
      <c r="P135" s="728" t="s">
        <v>0</v>
      </c>
      <c r="Q135" s="728" t="s">
        <v>0</v>
      </c>
      <c r="R135" s="728" t="s">
        <v>0</v>
      </c>
      <c r="S135" s="728" t="s">
        <v>0</v>
      </c>
      <c r="T135" s="725">
        <v>0</v>
      </c>
      <c r="U135" s="725">
        <v>1</v>
      </c>
      <c r="V135" s="3585"/>
      <c r="W135" s="3517">
        <v>2012</v>
      </c>
      <c r="X135" s="3805"/>
      <c r="Y135" s="3806"/>
      <c r="Z135" s="3806"/>
      <c r="AA135" s="3808"/>
      <c r="AB135" s="3808"/>
      <c r="AC135" s="3808"/>
      <c r="AD135" s="3783"/>
      <c r="AE135" s="3783"/>
      <c r="AF135" s="3779"/>
      <c r="AG135" s="3780"/>
      <c r="AH135" s="3781"/>
      <c r="AI135" s="3588"/>
      <c r="AJ135" s="3784" t="s">
        <v>22</v>
      </c>
      <c r="AK135" s="3785"/>
      <c r="AL135" s="3925" t="s">
        <v>799</v>
      </c>
      <c r="AM135" s="3926"/>
      <c r="AN135" s="3926"/>
      <c r="AO135" s="3926"/>
      <c r="AP135" s="3926"/>
      <c r="AQ135" s="3926"/>
      <c r="AR135" s="3926"/>
      <c r="AS135" s="3926"/>
      <c r="AT135" s="3926"/>
      <c r="AU135" s="3926"/>
      <c r="AV135" s="3926"/>
      <c r="AW135" s="3927"/>
      <c r="AY135" s="208"/>
      <c r="AZ135" s="208"/>
    </row>
    <row r="136" spans="1:52" ht="11.1" customHeight="1" x14ac:dyDescent="0.25">
      <c r="A136" s="208"/>
      <c r="C136" s="208"/>
      <c r="D136" s="208"/>
      <c r="E136" s="208"/>
      <c r="F136" s="208"/>
      <c r="G136" s="208"/>
      <c r="H136" s="1577" t="s">
        <v>130</v>
      </c>
      <c r="K136" s="727" t="s">
        <v>0</v>
      </c>
      <c r="L136" s="728" t="s">
        <v>0</v>
      </c>
      <c r="M136" s="728" t="s">
        <v>0</v>
      </c>
      <c r="N136" s="728" t="s">
        <v>0</v>
      </c>
      <c r="O136" s="727" t="s">
        <v>0</v>
      </c>
      <c r="P136" s="728" t="s">
        <v>0</v>
      </c>
      <c r="Q136" s="728" t="s">
        <v>0</v>
      </c>
      <c r="R136" s="728" t="s">
        <v>0</v>
      </c>
      <c r="S136" s="728" t="s">
        <v>0</v>
      </c>
      <c r="T136" s="728" t="s">
        <v>0</v>
      </c>
      <c r="U136" s="725">
        <v>0</v>
      </c>
      <c r="V136" s="3585"/>
      <c r="W136" s="3516">
        <v>6</v>
      </c>
      <c r="X136" s="3803" t="s">
        <v>89</v>
      </c>
      <c r="Y136" s="3804"/>
      <c r="Z136" s="3804"/>
      <c r="AA136" s="3807" t="s">
        <v>830</v>
      </c>
      <c r="AB136" s="3807"/>
      <c r="AC136" s="3807"/>
      <c r="AD136" s="3782" t="s">
        <v>90</v>
      </c>
      <c r="AE136" s="3782"/>
      <c r="AF136" s="3776" t="s">
        <v>129</v>
      </c>
      <c r="AG136" s="3777"/>
      <c r="AH136" s="3778"/>
      <c r="AI136" s="3588"/>
      <c r="AJ136" s="3786"/>
      <c r="AK136" s="3787"/>
      <c r="AL136" s="3928"/>
      <c r="AM136" s="3929"/>
      <c r="AN136" s="3929"/>
      <c r="AO136" s="3929"/>
      <c r="AP136" s="3929"/>
      <c r="AQ136" s="3929"/>
      <c r="AR136" s="3929"/>
      <c r="AS136" s="3929"/>
      <c r="AT136" s="3929"/>
      <c r="AU136" s="3929"/>
      <c r="AV136" s="3929"/>
      <c r="AW136" s="3930"/>
      <c r="AY136" s="208"/>
      <c r="AZ136" s="208"/>
    </row>
    <row r="137" spans="1:52" ht="11.1" customHeight="1" x14ac:dyDescent="0.25">
      <c r="A137" s="208"/>
      <c r="C137" s="208"/>
      <c r="D137" s="208"/>
      <c r="E137" s="208"/>
      <c r="F137" s="208"/>
      <c r="G137" s="208"/>
      <c r="H137" s="3589"/>
      <c r="K137" s="3585"/>
      <c r="L137" s="3585"/>
      <c r="M137" s="3585"/>
      <c r="N137" s="3585"/>
      <c r="O137" s="3585"/>
      <c r="P137" s="3585"/>
      <c r="Q137" s="3585"/>
      <c r="R137" s="3585"/>
      <c r="S137" s="3585"/>
      <c r="T137" s="3585"/>
      <c r="U137" s="3585"/>
      <c r="V137" s="3585"/>
      <c r="W137" s="3517">
        <v>2013</v>
      </c>
      <c r="X137" s="3805"/>
      <c r="Y137" s="3806"/>
      <c r="Z137" s="3806"/>
      <c r="AA137" s="3808"/>
      <c r="AB137" s="3808"/>
      <c r="AC137" s="3808"/>
      <c r="AD137" s="3783"/>
      <c r="AE137" s="3783"/>
      <c r="AF137" s="3779"/>
      <c r="AG137" s="3780"/>
      <c r="AH137" s="3781"/>
      <c r="AI137" s="3588"/>
      <c r="AJ137" s="3784" t="s">
        <v>24</v>
      </c>
      <c r="AK137" s="3785"/>
      <c r="AL137" s="3937">
        <v>4</v>
      </c>
      <c r="AM137" s="3938"/>
      <c r="AN137" s="3938"/>
      <c r="AO137" s="4053" t="s">
        <v>295</v>
      </c>
      <c r="AP137" s="4053"/>
      <c r="AQ137" s="4053"/>
      <c r="AR137" s="4053"/>
      <c r="AS137" s="4053"/>
      <c r="AT137" s="4053"/>
      <c r="AU137" s="4053"/>
      <c r="AV137" s="4053"/>
      <c r="AW137" s="4054"/>
      <c r="AY137" s="208"/>
      <c r="AZ137" s="208"/>
    </row>
    <row r="138" spans="1:52" ht="11.1" customHeight="1" x14ac:dyDescent="0.25">
      <c r="A138" s="208"/>
      <c r="C138" s="208"/>
      <c r="D138" s="208"/>
      <c r="E138" s="208"/>
      <c r="F138" s="208"/>
      <c r="G138" s="208"/>
      <c r="T138" s="3585"/>
      <c r="W138" s="3516">
        <v>7</v>
      </c>
      <c r="X138" s="3803" t="s">
        <v>830</v>
      </c>
      <c r="Y138" s="3804"/>
      <c r="Z138" s="3804"/>
      <c r="AA138" s="3807" t="s">
        <v>90</v>
      </c>
      <c r="AB138" s="3807"/>
      <c r="AC138" s="3807"/>
      <c r="AD138" s="3782" t="s">
        <v>185</v>
      </c>
      <c r="AE138" s="3782"/>
      <c r="AF138" s="3776" t="s">
        <v>830</v>
      </c>
      <c r="AG138" s="3777"/>
      <c r="AH138" s="3778"/>
      <c r="AI138" s="3588"/>
      <c r="AJ138" s="3786"/>
      <c r="AK138" s="3787"/>
      <c r="AL138" s="3939"/>
      <c r="AM138" s="3940"/>
      <c r="AN138" s="3940"/>
      <c r="AO138" s="4055"/>
      <c r="AP138" s="4055"/>
      <c r="AQ138" s="4055"/>
      <c r="AR138" s="4055"/>
      <c r="AS138" s="4055"/>
      <c r="AT138" s="4055"/>
      <c r="AU138" s="4055"/>
      <c r="AV138" s="4055"/>
      <c r="AW138" s="4056"/>
      <c r="AX138" s="217"/>
      <c r="AY138" s="208"/>
      <c r="AZ138" s="208"/>
    </row>
    <row r="139" spans="1:52" ht="11.1" customHeight="1" x14ac:dyDescent="0.25">
      <c r="A139" s="208"/>
      <c r="C139" s="208"/>
      <c r="D139" s="208"/>
      <c r="E139" s="208"/>
      <c r="F139" s="208"/>
      <c r="G139" s="208"/>
      <c r="T139" s="3585"/>
      <c r="W139" s="3517">
        <v>2014</v>
      </c>
      <c r="X139" s="3805"/>
      <c r="Y139" s="3806"/>
      <c r="Z139" s="3806"/>
      <c r="AA139" s="3808"/>
      <c r="AB139" s="3808"/>
      <c r="AC139" s="3808"/>
      <c r="AD139" s="3783"/>
      <c r="AE139" s="3783"/>
      <c r="AF139" s="3779"/>
      <c r="AG139" s="3780"/>
      <c r="AH139" s="3781"/>
      <c r="AI139" s="217"/>
      <c r="AJ139" s="3784" t="s">
        <v>56</v>
      </c>
      <c r="AK139" s="3785"/>
      <c r="AL139" s="3937">
        <v>2</v>
      </c>
      <c r="AM139" s="3938"/>
      <c r="AN139" s="3938"/>
      <c r="AO139" s="4053" t="s">
        <v>110</v>
      </c>
      <c r="AP139" s="4053"/>
      <c r="AQ139" s="4053"/>
      <c r="AR139" s="4053"/>
      <c r="AS139" s="4053"/>
      <c r="AT139" s="4053"/>
      <c r="AU139" s="4053"/>
      <c r="AV139" s="4053"/>
      <c r="AW139" s="4054"/>
      <c r="AX139" s="217"/>
      <c r="AY139" s="208"/>
      <c r="AZ139" s="208"/>
    </row>
    <row r="140" spans="1:52" ht="11.1" customHeight="1" x14ac:dyDescent="0.25">
      <c r="A140" s="208"/>
      <c r="C140" s="208"/>
      <c r="D140" s="208"/>
      <c r="E140" s="208"/>
      <c r="F140" s="208"/>
      <c r="G140" s="208"/>
      <c r="H140" s="3589"/>
      <c r="K140" s="3585"/>
      <c r="L140" s="3585"/>
      <c r="M140" s="3585"/>
      <c r="N140" s="3585"/>
      <c r="O140" s="3585"/>
      <c r="P140" s="3585"/>
      <c r="Q140" s="3585"/>
      <c r="R140" s="3585"/>
      <c r="S140" s="3585"/>
      <c r="T140" s="318"/>
      <c r="W140" s="3516">
        <v>8</v>
      </c>
      <c r="X140" s="3803" t="s">
        <v>830</v>
      </c>
      <c r="Y140" s="3804"/>
      <c r="Z140" s="3804"/>
      <c r="AA140" s="3807" t="s">
        <v>159</v>
      </c>
      <c r="AB140" s="3807"/>
      <c r="AC140" s="3807"/>
      <c r="AD140" s="3782" t="s">
        <v>129</v>
      </c>
      <c r="AE140" s="3782"/>
      <c r="AF140" s="3776" t="s">
        <v>90</v>
      </c>
      <c r="AG140" s="3777"/>
      <c r="AH140" s="3778"/>
      <c r="AI140" s="346"/>
      <c r="AJ140" s="3786"/>
      <c r="AK140" s="3787"/>
      <c r="AL140" s="3939"/>
      <c r="AM140" s="3940"/>
      <c r="AN140" s="3940"/>
      <c r="AO140" s="4055"/>
      <c r="AP140" s="4055"/>
      <c r="AQ140" s="4055"/>
      <c r="AR140" s="4055"/>
      <c r="AS140" s="4055"/>
      <c r="AT140" s="4055"/>
      <c r="AU140" s="4055"/>
      <c r="AV140" s="4055"/>
      <c r="AW140" s="4056"/>
      <c r="AX140" s="217"/>
      <c r="AY140" s="208"/>
      <c r="AZ140" s="208"/>
    </row>
    <row r="141" spans="1:52" ht="11.1" customHeight="1" x14ac:dyDescent="0.25">
      <c r="A141" s="208"/>
      <c r="C141" s="208"/>
      <c r="D141" s="208"/>
      <c r="E141" s="208"/>
      <c r="F141" s="208"/>
      <c r="G141" s="208"/>
      <c r="H141" s="3589"/>
      <c r="K141" s="3585"/>
      <c r="L141" s="3585"/>
      <c r="M141" s="3585"/>
      <c r="N141" s="3585"/>
      <c r="O141" s="3585"/>
      <c r="P141" s="3585"/>
      <c r="Q141" s="3585"/>
      <c r="R141" s="3585"/>
      <c r="S141" s="3585"/>
      <c r="W141" s="3517">
        <v>2015</v>
      </c>
      <c r="X141" s="3805"/>
      <c r="Y141" s="3806"/>
      <c r="Z141" s="3806"/>
      <c r="AA141" s="3808"/>
      <c r="AB141" s="3808"/>
      <c r="AC141" s="3808"/>
      <c r="AD141" s="3783"/>
      <c r="AE141" s="3783"/>
      <c r="AF141" s="3779"/>
      <c r="AG141" s="3780"/>
      <c r="AH141" s="3781"/>
      <c r="AI141" s="208"/>
      <c r="AJ141" s="3784" t="s">
        <v>62</v>
      </c>
      <c r="AK141" s="3785"/>
      <c r="AL141" s="3937">
        <v>5</v>
      </c>
      <c r="AM141" s="3938"/>
      <c r="AN141" s="3938"/>
      <c r="AO141" s="4053" t="s">
        <v>111</v>
      </c>
      <c r="AP141" s="4053"/>
      <c r="AQ141" s="4053"/>
      <c r="AR141" s="4053"/>
      <c r="AS141" s="4053"/>
      <c r="AT141" s="4053"/>
      <c r="AU141" s="4053"/>
      <c r="AV141" s="4053"/>
      <c r="AW141" s="4054"/>
      <c r="AX141" s="217"/>
      <c r="AY141" s="208"/>
      <c r="AZ141" s="208"/>
    </row>
    <row r="142" spans="1:52" ht="11.1" customHeight="1" x14ac:dyDescent="0.25">
      <c r="A142" s="208"/>
      <c r="C142" s="208"/>
      <c r="D142" s="208"/>
      <c r="E142" s="208"/>
      <c r="F142" s="208"/>
      <c r="G142" s="208"/>
      <c r="H142" s="3590" t="s">
        <v>605</v>
      </c>
      <c r="I142" s="922"/>
      <c r="U142" s="318"/>
      <c r="V142" s="318"/>
      <c r="W142" s="3516">
        <v>9</v>
      </c>
      <c r="X142" s="3803" t="s">
        <v>94</v>
      </c>
      <c r="Y142" s="3804"/>
      <c r="Z142" s="3804"/>
      <c r="AA142" s="3807" t="s">
        <v>159</v>
      </c>
      <c r="AB142" s="3807"/>
      <c r="AC142" s="3807"/>
      <c r="AD142" s="3782" t="s">
        <v>129</v>
      </c>
      <c r="AE142" s="3782"/>
      <c r="AF142" s="3776" t="s">
        <v>830</v>
      </c>
      <c r="AG142" s="3777"/>
      <c r="AH142" s="3778"/>
      <c r="AI142" s="208"/>
      <c r="AJ142" s="3786"/>
      <c r="AK142" s="3787"/>
      <c r="AL142" s="3939"/>
      <c r="AM142" s="3940"/>
      <c r="AN142" s="3940"/>
      <c r="AO142" s="4055"/>
      <c r="AP142" s="4055"/>
      <c r="AQ142" s="4055"/>
      <c r="AR142" s="4055"/>
      <c r="AS142" s="4055"/>
      <c r="AT142" s="4055"/>
      <c r="AU142" s="4055"/>
      <c r="AV142" s="4055"/>
      <c r="AW142" s="4056"/>
      <c r="AX142" s="217"/>
      <c r="AY142" s="208"/>
      <c r="AZ142" s="208"/>
    </row>
    <row r="143" spans="1:52" ht="11.1" customHeight="1" x14ac:dyDescent="0.25">
      <c r="A143" s="208"/>
      <c r="C143" s="208"/>
      <c r="D143" s="208"/>
      <c r="E143" s="208"/>
      <c r="F143" s="208"/>
      <c r="G143" s="208"/>
      <c r="H143" s="1581"/>
      <c r="I143" s="352"/>
      <c r="J143" s="352"/>
      <c r="K143" s="3813" t="s">
        <v>349</v>
      </c>
      <c r="L143" s="3813"/>
      <c r="M143" s="3813"/>
      <c r="N143" s="3813"/>
      <c r="O143" s="3813"/>
      <c r="P143" s="3813"/>
      <c r="Q143" s="3813"/>
      <c r="R143" s="3813"/>
      <c r="S143" s="3814"/>
      <c r="W143" s="3517">
        <v>2016</v>
      </c>
      <c r="X143" s="3805"/>
      <c r="Y143" s="3806"/>
      <c r="Z143" s="3806"/>
      <c r="AA143" s="3808"/>
      <c r="AB143" s="3808"/>
      <c r="AC143" s="3808"/>
      <c r="AD143" s="3783"/>
      <c r="AE143" s="3783"/>
      <c r="AF143" s="3779"/>
      <c r="AG143" s="3780"/>
      <c r="AH143" s="3781"/>
      <c r="AI143" s="208"/>
      <c r="AJ143" s="3784" t="s">
        <v>434</v>
      </c>
      <c r="AK143" s="3785"/>
      <c r="AL143" s="3937">
        <v>19</v>
      </c>
      <c r="AM143" s="3938"/>
      <c r="AN143" s="3938"/>
      <c r="AO143" s="4053" t="s">
        <v>348</v>
      </c>
      <c r="AP143" s="4053"/>
      <c r="AQ143" s="4053"/>
      <c r="AR143" s="4053"/>
      <c r="AS143" s="4053"/>
      <c r="AT143" s="4053"/>
      <c r="AU143" s="4053"/>
      <c r="AV143" s="4053"/>
      <c r="AW143" s="4054"/>
      <c r="AX143" s="217"/>
      <c r="AY143" s="208"/>
      <c r="AZ143" s="208"/>
    </row>
    <row r="144" spans="1:52" ht="11.1" customHeight="1" x14ac:dyDescent="0.25">
      <c r="A144" s="208"/>
      <c r="C144" s="208"/>
      <c r="D144" s="208"/>
      <c r="E144" s="208"/>
      <c r="F144" s="208"/>
      <c r="G144" s="208"/>
      <c r="H144" s="1582"/>
      <c r="I144" s="3591"/>
      <c r="J144" s="3591"/>
      <c r="K144" s="4050"/>
      <c r="L144" s="4050"/>
      <c r="M144" s="4050"/>
      <c r="N144" s="4050"/>
      <c r="O144" s="4050"/>
      <c r="P144" s="4050"/>
      <c r="Q144" s="4050"/>
      <c r="R144" s="4050"/>
      <c r="S144" s="3816"/>
      <c r="U144" s="318"/>
      <c r="V144" s="318"/>
      <c r="W144" s="3516">
        <v>10</v>
      </c>
      <c r="X144" s="3803" t="s">
        <v>830</v>
      </c>
      <c r="Y144" s="3804"/>
      <c r="Z144" s="3804"/>
      <c r="AA144" s="3807" t="s">
        <v>89</v>
      </c>
      <c r="AB144" s="3807"/>
      <c r="AC144" s="3807"/>
      <c r="AD144" s="3782" t="s">
        <v>101</v>
      </c>
      <c r="AE144" s="3782"/>
      <c r="AF144" s="3776" t="s">
        <v>830</v>
      </c>
      <c r="AG144" s="3777"/>
      <c r="AH144" s="3778"/>
      <c r="AI144" s="208"/>
      <c r="AJ144" s="3786"/>
      <c r="AK144" s="3787"/>
      <c r="AL144" s="3939"/>
      <c r="AM144" s="3940"/>
      <c r="AN144" s="3940"/>
      <c r="AO144" s="4055"/>
      <c r="AP144" s="4055"/>
      <c r="AQ144" s="4055"/>
      <c r="AR144" s="4055"/>
      <c r="AS144" s="4055"/>
      <c r="AT144" s="4055"/>
      <c r="AU144" s="4055"/>
      <c r="AV144" s="4055"/>
      <c r="AW144" s="4056"/>
      <c r="AX144" s="217"/>
      <c r="AY144" s="208"/>
      <c r="AZ144" s="208"/>
    </row>
    <row r="145" spans="1:52" ht="11.1" customHeight="1" x14ac:dyDescent="0.25">
      <c r="A145" s="208"/>
      <c r="C145" s="208"/>
      <c r="D145" s="208"/>
      <c r="E145" s="208"/>
      <c r="F145" s="208"/>
      <c r="G145" s="208"/>
      <c r="H145" s="814"/>
      <c r="I145" s="354"/>
      <c r="J145" s="354"/>
      <c r="K145" s="3817"/>
      <c r="L145" s="3817"/>
      <c r="M145" s="3817"/>
      <c r="N145" s="3817"/>
      <c r="O145" s="3817"/>
      <c r="P145" s="3817"/>
      <c r="Q145" s="3817"/>
      <c r="R145" s="3817"/>
      <c r="S145" s="3818"/>
      <c r="W145" s="3517">
        <v>2017</v>
      </c>
      <c r="X145" s="3805"/>
      <c r="Y145" s="3806"/>
      <c r="Z145" s="3806"/>
      <c r="AA145" s="3808"/>
      <c r="AB145" s="3808"/>
      <c r="AC145" s="3808"/>
      <c r="AD145" s="3783"/>
      <c r="AE145" s="3783"/>
      <c r="AF145" s="3779"/>
      <c r="AG145" s="3780"/>
      <c r="AH145" s="3781"/>
      <c r="AI145" s="208"/>
      <c r="AJ145" s="3586"/>
      <c r="AK145" s="3586"/>
      <c r="AL145" s="3586"/>
      <c r="AM145" s="221"/>
      <c r="AN145" s="221"/>
      <c r="AO145" s="221"/>
      <c r="AP145" s="221"/>
      <c r="AQ145" s="221"/>
      <c r="AR145" s="928"/>
      <c r="AS145" s="921"/>
      <c r="AT145" s="219"/>
      <c r="AU145" s="219"/>
      <c r="AV145" s="347"/>
      <c r="AW145" s="217"/>
      <c r="AX145" s="208"/>
      <c r="AY145" s="208"/>
      <c r="AZ145" s="208"/>
    </row>
    <row r="146" spans="1:52" ht="11.1" customHeight="1" x14ac:dyDescent="0.25">
      <c r="A146" s="208"/>
      <c r="C146" s="208"/>
      <c r="D146" s="208"/>
      <c r="E146" s="208"/>
      <c r="F146" s="208"/>
      <c r="G146" s="208"/>
      <c r="H146" s="209"/>
      <c r="K146" s="3592"/>
      <c r="L146" s="3592"/>
      <c r="M146" s="3592"/>
      <c r="N146" s="3592"/>
      <c r="O146" s="3592"/>
      <c r="P146" s="3592"/>
      <c r="Q146" s="3592"/>
      <c r="R146" s="3592"/>
      <c r="S146" s="3592"/>
      <c r="U146" s="318"/>
      <c r="V146" s="318"/>
      <c r="W146" s="3516">
        <v>11</v>
      </c>
      <c r="X146" s="3803" t="s">
        <v>830</v>
      </c>
      <c r="Y146" s="3804"/>
      <c r="Z146" s="3804"/>
      <c r="AA146" s="3807" t="s">
        <v>214</v>
      </c>
      <c r="AB146" s="3807"/>
      <c r="AC146" s="3807"/>
      <c r="AD146" s="3782" t="s">
        <v>94</v>
      </c>
      <c r="AE146" s="3782"/>
      <c r="AF146" s="3776" t="s">
        <v>94</v>
      </c>
      <c r="AG146" s="3777"/>
      <c r="AH146" s="3778"/>
      <c r="AI146" s="208"/>
      <c r="AJ146" s="3586"/>
      <c r="AK146" s="3586"/>
      <c r="AL146" s="3586"/>
      <c r="AM146" s="221"/>
      <c r="AO146" s="221"/>
      <c r="AP146" s="221"/>
      <c r="AQ146" s="221"/>
      <c r="AR146" s="928"/>
      <c r="AS146" s="921"/>
      <c r="AT146" s="219"/>
      <c r="AU146" s="219"/>
      <c r="AV146" s="347"/>
      <c r="AW146" s="217"/>
      <c r="AX146" s="208"/>
      <c r="AY146" s="208"/>
      <c r="AZ146" s="208"/>
    </row>
    <row r="147" spans="1:52" ht="11.1" customHeight="1" x14ac:dyDescent="0.25">
      <c r="A147" s="208"/>
      <c r="C147" s="208"/>
      <c r="D147" s="208"/>
      <c r="E147" s="208"/>
      <c r="F147" s="208"/>
      <c r="G147" s="208"/>
      <c r="H147" s="1584"/>
      <c r="I147" s="352"/>
      <c r="J147" s="352"/>
      <c r="K147" s="3813" t="s">
        <v>350</v>
      </c>
      <c r="L147" s="3813"/>
      <c r="M147" s="3813"/>
      <c r="N147" s="3813"/>
      <c r="O147" s="3813"/>
      <c r="P147" s="3813"/>
      <c r="Q147" s="3813"/>
      <c r="R147" s="3813"/>
      <c r="S147" s="3814"/>
      <c r="W147" s="3517">
        <v>2018</v>
      </c>
      <c r="X147" s="3805"/>
      <c r="Y147" s="3806"/>
      <c r="Z147" s="3806"/>
      <c r="AA147" s="3808"/>
      <c r="AB147" s="3808"/>
      <c r="AC147" s="3808"/>
      <c r="AD147" s="3783"/>
      <c r="AE147" s="3783"/>
      <c r="AF147" s="3779"/>
      <c r="AG147" s="3780"/>
      <c r="AH147" s="3781"/>
      <c r="AI147" s="208"/>
      <c r="AJ147" s="3586"/>
      <c r="AK147" s="3586"/>
      <c r="AL147" s="3586"/>
      <c r="AN147" s="221"/>
      <c r="AO147" s="208"/>
      <c r="AP147" s="208"/>
      <c r="AQ147" s="208"/>
      <c r="AR147" s="921"/>
      <c r="AS147" s="921"/>
      <c r="AT147" s="219"/>
      <c r="AU147" s="347"/>
      <c r="AV147" s="217"/>
      <c r="AW147" s="217"/>
      <c r="AX147" s="217"/>
      <c r="AY147" s="208"/>
      <c r="AZ147" s="208"/>
    </row>
    <row r="148" spans="1:52" ht="11.1" customHeight="1" x14ac:dyDescent="0.25">
      <c r="A148" s="208"/>
      <c r="C148" s="208"/>
      <c r="D148" s="208"/>
      <c r="E148" s="208"/>
      <c r="F148" s="208"/>
      <c r="G148" s="208"/>
      <c r="H148" s="358"/>
      <c r="I148" s="3593"/>
      <c r="J148" s="3593"/>
      <c r="K148" s="4050"/>
      <c r="L148" s="4050"/>
      <c r="M148" s="4050"/>
      <c r="N148" s="4050"/>
      <c r="O148" s="4050"/>
      <c r="P148" s="4050"/>
      <c r="Q148" s="4050"/>
      <c r="R148" s="4050"/>
      <c r="S148" s="3816"/>
      <c r="U148" s="318"/>
      <c r="V148" s="318"/>
      <c r="W148" s="3516">
        <v>12</v>
      </c>
      <c r="X148" s="3803" t="s">
        <v>94</v>
      </c>
      <c r="Y148" s="3804"/>
      <c r="Z148" s="3804"/>
      <c r="AA148" s="3807" t="s">
        <v>89</v>
      </c>
      <c r="AB148" s="3807"/>
      <c r="AC148" s="3807"/>
      <c r="AD148" s="3782" t="s">
        <v>214</v>
      </c>
      <c r="AE148" s="3782"/>
      <c r="AF148" s="3776" t="s">
        <v>94</v>
      </c>
      <c r="AG148" s="3777"/>
      <c r="AH148" s="3778"/>
      <c r="AI148" s="208"/>
      <c r="AJ148" s="3586"/>
      <c r="AK148" s="3586"/>
      <c r="AL148" s="3586"/>
      <c r="AN148" s="221"/>
      <c r="AO148" s="208"/>
      <c r="AP148" s="208"/>
      <c r="AQ148" s="208"/>
      <c r="AR148" s="921"/>
      <c r="AS148" s="921"/>
      <c r="AT148" s="219"/>
      <c r="AU148" s="347"/>
      <c r="AV148" s="217"/>
      <c r="AW148" s="217"/>
      <c r="AX148" s="208"/>
      <c r="AY148" s="208"/>
      <c r="AZ148" s="208"/>
    </row>
    <row r="149" spans="1:52" ht="9.9499999999999993" customHeight="1" x14ac:dyDescent="0.25">
      <c r="A149" s="208"/>
      <c r="C149" s="208"/>
      <c r="D149" s="208"/>
      <c r="E149" s="208"/>
      <c r="F149" s="208"/>
      <c r="G149" s="208"/>
      <c r="H149" s="1585"/>
      <c r="I149" s="3594"/>
      <c r="J149" s="3594"/>
      <c r="K149" s="4050"/>
      <c r="L149" s="4050"/>
      <c r="M149" s="4050"/>
      <c r="N149" s="4050"/>
      <c r="O149" s="4050"/>
      <c r="P149" s="4050"/>
      <c r="Q149" s="4050"/>
      <c r="R149" s="4050"/>
      <c r="S149" s="3816"/>
      <c r="U149" s="318"/>
      <c r="V149" s="318"/>
      <c r="W149" s="3515">
        <v>2019</v>
      </c>
      <c r="X149" s="3805"/>
      <c r="Y149" s="3806"/>
      <c r="Z149" s="3806"/>
      <c r="AA149" s="3808"/>
      <c r="AB149" s="3808"/>
      <c r="AC149" s="3808"/>
      <c r="AD149" s="3783"/>
      <c r="AE149" s="3783"/>
      <c r="AF149" s="3779"/>
      <c r="AG149" s="3780"/>
      <c r="AH149" s="3781"/>
      <c r="AI149" s="3595"/>
      <c r="AJ149" s="3586"/>
      <c r="AK149" s="3586"/>
      <c r="AL149" s="3586"/>
      <c r="AO149" s="221"/>
      <c r="AP149" s="208"/>
      <c r="AQ149" s="208"/>
      <c r="AR149" s="921"/>
      <c r="AS149" s="921"/>
      <c r="AT149" s="219"/>
      <c r="AU149" s="219"/>
      <c r="AV149" s="347"/>
      <c r="AW149" s="217"/>
      <c r="AX149" s="208"/>
      <c r="AY149" s="208"/>
      <c r="AZ149" s="208"/>
    </row>
    <row r="150" spans="1:52" ht="9.9499999999999993" customHeight="1" x14ac:dyDescent="0.25">
      <c r="A150" s="208"/>
      <c r="C150" s="208"/>
      <c r="D150" s="208"/>
      <c r="E150" s="208"/>
      <c r="F150" s="208"/>
      <c r="G150" s="208"/>
      <c r="H150" s="3809"/>
      <c r="I150" s="4051"/>
      <c r="J150" s="4051"/>
      <c r="K150" s="4050"/>
      <c r="L150" s="4050"/>
      <c r="M150" s="4050"/>
      <c r="N150" s="4050"/>
      <c r="O150" s="4050"/>
      <c r="P150" s="4050"/>
      <c r="Q150" s="4050"/>
      <c r="R150" s="4050"/>
      <c r="S150" s="3816"/>
      <c r="U150" s="318"/>
      <c r="V150" s="318"/>
      <c r="W150" s="318"/>
      <c r="X150" s="3596"/>
      <c r="Y150" s="3595"/>
      <c r="Z150" s="3595"/>
      <c r="AA150" s="3595"/>
      <c r="AB150" s="3595"/>
      <c r="AC150" s="3595"/>
      <c r="AD150" s="3595"/>
      <c r="AE150" s="3595"/>
      <c r="AF150" s="3597"/>
      <c r="AG150" s="3595"/>
      <c r="AH150" s="3595"/>
      <c r="AI150" s="346"/>
      <c r="AJ150" s="3586"/>
      <c r="AK150" s="3586"/>
      <c r="AL150" s="3586"/>
      <c r="AN150" s="221"/>
      <c r="AO150" s="221"/>
      <c r="AP150" s="221"/>
      <c r="AQ150" s="221"/>
      <c r="AR150" s="928"/>
      <c r="AS150" s="921"/>
      <c r="AT150" s="219"/>
      <c r="AU150" s="219"/>
      <c r="AV150" s="347"/>
      <c r="AW150" s="217"/>
      <c r="AX150" s="208"/>
      <c r="AY150" s="208"/>
      <c r="AZ150" s="208"/>
    </row>
    <row r="151" spans="1:52" ht="9.9499999999999993" customHeight="1" x14ac:dyDescent="0.25">
      <c r="A151" s="208"/>
      <c r="C151" s="208"/>
      <c r="D151" s="208"/>
      <c r="E151" s="208"/>
      <c r="F151" s="208"/>
      <c r="G151" s="208"/>
      <c r="H151" s="3811"/>
      <c r="I151" s="3812"/>
      <c r="J151" s="3812"/>
      <c r="K151" s="3817"/>
      <c r="L151" s="3817"/>
      <c r="M151" s="3817"/>
      <c r="N151" s="3817"/>
      <c r="O151" s="3817"/>
      <c r="P151" s="3817"/>
      <c r="Q151" s="3817"/>
      <c r="R151" s="3817"/>
      <c r="S151" s="3818"/>
      <c r="U151" s="3916" t="s">
        <v>856</v>
      </c>
      <c r="V151" s="3917"/>
      <c r="W151" s="3917"/>
      <c r="X151" s="3917"/>
      <c r="Y151" s="3917"/>
      <c r="Z151" s="3917"/>
      <c r="AA151" s="3917"/>
      <c r="AB151" s="3917"/>
      <c r="AC151" s="3917"/>
      <c r="AD151" s="3917"/>
      <c r="AE151" s="3917"/>
      <c r="AF151" s="3917"/>
      <c r="AG151" s="3917"/>
      <c r="AH151" s="3917"/>
      <c r="AI151" s="3918"/>
      <c r="AJ151" s="346"/>
      <c r="AK151" s="219"/>
      <c r="AL151" s="219"/>
      <c r="AM151" s="221"/>
      <c r="AN151" s="221"/>
      <c r="AO151" s="221"/>
      <c r="AP151" s="221"/>
      <c r="AQ151" s="928"/>
      <c r="AR151" s="921"/>
      <c r="AT151" s="219"/>
      <c r="AU151" s="347"/>
      <c r="AV151" s="217"/>
      <c r="AX151" s="208"/>
      <c r="AY151" s="208"/>
      <c r="AZ151" s="208"/>
    </row>
    <row r="152" spans="1:52" ht="36.75" customHeight="1" x14ac:dyDescent="0.25">
      <c r="A152" s="208"/>
      <c r="C152" s="208"/>
      <c r="D152" s="208"/>
      <c r="E152" s="208"/>
      <c r="F152" s="208"/>
      <c r="G152" s="208"/>
      <c r="U152" s="3919"/>
      <c r="V152" s="4052"/>
      <c r="W152" s="4052"/>
      <c r="X152" s="4052"/>
      <c r="Y152" s="4052"/>
      <c r="Z152" s="4052"/>
      <c r="AA152" s="4052"/>
      <c r="AB152" s="4052"/>
      <c r="AC152" s="4052"/>
      <c r="AD152" s="4052"/>
      <c r="AE152" s="4052"/>
      <c r="AF152" s="4052"/>
      <c r="AG152" s="4052"/>
      <c r="AH152" s="4052"/>
      <c r="AI152" s="3921"/>
      <c r="AJ152" s="346"/>
      <c r="AK152" s="219"/>
      <c r="AL152" s="219"/>
      <c r="AM152" s="221"/>
      <c r="AN152" s="221"/>
      <c r="AO152" s="221"/>
      <c r="AP152" s="221"/>
      <c r="AQ152" s="928"/>
      <c r="AR152" s="921"/>
      <c r="AT152" s="219"/>
      <c r="AU152" s="347"/>
      <c r="AV152" s="217"/>
      <c r="AW152" s="3586"/>
      <c r="AX152" s="208"/>
      <c r="AY152" s="208"/>
      <c r="AZ152" s="208"/>
    </row>
    <row r="153" spans="1:52" ht="12" customHeight="1" x14ac:dyDescent="0.25">
      <c r="A153" s="208"/>
      <c r="C153" s="208"/>
      <c r="D153" s="208"/>
      <c r="E153" s="208"/>
      <c r="F153" s="208"/>
      <c r="G153" s="208"/>
      <c r="U153" s="3922"/>
      <c r="V153" s="3923"/>
      <c r="W153" s="3923"/>
      <c r="X153" s="3923"/>
      <c r="Y153" s="3923"/>
      <c r="Z153" s="3923"/>
      <c r="AA153" s="3923"/>
      <c r="AB153" s="3923"/>
      <c r="AC153" s="3923"/>
      <c r="AD153" s="3923"/>
      <c r="AE153" s="3923"/>
      <c r="AF153" s="3923"/>
      <c r="AG153" s="3923"/>
      <c r="AH153" s="3923"/>
      <c r="AI153" s="3924"/>
      <c r="AJ153" s="208"/>
      <c r="AK153" s="221"/>
      <c r="AL153" s="221"/>
      <c r="AM153" s="221"/>
      <c r="AN153" s="928"/>
      <c r="AO153" s="921"/>
      <c r="AR153" s="347"/>
      <c r="AS153" s="217"/>
      <c r="AT153" s="219"/>
      <c r="AU153" s="208"/>
      <c r="AV153" s="208"/>
      <c r="AW153" s="208"/>
      <c r="AX153" s="208"/>
      <c r="AY153" s="208"/>
      <c r="AZ153" s="208"/>
    </row>
    <row r="154" spans="1:52" x14ac:dyDescent="0.25">
      <c r="A154" s="208"/>
      <c r="C154" s="208"/>
      <c r="D154" s="208"/>
      <c r="E154" s="208"/>
      <c r="F154" s="208"/>
      <c r="G154" s="208"/>
      <c r="U154" s="219"/>
      <c r="V154" s="219"/>
      <c r="W154" s="219"/>
      <c r="X154" s="219"/>
      <c r="Y154" s="921"/>
      <c r="Z154" s="921"/>
      <c r="AA154" s="219"/>
      <c r="AB154" s="219"/>
      <c r="AC154" s="219"/>
      <c r="AD154" s="347"/>
      <c r="AE154" s="217"/>
      <c r="AF154" s="217"/>
      <c r="AG154" s="208"/>
      <c r="AH154" s="208"/>
      <c r="AI154" s="208"/>
      <c r="AJ154" s="208"/>
      <c r="AK154" s="221"/>
      <c r="AL154" s="221"/>
      <c r="AM154" s="221"/>
      <c r="AN154" s="928"/>
      <c r="AO154" s="928"/>
      <c r="AS154" s="347"/>
      <c r="AT154" s="217"/>
      <c r="AU154" s="208"/>
      <c r="AV154" s="208"/>
      <c r="AW154" s="208"/>
      <c r="AX154" s="208"/>
      <c r="AY154" s="208"/>
      <c r="AZ154" s="208"/>
    </row>
    <row r="155" spans="1:52" x14ac:dyDescent="0.25">
      <c r="A155" s="208"/>
      <c r="C155" s="208"/>
      <c r="D155" s="208"/>
      <c r="E155" s="208"/>
      <c r="F155" s="208"/>
      <c r="G155" s="208"/>
      <c r="U155" s="219"/>
      <c r="V155" s="219"/>
      <c r="W155" s="219"/>
      <c r="X155" s="219"/>
      <c r="Y155" s="921"/>
      <c r="Z155" s="921"/>
      <c r="AA155" s="219"/>
      <c r="AB155" s="219"/>
      <c r="AC155" s="219"/>
      <c r="AD155" s="347"/>
      <c r="AE155" s="217"/>
      <c r="AF155" s="217"/>
      <c r="AG155" s="208"/>
      <c r="AH155" s="208"/>
      <c r="AI155" s="208"/>
      <c r="AJ155" s="3595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</row>
    <row r="156" spans="1:52" x14ac:dyDescent="0.25">
      <c r="A156" s="208"/>
      <c r="C156" s="208"/>
      <c r="D156" s="208"/>
      <c r="E156" s="208"/>
      <c r="F156" s="208"/>
      <c r="G156" s="208"/>
      <c r="U156" s="219"/>
      <c r="V156" s="219"/>
      <c r="W156" s="219"/>
      <c r="X156" s="219"/>
      <c r="Y156" s="219"/>
      <c r="Z156" s="921"/>
      <c r="AA156" s="921"/>
      <c r="AB156" s="219"/>
      <c r="AC156" s="219"/>
      <c r="AD156" s="219"/>
      <c r="AE156" s="347"/>
      <c r="AF156" s="217"/>
      <c r="AG156" s="217"/>
      <c r="AH156" s="208"/>
      <c r="AI156" s="208"/>
      <c r="AJ156" s="346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</row>
    <row r="157" spans="1:52" x14ac:dyDescent="0.25">
      <c r="A157" s="208"/>
      <c r="C157" s="208"/>
      <c r="D157" s="208"/>
      <c r="E157" s="208"/>
      <c r="F157" s="208"/>
      <c r="G157" s="208"/>
      <c r="U157" s="318"/>
      <c r="V157" s="318"/>
      <c r="W157" s="318"/>
      <c r="X157" s="3596"/>
      <c r="Y157" s="3595"/>
      <c r="Z157" s="3595"/>
      <c r="AA157" s="3595"/>
      <c r="AB157" s="3595"/>
      <c r="AC157" s="3595"/>
      <c r="AD157" s="3595"/>
      <c r="AE157" s="3595"/>
      <c r="AF157" s="3598"/>
      <c r="AG157" s="3597"/>
      <c r="AH157" s="3595"/>
      <c r="AI157" s="3595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52" x14ac:dyDescent="0.25">
      <c r="A158" s="208"/>
      <c r="C158" s="208"/>
      <c r="D158" s="208"/>
      <c r="E158" s="208"/>
      <c r="F158" s="208"/>
      <c r="G158" s="208"/>
      <c r="U158" s="318"/>
      <c r="V158" s="318"/>
      <c r="W158" s="318"/>
      <c r="X158" s="3599"/>
      <c r="Y158" s="3600"/>
      <c r="Z158" s="3600"/>
      <c r="AA158" s="3600"/>
      <c r="AB158" s="3600"/>
      <c r="AC158" s="3600"/>
      <c r="AD158" s="3600"/>
      <c r="AE158" s="208"/>
      <c r="AG158" s="3006"/>
      <c r="AH158" s="346"/>
      <c r="AI158" s="346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52" x14ac:dyDescent="0.25">
      <c r="A159" s="208"/>
      <c r="C159" s="208"/>
      <c r="D159" s="208"/>
      <c r="E159" s="208"/>
      <c r="F159" s="208"/>
      <c r="G159" s="208"/>
      <c r="AK159" s="208"/>
    </row>
    <row r="160" spans="1:52" x14ac:dyDescent="0.25">
      <c r="A160" s="208"/>
      <c r="C160" s="208"/>
      <c r="D160" s="208"/>
      <c r="E160" s="208"/>
      <c r="F160" s="208"/>
      <c r="G160" s="208"/>
      <c r="AK160" s="208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</mergeCells>
  <conditionalFormatting sqref="I7:I110">
    <cfRule type="cellIs" dxfId="21" priority="7" operator="equal">
      <formula>2</formula>
    </cfRule>
    <cfRule type="cellIs" dxfId="20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AK1" sqref="AK1"/>
    </sheetView>
  </sheetViews>
  <sheetFormatPr baseColWidth="10" defaultColWidth="11.42578125" defaultRowHeight="15" x14ac:dyDescent="0.25"/>
  <cols>
    <col min="1" max="1" width="4.28515625" style="657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4094" t="s">
        <v>801</v>
      </c>
      <c r="J1" s="4094"/>
      <c r="K1" s="4094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872"/>
      <c r="AC1" s="3872"/>
      <c r="AD1" s="3872"/>
      <c r="AE1" s="3872"/>
      <c r="AF1" s="3872"/>
      <c r="AH1" s="216"/>
      <c r="AI1" s="216"/>
      <c r="AJ1" s="216"/>
      <c r="AK1" s="754" t="s">
        <v>802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4095" t="s">
        <v>25</v>
      </c>
      <c r="J2" s="4096"/>
      <c r="K2" s="4096"/>
      <c r="L2" s="4096"/>
      <c r="M2" s="4096"/>
      <c r="N2" s="4096"/>
      <c r="O2" s="4096"/>
      <c r="P2" s="4096"/>
      <c r="Q2" s="4096"/>
      <c r="R2" s="4096"/>
      <c r="S2" s="4096"/>
      <c r="T2" s="4096"/>
      <c r="U2" s="4096"/>
      <c r="V2" s="4096"/>
      <c r="W2" s="4097"/>
      <c r="X2" s="3886" t="s">
        <v>320</v>
      </c>
      <c r="Y2" s="3887"/>
      <c r="Z2" s="3887"/>
      <c r="AA2" s="3887"/>
      <c r="AB2" s="3873" t="s">
        <v>324</v>
      </c>
      <c r="AC2" s="3874"/>
      <c r="AD2" s="3875" t="s">
        <v>49</v>
      </c>
      <c r="AE2" s="3876"/>
      <c r="AF2" s="3876"/>
      <c r="AG2" s="3876"/>
      <c r="AH2" s="3840" t="s">
        <v>304</v>
      </c>
      <c r="AI2" s="3843" t="s">
        <v>321</v>
      </c>
      <c r="AJ2" s="3844"/>
      <c r="AK2" s="3845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852"/>
      <c r="E3" s="4089" t="s">
        <v>699</v>
      </c>
      <c r="F3" s="4090" t="s">
        <v>189</v>
      </c>
      <c r="I3" s="4098"/>
      <c r="J3" s="4099"/>
      <c r="K3" s="4099"/>
      <c r="L3" s="4099"/>
      <c r="M3" s="4099"/>
      <c r="N3" s="4099"/>
      <c r="O3" s="4099"/>
      <c r="P3" s="4099"/>
      <c r="Q3" s="4099"/>
      <c r="R3" s="4099"/>
      <c r="S3" s="4099"/>
      <c r="T3" s="4099"/>
      <c r="U3" s="4099"/>
      <c r="V3" s="4099"/>
      <c r="W3" s="4100"/>
      <c r="X3" s="3889" t="s">
        <v>319</v>
      </c>
      <c r="Y3" s="3890"/>
      <c r="Z3" s="3890"/>
      <c r="AA3" s="3890"/>
      <c r="AB3" s="665" t="s">
        <v>202</v>
      </c>
      <c r="AC3" s="220">
        <v>85500</v>
      </c>
      <c r="AD3" s="3877"/>
      <c r="AE3" s="3878"/>
      <c r="AF3" s="3878"/>
      <c r="AG3" s="3878"/>
      <c r="AH3" s="3841"/>
      <c r="AI3" s="3846"/>
      <c r="AJ3" s="3847"/>
      <c r="AK3" s="384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852"/>
      <c r="E4" s="4089"/>
      <c r="F4" s="4090"/>
      <c r="I4" s="4101"/>
      <c r="J4" s="4102"/>
      <c r="K4" s="4102"/>
      <c r="L4" s="4102"/>
      <c r="M4" s="4102"/>
      <c r="N4" s="4102"/>
      <c r="O4" s="4102"/>
      <c r="P4" s="4102"/>
      <c r="Q4" s="4102"/>
      <c r="R4" s="4102"/>
      <c r="S4" s="4102"/>
      <c r="T4" s="4102"/>
      <c r="U4" s="4102"/>
      <c r="V4" s="4102"/>
      <c r="W4" s="4103"/>
      <c r="X4" s="3826" t="s">
        <v>321</v>
      </c>
      <c r="Y4" s="3829" t="s">
        <v>50</v>
      </c>
      <c r="Z4" s="3832" t="s">
        <v>232</v>
      </c>
      <c r="AA4" s="4091" t="s">
        <v>322</v>
      </c>
      <c r="AB4" s="670" t="s">
        <v>203</v>
      </c>
      <c r="AC4" s="222">
        <f>SUM(AC7:AC107)</f>
        <v>85535</v>
      </c>
      <c r="AD4" s="3879" t="s">
        <v>803</v>
      </c>
      <c r="AE4" s="3881" t="s">
        <v>780</v>
      </c>
      <c r="AF4" s="3856" t="s">
        <v>3</v>
      </c>
      <c r="AG4" s="3883" t="s">
        <v>326</v>
      </c>
      <c r="AH4" s="3841"/>
      <c r="AI4" s="3853" t="s">
        <v>803</v>
      </c>
      <c r="AJ4" s="3856" t="s">
        <v>190</v>
      </c>
      <c r="AK4" s="3859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57"/>
      <c r="C5" s="224"/>
      <c r="D5" s="3852"/>
      <c r="E5" s="4089"/>
      <c r="F5" s="4090"/>
      <c r="G5" s="3862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351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827"/>
      <c r="Y5" s="3830"/>
      <c r="Z5" s="3833"/>
      <c r="AA5" s="4092"/>
      <c r="AB5" s="3863" t="s">
        <v>323</v>
      </c>
      <c r="AC5" s="3838" t="s">
        <v>179</v>
      </c>
      <c r="AD5" s="3880"/>
      <c r="AE5" s="3882"/>
      <c r="AF5" s="3858"/>
      <c r="AG5" s="3884"/>
      <c r="AH5" s="3841"/>
      <c r="AI5" s="3854"/>
      <c r="AJ5" s="3857"/>
      <c r="AK5" s="3860"/>
    </row>
    <row r="6" spans="1:50" s="223" customFormat="1" ht="12" customHeight="1" x14ac:dyDescent="0.25">
      <c r="A6" s="657"/>
      <c r="B6" s="230"/>
      <c r="C6" s="231"/>
      <c r="D6" s="3852"/>
      <c r="E6" s="4089"/>
      <c r="F6" s="4090"/>
      <c r="G6" s="3862"/>
      <c r="H6" s="232"/>
      <c r="I6" s="233" t="s">
        <v>804</v>
      </c>
      <c r="J6" s="234" t="s">
        <v>805</v>
      </c>
      <c r="K6" s="234" t="s">
        <v>806</v>
      </c>
      <c r="L6" s="234" t="s">
        <v>807</v>
      </c>
      <c r="M6" s="234" t="s">
        <v>808</v>
      </c>
      <c r="N6" s="234" t="s">
        <v>809</v>
      </c>
      <c r="O6" s="234" t="s">
        <v>810</v>
      </c>
      <c r="P6" s="375" t="s">
        <v>811</v>
      </c>
      <c r="Q6" s="234" t="s">
        <v>812</v>
      </c>
      <c r="R6" s="234" t="s">
        <v>813</v>
      </c>
      <c r="S6" s="234" t="s">
        <v>618</v>
      </c>
      <c r="T6" s="234" t="s">
        <v>814</v>
      </c>
      <c r="U6" s="375" t="s">
        <v>815</v>
      </c>
      <c r="V6" s="375" t="s">
        <v>816</v>
      </c>
      <c r="W6" s="235" t="s">
        <v>817</v>
      </c>
      <c r="X6" s="3828"/>
      <c r="Y6" s="3831"/>
      <c r="Z6" s="3834"/>
      <c r="AA6" s="4093"/>
      <c r="AB6" s="3864"/>
      <c r="AC6" s="3839"/>
      <c r="AD6" s="676">
        <v>116</v>
      </c>
      <c r="AE6" s="677">
        <f>COUNTIF(I109:V109,"&gt;0")</f>
        <v>14</v>
      </c>
      <c r="AF6" s="686">
        <f t="shared" ref="AF6:AF69" si="0">AD6+AE6</f>
        <v>130</v>
      </c>
      <c r="AG6" s="3885"/>
      <c r="AH6" s="3842"/>
      <c r="AI6" s="3855"/>
      <c r="AJ6" s="3858"/>
      <c r="AK6" s="3861"/>
    </row>
    <row r="7" spans="1:50" ht="11.1" customHeight="1" x14ac:dyDescent="0.25">
      <c r="A7" s="657">
        <v>1</v>
      </c>
      <c r="B7" s="3352"/>
      <c r="C7" s="895" t="s">
        <v>131</v>
      </c>
      <c r="D7" s="2572" t="str">
        <f t="shared" ref="D7:D23" si="1">ROMAN(AH7,0)</f>
        <v>XVIII</v>
      </c>
      <c r="E7" s="2550" t="s">
        <v>177</v>
      </c>
      <c r="F7" s="2551" t="s">
        <v>177</v>
      </c>
      <c r="G7" s="2573"/>
      <c r="H7" s="3353"/>
      <c r="I7" s="2554">
        <v>1</v>
      </c>
      <c r="J7" s="3354">
        <v>0</v>
      </c>
      <c r="K7" s="2557">
        <v>16</v>
      </c>
      <c r="L7" s="2556">
        <v>4</v>
      </c>
      <c r="M7" s="2557">
        <v>18</v>
      </c>
      <c r="N7" s="2556">
        <v>3</v>
      </c>
      <c r="O7" s="2557">
        <v>11</v>
      </c>
      <c r="P7" s="2557">
        <v>15</v>
      </c>
      <c r="Q7" s="3355">
        <v>12</v>
      </c>
      <c r="R7" s="3356">
        <v>18</v>
      </c>
      <c r="S7" s="3357">
        <v>5</v>
      </c>
      <c r="T7" s="3356">
        <v>17</v>
      </c>
      <c r="U7" s="3355">
        <v>11</v>
      </c>
      <c r="V7" s="3358">
        <v>5</v>
      </c>
      <c r="W7" s="3359" t="s">
        <v>664</v>
      </c>
      <c r="X7" s="808">
        <f>IF(AE7&gt;7,SUM(LARGE(I7:V7,{1;2;3;4;5;6;7})),SUM(I7:V7))</f>
        <v>107</v>
      </c>
      <c r="Y7" s="667">
        <f t="shared" ref="Y7:Y42" si="2">IF(Z7&gt;0,IF(Z7&gt;7,X7/7,X7/Z7),"-")</f>
        <v>15.285714285714286</v>
      </c>
      <c r="Z7" s="806">
        <f t="shared" ref="Z7:Z42" si="3">COUNTIF(I7:V7,"&gt;=0")</f>
        <v>14</v>
      </c>
      <c r="AA7" s="810">
        <f t="shared" ref="AA7:AA42" si="4">IF((Z7&gt;=7),LARGE(I7:V7,7),"-")</f>
        <v>11</v>
      </c>
      <c r="AB7" s="671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21">
        <v>77</v>
      </c>
      <c r="AE7" s="243">
        <f t="shared" ref="AE7:AE42" si="7">COUNTIF(I7:V7,"&gt;=0")</f>
        <v>14</v>
      </c>
      <c r="AF7" s="256">
        <f t="shared" si="0"/>
        <v>91</v>
      </c>
      <c r="AG7" s="687">
        <v>43276</v>
      </c>
      <c r="AH7" s="681">
        <v>18</v>
      </c>
      <c r="AI7" s="678">
        <v>646</v>
      </c>
      <c r="AJ7" s="679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57">
        <v>2</v>
      </c>
      <c r="B8" s="244"/>
      <c r="C8" s="900" t="s">
        <v>221</v>
      </c>
      <c r="D8" s="2642" t="str">
        <f t="shared" si="1"/>
        <v>V</v>
      </c>
      <c r="E8" s="2643"/>
      <c r="F8" s="2644"/>
      <c r="G8" s="2573"/>
      <c r="H8" s="251"/>
      <c r="I8" s="239"/>
      <c r="J8" s="909">
        <v>22</v>
      </c>
      <c r="K8" s="187">
        <v>6</v>
      </c>
      <c r="L8" s="187">
        <v>3</v>
      </c>
      <c r="M8" s="187">
        <v>3</v>
      </c>
      <c r="N8" s="187">
        <v>0</v>
      </c>
      <c r="O8" s="881">
        <v>18</v>
      </c>
      <c r="P8" s="881">
        <v>20</v>
      </c>
      <c r="Q8" s="892">
        <v>6</v>
      </c>
      <c r="R8" s="896">
        <v>13</v>
      </c>
      <c r="S8" s="892"/>
      <c r="T8" s="892"/>
      <c r="U8" s="892">
        <v>2</v>
      </c>
      <c r="V8" s="907">
        <v>17</v>
      </c>
      <c r="W8" s="661" t="s">
        <v>664</v>
      </c>
      <c r="X8" s="808">
        <f>IF(AE8&gt;7,SUM(LARGE(I8:V8,{1;2;3;4;5;6;7})),SUM(I8:V8))</f>
        <v>102</v>
      </c>
      <c r="Y8" s="667">
        <f t="shared" si="2"/>
        <v>14.571428571428571</v>
      </c>
      <c r="Z8" s="806">
        <f t="shared" si="3"/>
        <v>11</v>
      </c>
      <c r="AA8" s="810">
        <f t="shared" si="4"/>
        <v>6</v>
      </c>
      <c r="AB8" s="671">
        <f t="shared" si="5"/>
        <v>102</v>
      </c>
      <c r="AC8" s="242">
        <f t="shared" si="6"/>
        <v>8600</v>
      </c>
      <c r="AD8" s="3121">
        <v>21</v>
      </c>
      <c r="AE8" s="243">
        <f t="shared" si="7"/>
        <v>11</v>
      </c>
      <c r="AF8" s="256">
        <f t="shared" si="0"/>
        <v>32</v>
      </c>
      <c r="AG8" s="687">
        <v>43276</v>
      </c>
      <c r="AH8" s="681">
        <v>5</v>
      </c>
      <c r="AI8" s="678">
        <v>162</v>
      </c>
      <c r="AJ8" s="679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57">
        <v>2</v>
      </c>
      <c r="B9" s="244"/>
      <c r="C9" s="482" t="s">
        <v>140</v>
      </c>
      <c r="D9" s="2589" t="str">
        <f t="shared" si="1"/>
        <v>VII</v>
      </c>
      <c r="E9" s="2590" t="s">
        <v>269</v>
      </c>
      <c r="F9" s="2591"/>
      <c r="G9" s="2573"/>
      <c r="H9" s="251"/>
      <c r="I9" s="239">
        <v>10</v>
      </c>
      <c r="J9" s="240">
        <v>10</v>
      </c>
      <c r="K9" s="882">
        <v>12</v>
      </c>
      <c r="L9" s="187">
        <v>5</v>
      </c>
      <c r="M9" s="881">
        <v>21</v>
      </c>
      <c r="N9" s="882">
        <v>13</v>
      </c>
      <c r="O9" s="187">
        <v>1</v>
      </c>
      <c r="P9" s="187">
        <v>2</v>
      </c>
      <c r="Q9" s="896">
        <v>14</v>
      </c>
      <c r="R9" s="892">
        <v>6</v>
      </c>
      <c r="S9" s="892">
        <v>1</v>
      </c>
      <c r="T9" s="892">
        <v>8</v>
      </c>
      <c r="U9" s="896">
        <v>16</v>
      </c>
      <c r="V9" s="804">
        <v>9</v>
      </c>
      <c r="W9" s="661" t="s">
        <v>664</v>
      </c>
      <c r="X9" s="808">
        <f>IF(AE9&gt;7,SUM(LARGE(I9:V9,{1;2;3;4;5;6;7})),SUM(I9:V9))</f>
        <v>96</v>
      </c>
      <c r="Y9" s="667">
        <f t="shared" si="2"/>
        <v>13.714285714285714</v>
      </c>
      <c r="Z9" s="806">
        <f t="shared" si="3"/>
        <v>14</v>
      </c>
      <c r="AA9" s="810">
        <f t="shared" si="4"/>
        <v>10</v>
      </c>
      <c r="AB9" s="671">
        <f t="shared" si="5"/>
        <v>96</v>
      </c>
      <c r="AC9" s="242">
        <f t="shared" si="6"/>
        <v>8095</v>
      </c>
      <c r="AD9" s="3121">
        <v>93</v>
      </c>
      <c r="AE9" s="243">
        <f t="shared" si="7"/>
        <v>14</v>
      </c>
      <c r="AF9" s="256">
        <f t="shared" si="0"/>
        <v>107</v>
      </c>
      <c r="AG9" s="687">
        <v>43276</v>
      </c>
      <c r="AH9" s="681">
        <v>7</v>
      </c>
      <c r="AI9" s="678">
        <v>608</v>
      </c>
      <c r="AJ9" s="679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57">
        <v>2</v>
      </c>
      <c r="B10" s="244"/>
      <c r="C10" s="252" t="s">
        <v>45</v>
      </c>
      <c r="D10" s="2612" t="str">
        <f t="shared" si="1"/>
        <v>II</v>
      </c>
      <c r="E10" s="2698"/>
      <c r="F10" s="2699"/>
      <c r="G10" s="2573"/>
      <c r="H10" s="251"/>
      <c r="I10" s="239">
        <v>2</v>
      </c>
      <c r="J10" s="842">
        <v>19</v>
      </c>
      <c r="K10" s="187">
        <v>1</v>
      </c>
      <c r="L10" s="187"/>
      <c r="M10" s="187">
        <v>6</v>
      </c>
      <c r="N10" s="187"/>
      <c r="O10" s="882">
        <v>15</v>
      </c>
      <c r="P10" s="187">
        <v>10</v>
      </c>
      <c r="Q10" s="897">
        <v>19</v>
      </c>
      <c r="R10" s="892">
        <v>0</v>
      </c>
      <c r="S10" s="892"/>
      <c r="T10" s="896">
        <v>14</v>
      </c>
      <c r="U10" s="892">
        <v>8</v>
      </c>
      <c r="V10" s="804">
        <v>7</v>
      </c>
      <c r="W10" s="661" t="s">
        <v>664</v>
      </c>
      <c r="X10" s="808">
        <f>IF(AE10&gt;7,SUM(LARGE(I10:V10,{1;2;3;4;5;6;7})),SUM(I10:V10))</f>
        <v>92</v>
      </c>
      <c r="Y10" s="667">
        <f t="shared" si="2"/>
        <v>13.142857142857142</v>
      </c>
      <c r="Z10" s="806">
        <f t="shared" si="3"/>
        <v>11</v>
      </c>
      <c r="AA10" s="810">
        <f t="shared" si="4"/>
        <v>7</v>
      </c>
      <c r="AB10" s="671">
        <f t="shared" si="5"/>
        <v>92</v>
      </c>
      <c r="AC10" s="242">
        <f t="shared" si="6"/>
        <v>7755</v>
      </c>
      <c r="AD10" s="3121">
        <v>54</v>
      </c>
      <c r="AE10" s="243">
        <f t="shared" si="7"/>
        <v>11</v>
      </c>
      <c r="AF10" s="256">
        <f t="shared" si="0"/>
        <v>65</v>
      </c>
      <c r="AG10" s="687">
        <v>43276</v>
      </c>
      <c r="AH10" s="681">
        <v>2</v>
      </c>
      <c r="AI10" s="678">
        <v>363</v>
      </c>
      <c r="AJ10" s="679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57">
        <v>5</v>
      </c>
      <c r="B11" s="244"/>
      <c r="C11" s="891" t="s">
        <v>192</v>
      </c>
      <c r="D11" s="3057" t="str">
        <f t="shared" si="1"/>
        <v>XIII</v>
      </c>
      <c r="E11" s="3058" t="s">
        <v>156</v>
      </c>
      <c r="F11" s="3360" t="s">
        <v>156</v>
      </c>
      <c r="G11" s="2573"/>
      <c r="H11" s="251"/>
      <c r="I11" s="239">
        <v>4</v>
      </c>
      <c r="J11" s="842">
        <v>13</v>
      </c>
      <c r="K11" s="881">
        <v>19</v>
      </c>
      <c r="L11" s="187">
        <v>0</v>
      </c>
      <c r="M11" s="187"/>
      <c r="N11" s="881">
        <v>22</v>
      </c>
      <c r="O11" s="187">
        <v>4</v>
      </c>
      <c r="P11" s="187">
        <v>7</v>
      </c>
      <c r="Q11" s="892">
        <v>2</v>
      </c>
      <c r="R11" s="892">
        <v>8</v>
      </c>
      <c r="S11" s="892">
        <v>3</v>
      </c>
      <c r="T11" s="892">
        <v>7</v>
      </c>
      <c r="U11" s="892"/>
      <c r="V11" s="804">
        <v>6</v>
      </c>
      <c r="W11" s="911" t="s">
        <v>771</v>
      </c>
      <c r="X11" s="808">
        <f>IF(AE11&gt;7,SUM(LARGE(I11:V11,{1;2;3;4;5;6;7})),SUM(I11:V11))</f>
        <v>82</v>
      </c>
      <c r="Y11" s="667">
        <f t="shared" si="2"/>
        <v>11.714285714285714</v>
      </c>
      <c r="Z11" s="806">
        <f t="shared" si="3"/>
        <v>12</v>
      </c>
      <c r="AA11" s="810">
        <f t="shared" si="4"/>
        <v>6</v>
      </c>
      <c r="AB11" s="671" t="str">
        <f t="shared" si="5"/>
        <v>-</v>
      </c>
      <c r="AC11" s="242" t="str">
        <f t="shared" si="6"/>
        <v>-</v>
      </c>
      <c r="AD11" s="3121">
        <v>87</v>
      </c>
      <c r="AE11" s="243">
        <f t="shared" si="7"/>
        <v>12</v>
      </c>
      <c r="AF11" s="256">
        <f t="shared" si="0"/>
        <v>99</v>
      </c>
      <c r="AG11" s="687">
        <v>43276</v>
      </c>
      <c r="AH11" s="681">
        <v>13</v>
      </c>
      <c r="AI11" s="678">
        <v>612</v>
      </c>
      <c r="AJ11" s="679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57">
        <v>6</v>
      </c>
      <c r="B12" s="244"/>
      <c r="C12" s="250" t="s">
        <v>284</v>
      </c>
      <c r="D12" s="2685" t="str">
        <f t="shared" si="1"/>
        <v/>
      </c>
      <c r="E12" s="2686"/>
      <c r="F12" s="2686"/>
      <c r="G12" s="2573"/>
      <c r="H12" s="251"/>
      <c r="I12" s="239"/>
      <c r="J12" s="240">
        <v>8</v>
      </c>
      <c r="K12" s="187">
        <v>2</v>
      </c>
      <c r="L12" s="882">
        <v>13</v>
      </c>
      <c r="M12" s="187"/>
      <c r="N12" s="187">
        <v>11</v>
      </c>
      <c r="O12" s="187">
        <v>8</v>
      </c>
      <c r="P12" s="882">
        <v>17</v>
      </c>
      <c r="Q12" s="896"/>
      <c r="R12" s="896">
        <v>15</v>
      </c>
      <c r="S12" s="892"/>
      <c r="T12" s="892"/>
      <c r="U12" s="892"/>
      <c r="V12" s="804">
        <v>10</v>
      </c>
      <c r="W12" s="661" t="s">
        <v>664</v>
      </c>
      <c r="X12" s="808">
        <f>IF(AE12&gt;7,SUM(LARGE(I12:V12,{1;2;3;4;5;6;7})),SUM(I12:V12))</f>
        <v>82</v>
      </c>
      <c r="Y12" s="667">
        <f t="shared" si="2"/>
        <v>11.714285714285714</v>
      </c>
      <c r="Z12" s="806">
        <f t="shared" si="3"/>
        <v>8</v>
      </c>
      <c r="AA12" s="810">
        <f t="shared" si="4"/>
        <v>8</v>
      </c>
      <c r="AB12" s="671">
        <f t="shared" si="5"/>
        <v>82</v>
      </c>
      <c r="AC12" s="242">
        <f t="shared" si="6"/>
        <v>6915</v>
      </c>
      <c r="AD12" s="3121">
        <v>18</v>
      </c>
      <c r="AE12" s="243">
        <f t="shared" si="7"/>
        <v>8</v>
      </c>
      <c r="AF12" s="256">
        <f t="shared" si="0"/>
        <v>26</v>
      </c>
      <c r="AG12" s="687">
        <v>43276</v>
      </c>
      <c r="AH12" s="681"/>
      <c r="AI12" s="678">
        <v>128</v>
      </c>
      <c r="AJ12" s="679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57">
        <v>7</v>
      </c>
      <c r="B13" s="244"/>
      <c r="C13" s="252" t="s">
        <v>194</v>
      </c>
      <c r="D13" s="2612" t="str">
        <f t="shared" si="1"/>
        <v>V</v>
      </c>
      <c r="E13" s="3055"/>
      <c r="F13" s="3056"/>
      <c r="G13" s="2573"/>
      <c r="H13" s="251"/>
      <c r="I13" s="239">
        <v>8</v>
      </c>
      <c r="J13" s="842">
        <v>15</v>
      </c>
      <c r="K13" s="187">
        <v>7</v>
      </c>
      <c r="L13" s="187"/>
      <c r="M13" s="882">
        <v>13</v>
      </c>
      <c r="N13" s="187">
        <v>9</v>
      </c>
      <c r="O13" s="187">
        <v>7</v>
      </c>
      <c r="P13" s="882">
        <v>13</v>
      </c>
      <c r="Q13" s="892">
        <v>7</v>
      </c>
      <c r="R13" s="892">
        <v>5</v>
      </c>
      <c r="S13" s="896">
        <v>11</v>
      </c>
      <c r="T13" s="896">
        <v>12</v>
      </c>
      <c r="U13" s="892">
        <v>7</v>
      </c>
      <c r="V13" s="804">
        <v>3</v>
      </c>
      <c r="W13" s="661" t="s">
        <v>664</v>
      </c>
      <c r="X13" s="808">
        <f>IF(AE13&gt;7,SUM(LARGE(I13:V13,{1;2;3;4;5;6;7})),SUM(I13:V13))</f>
        <v>81</v>
      </c>
      <c r="Y13" s="667">
        <f t="shared" si="2"/>
        <v>11.571428571428571</v>
      </c>
      <c r="Z13" s="806">
        <f t="shared" si="3"/>
        <v>13</v>
      </c>
      <c r="AA13" s="810">
        <f t="shared" si="4"/>
        <v>8</v>
      </c>
      <c r="AB13" s="671">
        <f t="shared" si="5"/>
        <v>81</v>
      </c>
      <c r="AC13" s="242">
        <f t="shared" si="6"/>
        <v>6830</v>
      </c>
      <c r="AD13" s="3121">
        <v>47</v>
      </c>
      <c r="AE13" s="243">
        <f t="shared" si="7"/>
        <v>13</v>
      </c>
      <c r="AF13" s="256">
        <f t="shared" si="0"/>
        <v>60</v>
      </c>
      <c r="AG13" s="687">
        <v>43276</v>
      </c>
      <c r="AH13" s="681">
        <v>5</v>
      </c>
      <c r="AI13" s="678">
        <v>325</v>
      </c>
      <c r="AJ13" s="679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57">
        <v>8</v>
      </c>
      <c r="B14" s="244"/>
      <c r="C14" s="660" t="s">
        <v>132</v>
      </c>
      <c r="D14" s="2585" t="str">
        <f t="shared" si="1"/>
        <v>VIII</v>
      </c>
      <c r="E14" s="2586"/>
      <c r="F14" s="662" t="s">
        <v>269</v>
      </c>
      <c r="G14" s="2573"/>
      <c r="H14" s="251"/>
      <c r="I14" s="812">
        <v>17</v>
      </c>
      <c r="J14" s="240">
        <v>7</v>
      </c>
      <c r="K14" s="187">
        <v>9</v>
      </c>
      <c r="L14" s="881">
        <v>16</v>
      </c>
      <c r="M14" s="187">
        <v>5</v>
      </c>
      <c r="N14" s="187">
        <v>1</v>
      </c>
      <c r="O14" s="187">
        <v>5</v>
      </c>
      <c r="P14" s="187">
        <v>0</v>
      </c>
      <c r="Q14" s="896">
        <v>16</v>
      </c>
      <c r="R14" s="892">
        <v>4</v>
      </c>
      <c r="S14" s="892">
        <v>4</v>
      </c>
      <c r="T14" s="892">
        <v>2</v>
      </c>
      <c r="U14" s="892"/>
      <c r="V14" s="804"/>
      <c r="W14" s="661" t="s">
        <v>664</v>
      </c>
      <c r="X14" s="808">
        <f>IF(AE14&gt;7,SUM(LARGE(I14:V14,{1;2;3;4;5;6;7})),SUM(I14:V14))</f>
        <v>75</v>
      </c>
      <c r="Y14" s="667">
        <f t="shared" si="2"/>
        <v>10.714285714285714</v>
      </c>
      <c r="Z14" s="806">
        <f t="shared" si="3"/>
        <v>12</v>
      </c>
      <c r="AA14" s="810">
        <f t="shared" si="4"/>
        <v>5</v>
      </c>
      <c r="AB14" s="671">
        <f t="shared" si="5"/>
        <v>75</v>
      </c>
      <c r="AC14" s="242">
        <f t="shared" si="6"/>
        <v>6325</v>
      </c>
      <c r="AD14" s="3121">
        <v>78</v>
      </c>
      <c r="AE14" s="243">
        <f t="shared" si="7"/>
        <v>12</v>
      </c>
      <c r="AF14" s="256">
        <f t="shared" si="0"/>
        <v>90</v>
      </c>
      <c r="AG14" s="687">
        <v>43245</v>
      </c>
      <c r="AH14" s="681">
        <v>8</v>
      </c>
      <c r="AI14" s="678">
        <v>579</v>
      </c>
      <c r="AJ14" s="679">
        <f t="shared" si="8"/>
        <v>665</v>
      </c>
      <c r="AK14" s="236">
        <f t="shared" si="9"/>
        <v>7.3888888888888893</v>
      </c>
    </row>
    <row r="15" spans="1:50" ht="11.1" customHeight="1" x14ac:dyDescent="0.25">
      <c r="A15" s="657">
        <v>9</v>
      </c>
      <c r="B15" s="244"/>
      <c r="C15" s="899" t="s">
        <v>133</v>
      </c>
      <c r="D15" s="2689" t="str">
        <f t="shared" si="1"/>
        <v>VIII</v>
      </c>
      <c r="E15" s="2690" t="s">
        <v>177</v>
      </c>
      <c r="F15" s="2691"/>
      <c r="G15" s="2573"/>
      <c r="H15" s="251"/>
      <c r="I15" s="812">
        <v>13</v>
      </c>
      <c r="J15" s="240">
        <v>5</v>
      </c>
      <c r="K15" s="187">
        <v>3</v>
      </c>
      <c r="L15" s="187">
        <v>6</v>
      </c>
      <c r="M15" s="882">
        <v>14</v>
      </c>
      <c r="N15" s="187">
        <v>5</v>
      </c>
      <c r="O15" s="187">
        <v>0</v>
      </c>
      <c r="P15" s="187">
        <v>5</v>
      </c>
      <c r="Q15" s="896">
        <v>11</v>
      </c>
      <c r="R15" s="892">
        <v>1</v>
      </c>
      <c r="S15" s="896">
        <v>9</v>
      </c>
      <c r="T15" s="896">
        <v>10</v>
      </c>
      <c r="U15" s="892">
        <v>1</v>
      </c>
      <c r="V15" s="907">
        <v>12</v>
      </c>
      <c r="W15" s="661" t="s">
        <v>664</v>
      </c>
      <c r="X15" s="808">
        <f>IF(AE15&gt;7,SUM(LARGE(I15:V15,{1;2;3;4;5;6;7})),SUM(I15:V15))</f>
        <v>75</v>
      </c>
      <c r="Y15" s="667">
        <f t="shared" si="2"/>
        <v>10.714285714285714</v>
      </c>
      <c r="Z15" s="806">
        <f t="shared" si="3"/>
        <v>14</v>
      </c>
      <c r="AA15" s="810">
        <f t="shared" si="4"/>
        <v>6</v>
      </c>
      <c r="AB15" s="671">
        <f t="shared" si="5"/>
        <v>75</v>
      </c>
      <c r="AC15" s="242">
        <f t="shared" si="6"/>
        <v>6325</v>
      </c>
      <c r="AD15" s="3121">
        <v>115</v>
      </c>
      <c r="AE15" s="243">
        <f t="shared" si="7"/>
        <v>14</v>
      </c>
      <c r="AF15" s="256">
        <f t="shared" si="0"/>
        <v>129</v>
      </c>
      <c r="AG15" s="687">
        <v>43276</v>
      </c>
      <c r="AH15" s="681">
        <v>8</v>
      </c>
      <c r="AI15" s="678">
        <v>819</v>
      </c>
      <c r="AJ15" s="679">
        <f t="shared" si="8"/>
        <v>914</v>
      </c>
      <c r="AK15" s="624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57">
        <v>10</v>
      </c>
      <c r="B16" s="244"/>
      <c r="C16" s="252" t="s">
        <v>138</v>
      </c>
      <c r="D16" s="2642" t="str">
        <f t="shared" si="1"/>
        <v>II</v>
      </c>
      <c r="E16" s="3210"/>
      <c r="F16" s="3211"/>
      <c r="G16" s="2573"/>
      <c r="H16" s="251"/>
      <c r="I16" s="249">
        <v>5</v>
      </c>
      <c r="J16" s="843"/>
      <c r="K16" s="885">
        <v>11</v>
      </c>
      <c r="L16" s="883">
        <v>2</v>
      </c>
      <c r="M16" s="883">
        <v>9</v>
      </c>
      <c r="N16" s="883">
        <v>7</v>
      </c>
      <c r="O16" s="885">
        <v>13</v>
      </c>
      <c r="P16" s="883">
        <v>4</v>
      </c>
      <c r="Q16" s="893">
        <v>9</v>
      </c>
      <c r="R16" s="898">
        <v>11</v>
      </c>
      <c r="S16" s="893">
        <v>6</v>
      </c>
      <c r="T16" s="893">
        <v>1</v>
      </c>
      <c r="U16" s="898">
        <v>14</v>
      </c>
      <c r="V16" s="805">
        <v>4</v>
      </c>
      <c r="W16" s="661" t="s">
        <v>664</v>
      </c>
      <c r="X16" s="808">
        <f>IF(AE16&gt;7,SUM(LARGE(I16:V16,{1;2;3;4;5;6;7})),SUM(I16:V16))</f>
        <v>74</v>
      </c>
      <c r="Y16" s="667">
        <f t="shared" si="2"/>
        <v>10.571428571428571</v>
      </c>
      <c r="Z16" s="806">
        <f t="shared" si="3"/>
        <v>13</v>
      </c>
      <c r="AA16" s="810">
        <f t="shared" si="4"/>
        <v>7</v>
      </c>
      <c r="AB16" s="671">
        <f t="shared" si="5"/>
        <v>74</v>
      </c>
      <c r="AC16" s="242">
        <f t="shared" si="6"/>
        <v>6240</v>
      </c>
      <c r="AD16" s="3121">
        <v>54</v>
      </c>
      <c r="AE16" s="243">
        <f t="shared" si="7"/>
        <v>13</v>
      </c>
      <c r="AF16" s="256">
        <f t="shared" si="0"/>
        <v>67</v>
      </c>
      <c r="AG16" s="687">
        <v>43276</v>
      </c>
      <c r="AH16" s="681">
        <v>2</v>
      </c>
      <c r="AI16" s="678">
        <v>314</v>
      </c>
      <c r="AJ16" s="679">
        <f t="shared" si="8"/>
        <v>410</v>
      </c>
      <c r="AK16" s="236">
        <f t="shared" si="9"/>
        <v>6.1194029850746272</v>
      </c>
    </row>
    <row r="17" spans="1:50" ht="11.1" customHeight="1" x14ac:dyDescent="0.25">
      <c r="A17" s="657">
        <v>10</v>
      </c>
      <c r="B17" s="244"/>
      <c r="C17" s="705" t="s">
        <v>182</v>
      </c>
      <c r="D17" s="2596" t="str">
        <f t="shared" si="1"/>
        <v/>
      </c>
      <c r="E17" s="2597"/>
      <c r="F17" s="2598"/>
      <c r="G17" s="2573"/>
      <c r="H17" s="251"/>
      <c r="I17" s="901">
        <v>12</v>
      </c>
      <c r="J17" s="843"/>
      <c r="K17" s="885">
        <v>14</v>
      </c>
      <c r="L17" s="885">
        <v>9</v>
      </c>
      <c r="M17" s="883">
        <v>1</v>
      </c>
      <c r="N17" s="885">
        <v>14</v>
      </c>
      <c r="O17" s="883">
        <v>3</v>
      </c>
      <c r="P17" s="883">
        <v>9</v>
      </c>
      <c r="Q17" s="893">
        <v>8</v>
      </c>
      <c r="R17" s="893">
        <v>2</v>
      </c>
      <c r="S17" s="893"/>
      <c r="T17" s="893">
        <v>0</v>
      </c>
      <c r="U17" s="893">
        <v>3</v>
      </c>
      <c r="V17" s="805">
        <v>8</v>
      </c>
      <c r="W17" s="911" t="s">
        <v>771</v>
      </c>
      <c r="X17" s="809">
        <f>IF(AE17&gt;7,SUM(LARGE(I17:V17,{1;2;3;4;5;6;7})),SUM(I17:V17))</f>
        <v>74</v>
      </c>
      <c r="Y17" s="667">
        <f t="shared" si="2"/>
        <v>10.571428571428571</v>
      </c>
      <c r="Z17" s="807">
        <f t="shared" si="3"/>
        <v>12</v>
      </c>
      <c r="AA17" s="810">
        <f t="shared" si="4"/>
        <v>8</v>
      </c>
      <c r="AB17" s="682" t="str">
        <f t="shared" si="5"/>
        <v>-</v>
      </c>
      <c r="AC17" s="242" t="str">
        <f t="shared" si="6"/>
        <v>-</v>
      </c>
      <c r="AD17" s="3067">
        <v>47</v>
      </c>
      <c r="AE17" s="243">
        <f t="shared" si="7"/>
        <v>12</v>
      </c>
      <c r="AF17" s="256">
        <f t="shared" si="0"/>
        <v>59</v>
      </c>
      <c r="AG17" s="687">
        <v>43276</v>
      </c>
      <c r="AH17" s="681"/>
      <c r="AI17" s="678">
        <v>297</v>
      </c>
      <c r="AJ17" s="679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57">
        <v>12</v>
      </c>
      <c r="B18" s="244"/>
      <c r="C18" s="246" t="s">
        <v>211</v>
      </c>
      <c r="D18" s="2592" t="str">
        <f t="shared" si="1"/>
        <v>I</v>
      </c>
      <c r="E18" s="2593"/>
      <c r="F18" s="2593"/>
      <c r="G18" s="2573"/>
      <c r="H18" s="251"/>
      <c r="I18" s="249">
        <v>9</v>
      </c>
      <c r="J18" s="902">
        <v>17</v>
      </c>
      <c r="K18" s="883"/>
      <c r="L18" s="883"/>
      <c r="M18" s="883"/>
      <c r="N18" s="885">
        <v>17</v>
      </c>
      <c r="O18" s="883"/>
      <c r="P18" s="883">
        <v>8</v>
      </c>
      <c r="Q18" s="893">
        <v>4</v>
      </c>
      <c r="R18" s="893"/>
      <c r="S18" s="893"/>
      <c r="T18" s="893">
        <v>4</v>
      </c>
      <c r="U18" s="898">
        <v>12</v>
      </c>
      <c r="V18" s="805"/>
      <c r="W18" s="911" t="s">
        <v>771</v>
      </c>
      <c r="X18" s="809">
        <f>IF(AE18&gt;7,SUM(LARGE(I18:V18,{1;2;3;4;5;6;7})),SUM(I18:V18))</f>
        <v>71</v>
      </c>
      <c r="Y18" s="667">
        <f t="shared" si="2"/>
        <v>10.142857142857142</v>
      </c>
      <c r="Z18" s="807">
        <f t="shared" si="3"/>
        <v>7</v>
      </c>
      <c r="AA18" s="810">
        <f t="shared" si="4"/>
        <v>4</v>
      </c>
      <c r="AB18" s="682" t="str">
        <f t="shared" si="5"/>
        <v>-</v>
      </c>
      <c r="AC18" s="242" t="str">
        <f t="shared" si="6"/>
        <v>-</v>
      </c>
      <c r="AD18" s="3067">
        <v>26</v>
      </c>
      <c r="AE18" s="243">
        <f t="shared" si="7"/>
        <v>7</v>
      </c>
      <c r="AF18" s="256">
        <f t="shared" si="0"/>
        <v>33</v>
      </c>
      <c r="AG18" s="687">
        <v>43259</v>
      </c>
      <c r="AH18" s="681">
        <v>1</v>
      </c>
      <c r="AI18" s="678">
        <v>163</v>
      </c>
      <c r="AJ18" s="679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57">
        <v>13</v>
      </c>
      <c r="B19" s="244"/>
      <c r="C19" s="660" t="s">
        <v>141</v>
      </c>
      <c r="D19" s="2585" t="str">
        <f t="shared" si="1"/>
        <v>IX</v>
      </c>
      <c r="E19" s="2586"/>
      <c r="F19" s="662" t="s">
        <v>156</v>
      </c>
      <c r="G19" s="2573"/>
      <c r="H19" s="251"/>
      <c r="I19" s="239"/>
      <c r="J19" s="240">
        <v>0</v>
      </c>
      <c r="K19" s="187">
        <v>4</v>
      </c>
      <c r="L19" s="882">
        <v>11</v>
      </c>
      <c r="M19" s="187">
        <v>8</v>
      </c>
      <c r="N19" s="187"/>
      <c r="O19" s="187">
        <v>9</v>
      </c>
      <c r="P19" s="187">
        <v>6</v>
      </c>
      <c r="Q19" s="892">
        <v>5</v>
      </c>
      <c r="R19" s="892">
        <v>7</v>
      </c>
      <c r="S19" s="897">
        <v>14</v>
      </c>
      <c r="T19" s="892">
        <v>6</v>
      </c>
      <c r="U19" s="892"/>
      <c r="V19" s="907">
        <v>15</v>
      </c>
      <c r="W19" s="661" t="s">
        <v>664</v>
      </c>
      <c r="X19" s="808">
        <f>IF(AE19&gt;7,SUM(LARGE(I19:V19,{1;2;3;4;5;6;7})),SUM(I19:V19))</f>
        <v>70</v>
      </c>
      <c r="Y19" s="667">
        <f t="shared" si="2"/>
        <v>10</v>
      </c>
      <c r="Z19" s="806">
        <f t="shared" si="3"/>
        <v>11</v>
      </c>
      <c r="AA19" s="810">
        <f t="shared" si="4"/>
        <v>6</v>
      </c>
      <c r="AB19" s="671">
        <f t="shared" si="5"/>
        <v>70</v>
      </c>
      <c r="AC19" s="242">
        <f t="shared" si="6"/>
        <v>5900</v>
      </c>
      <c r="AD19" s="3121">
        <v>56</v>
      </c>
      <c r="AE19" s="243">
        <f t="shared" si="7"/>
        <v>11</v>
      </c>
      <c r="AF19" s="256">
        <f t="shared" si="0"/>
        <v>67</v>
      </c>
      <c r="AG19" s="687">
        <v>43276</v>
      </c>
      <c r="AH19" s="681">
        <v>9</v>
      </c>
      <c r="AI19" s="678">
        <v>466</v>
      </c>
      <c r="AJ19" s="679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57">
        <v>14</v>
      </c>
      <c r="B20" s="244"/>
      <c r="C20" s="660" t="s">
        <v>193</v>
      </c>
      <c r="D20" s="2585" t="str">
        <f t="shared" si="1"/>
        <v>V</v>
      </c>
      <c r="E20" s="2586"/>
      <c r="F20" s="662" t="s">
        <v>156</v>
      </c>
      <c r="G20" s="2573"/>
      <c r="H20" s="251"/>
      <c r="I20" s="910">
        <v>20</v>
      </c>
      <c r="J20" s="240">
        <v>2</v>
      </c>
      <c r="K20" s="187"/>
      <c r="L20" s="187"/>
      <c r="M20" s="882">
        <v>16</v>
      </c>
      <c r="N20" s="187">
        <v>10</v>
      </c>
      <c r="O20" s="187">
        <v>6</v>
      </c>
      <c r="P20" s="187">
        <v>3</v>
      </c>
      <c r="Q20" s="892">
        <v>3</v>
      </c>
      <c r="R20" s="892">
        <v>9</v>
      </c>
      <c r="S20" s="892"/>
      <c r="T20" s="892">
        <v>3</v>
      </c>
      <c r="U20" s="892">
        <v>5</v>
      </c>
      <c r="V20" s="804">
        <v>0</v>
      </c>
      <c r="W20" s="911" t="s">
        <v>771</v>
      </c>
      <c r="X20" s="808">
        <f>IF(AE20&gt;7,SUM(LARGE(I20:V20,{1;2;3;4;5;6;7})),SUM(I20:V20))</f>
        <v>69</v>
      </c>
      <c r="Y20" s="667">
        <f t="shared" si="2"/>
        <v>9.8571428571428577</v>
      </c>
      <c r="Z20" s="806">
        <f t="shared" si="3"/>
        <v>11</v>
      </c>
      <c r="AA20" s="810">
        <f t="shared" si="4"/>
        <v>3</v>
      </c>
      <c r="AB20" s="671" t="str">
        <f t="shared" si="5"/>
        <v>-</v>
      </c>
      <c r="AC20" s="242" t="str">
        <f t="shared" si="6"/>
        <v>-</v>
      </c>
      <c r="AD20" s="3121">
        <v>45</v>
      </c>
      <c r="AE20" s="243">
        <f t="shared" si="7"/>
        <v>11</v>
      </c>
      <c r="AF20" s="256">
        <f t="shared" si="0"/>
        <v>56</v>
      </c>
      <c r="AG20" s="687">
        <v>43276</v>
      </c>
      <c r="AH20" s="681">
        <v>5</v>
      </c>
      <c r="AI20" s="678">
        <v>364</v>
      </c>
      <c r="AJ20" s="679">
        <f t="shared" si="8"/>
        <v>441</v>
      </c>
      <c r="AK20" s="663">
        <f t="shared" si="9"/>
        <v>7.875</v>
      </c>
    </row>
    <row r="21" spans="1:50" s="247" customFormat="1" ht="11.1" customHeight="1" x14ac:dyDescent="0.25">
      <c r="A21" s="657">
        <v>15</v>
      </c>
      <c r="B21" s="244"/>
      <c r="C21" s="246" t="s">
        <v>226</v>
      </c>
      <c r="D21" s="2592" t="str">
        <f t="shared" si="1"/>
        <v>I</v>
      </c>
      <c r="E21" s="2593"/>
      <c r="F21" s="2594"/>
      <c r="G21" s="2573"/>
      <c r="H21" s="251"/>
      <c r="I21" s="812">
        <v>15</v>
      </c>
      <c r="J21" s="240">
        <v>1</v>
      </c>
      <c r="K21" s="187"/>
      <c r="L21" s="187"/>
      <c r="M21" s="187">
        <v>0</v>
      </c>
      <c r="N21" s="882">
        <v>15</v>
      </c>
      <c r="O21" s="187"/>
      <c r="P21" s="187"/>
      <c r="Q21" s="892">
        <v>1</v>
      </c>
      <c r="R21" s="892"/>
      <c r="S21" s="892">
        <v>0</v>
      </c>
      <c r="T21" s="892"/>
      <c r="U21" s="892">
        <v>6</v>
      </c>
      <c r="V21" s="804">
        <v>2</v>
      </c>
      <c r="W21" s="661" t="s">
        <v>664</v>
      </c>
      <c r="X21" s="808">
        <f>IF(AE21&gt;7,SUM(LARGE(I21:V21,{1;2;3;4;5;6;7})),SUM(I21:V21))</f>
        <v>40</v>
      </c>
      <c r="Y21" s="667">
        <f t="shared" si="2"/>
        <v>5.7142857142857144</v>
      </c>
      <c r="Z21" s="806">
        <f t="shared" si="3"/>
        <v>8</v>
      </c>
      <c r="AA21" s="810">
        <f t="shared" si="4"/>
        <v>0</v>
      </c>
      <c r="AB21" s="671">
        <f t="shared" si="5"/>
        <v>53.5</v>
      </c>
      <c r="AC21" s="242">
        <f t="shared" si="6"/>
        <v>4510</v>
      </c>
      <c r="AD21" s="3121">
        <v>73</v>
      </c>
      <c r="AE21" s="243">
        <f t="shared" si="7"/>
        <v>8</v>
      </c>
      <c r="AF21" s="256">
        <f t="shared" si="0"/>
        <v>81</v>
      </c>
      <c r="AG21" s="687">
        <v>43276</v>
      </c>
      <c r="AH21" s="681">
        <v>1</v>
      </c>
      <c r="AI21" s="678">
        <v>460</v>
      </c>
      <c r="AJ21" s="679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57">
        <v>16</v>
      </c>
      <c r="B22" s="244"/>
      <c r="C22" s="252" t="s">
        <v>181</v>
      </c>
      <c r="D22" s="2612" t="str">
        <f t="shared" si="1"/>
        <v>IV</v>
      </c>
      <c r="E22" s="2698"/>
      <c r="F22" s="2699"/>
      <c r="G22" s="2573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892">
        <v>0</v>
      </c>
      <c r="R22" s="892"/>
      <c r="S22" s="892"/>
      <c r="T22" s="892"/>
      <c r="U22" s="892">
        <v>4</v>
      </c>
      <c r="V22" s="908">
        <v>20</v>
      </c>
      <c r="W22" s="661" t="s">
        <v>664</v>
      </c>
      <c r="X22" s="808">
        <f>IF(AE22&gt;7,SUM(LARGE(I22:V22,{1;2;3;4;5;6;7})),SUM(I22:V22))</f>
        <v>38</v>
      </c>
      <c r="Y22" s="667">
        <f t="shared" si="2"/>
        <v>6.333333333333333</v>
      </c>
      <c r="Z22" s="806">
        <f t="shared" si="3"/>
        <v>6</v>
      </c>
      <c r="AA22" s="810" t="str">
        <f t="shared" si="4"/>
        <v>-</v>
      </c>
      <c r="AB22" s="671">
        <f t="shared" si="5"/>
        <v>53.5</v>
      </c>
      <c r="AC22" s="242">
        <f t="shared" si="6"/>
        <v>4510</v>
      </c>
      <c r="AD22" s="3121">
        <v>28</v>
      </c>
      <c r="AE22" s="243">
        <f t="shared" si="7"/>
        <v>6</v>
      </c>
      <c r="AF22" s="256">
        <f t="shared" si="0"/>
        <v>34</v>
      </c>
      <c r="AG22" s="687">
        <v>43276</v>
      </c>
      <c r="AH22" s="681">
        <v>4</v>
      </c>
      <c r="AI22" s="678">
        <v>205</v>
      </c>
      <c r="AJ22" s="679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57">
        <v>17</v>
      </c>
      <c r="B23" s="253"/>
      <c r="C23" s="246" t="s">
        <v>223</v>
      </c>
      <c r="D23" s="2592" t="str">
        <f t="shared" si="1"/>
        <v>I</v>
      </c>
      <c r="E23" s="2593"/>
      <c r="F23" s="2594"/>
      <c r="G23" s="2573"/>
      <c r="H23" s="251"/>
      <c r="I23" s="239"/>
      <c r="J23" s="842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03"/>
      <c r="W23" s="911" t="s">
        <v>771</v>
      </c>
      <c r="X23" s="808">
        <f>IF(AE23&gt;7,SUM(LARGE(I23:V23,{1;2;3;4;5;6;7})),SUM(I23:V23))</f>
        <v>34</v>
      </c>
      <c r="Y23" s="667">
        <f t="shared" si="2"/>
        <v>8.5</v>
      </c>
      <c r="Z23" s="806">
        <f t="shared" si="3"/>
        <v>4</v>
      </c>
      <c r="AA23" s="810" t="str">
        <f t="shared" si="4"/>
        <v>-</v>
      </c>
      <c r="AB23" s="671" t="str">
        <f t="shared" si="5"/>
        <v>-</v>
      </c>
      <c r="AC23" s="242" t="str">
        <f t="shared" si="6"/>
        <v>-</v>
      </c>
      <c r="AD23" s="3121">
        <v>26</v>
      </c>
      <c r="AE23" s="243">
        <f t="shared" si="7"/>
        <v>4</v>
      </c>
      <c r="AF23" s="256">
        <f t="shared" si="0"/>
        <v>30</v>
      </c>
      <c r="AG23" s="687">
        <v>43091</v>
      </c>
      <c r="AH23" s="681">
        <v>1</v>
      </c>
      <c r="AI23" s="678">
        <v>161</v>
      </c>
      <c r="AJ23" s="679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57">
        <v>18</v>
      </c>
      <c r="B24" s="244"/>
      <c r="C24" s="250" t="s">
        <v>206</v>
      </c>
      <c r="D24" s="2609"/>
      <c r="E24" s="2610"/>
      <c r="F24" s="2701"/>
      <c r="G24" s="2573"/>
      <c r="H24" s="251"/>
      <c r="I24" s="239">
        <v>7</v>
      </c>
      <c r="J24" s="240">
        <v>3</v>
      </c>
      <c r="K24" s="187">
        <v>0</v>
      </c>
      <c r="L24" s="187"/>
      <c r="M24" s="187"/>
      <c r="N24" s="882">
        <v>19</v>
      </c>
      <c r="O24" s="187">
        <v>2</v>
      </c>
      <c r="P24" s="187"/>
      <c r="Q24" s="892"/>
      <c r="R24" s="892"/>
      <c r="S24" s="892">
        <v>2</v>
      </c>
      <c r="T24" s="892"/>
      <c r="U24" s="892"/>
      <c r="V24" s="804"/>
      <c r="W24" s="911" t="s">
        <v>771</v>
      </c>
      <c r="X24" s="808">
        <f>IF(AE24&gt;7,SUM(LARGE(I24:V24,{1;2;3;4;5;6;7})),SUM(I24:V24))</f>
        <v>33</v>
      </c>
      <c r="Y24" s="667">
        <f t="shared" si="2"/>
        <v>5.5</v>
      </c>
      <c r="Z24" s="806">
        <f t="shared" si="3"/>
        <v>6</v>
      </c>
      <c r="AA24" s="810" t="str">
        <f t="shared" si="4"/>
        <v>-</v>
      </c>
      <c r="AB24" s="671" t="str">
        <f t="shared" si="5"/>
        <v>-</v>
      </c>
      <c r="AC24" s="242" t="str">
        <f t="shared" si="6"/>
        <v>-</v>
      </c>
      <c r="AD24" s="3121">
        <v>20</v>
      </c>
      <c r="AE24" s="243">
        <f t="shared" si="7"/>
        <v>6</v>
      </c>
      <c r="AF24" s="256">
        <f t="shared" si="0"/>
        <v>26</v>
      </c>
      <c r="AG24" s="687">
        <v>43224</v>
      </c>
      <c r="AH24" s="681"/>
      <c r="AI24" s="678">
        <v>122</v>
      </c>
      <c r="AJ24" s="679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57">
        <v>19</v>
      </c>
      <c r="B25" s="244"/>
      <c r="C25" s="246" t="s">
        <v>337</v>
      </c>
      <c r="D25" s="2592"/>
      <c r="E25" s="2593"/>
      <c r="F25" s="2594"/>
      <c r="G25" s="2573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892"/>
      <c r="R25" s="892">
        <v>3</v>
      </c>
      <c r="S25" s="892"/>
      <c r="T25" s="892"/>
      <c r="U25" s="897">
        <v>19</v>
      </c>
      <c r="V25" s="804"/>
      <c r="W25" s="661" t="s">
        <v>664</v>
      </c>
      <c r="X25" s="808">
        <f>IF(AE25&gt;7,SUM(LARGE(I25:V25,{1;2;3;4;5;6;7})),SUM(I25:V25))</f>
        <v>29</v>
      </c>
      <c r="Y25" s="667">
        <f t="shared" si="2"/>
        <v>9.6666666666666661</v>
      </c>
      <c r="Z25" s="806">
        <f t="shared" si="3"/>
        <v>3</v>
      </c>
      <c r="AA25" s="810" t="str">
        <f t="shared" si="4"/>
        <v>-</v>
      </c>
      <c r="AB25" s="671">
        <f t="shared" si="5"/>
        <v>53.5</v>
      </c>
      <c r="AC25" s="242">
        <f t="shared" si="6"/>
        <v>4510</v>
      </c>
      <c r="AD25" s="3121">
        <v>0</v>
      </c>
      <c r="AE25" s="243">
        <f t="shared" si="7"/>
        <v>3</v>
      </c>
      <c r="AF25" s="256">
        <f t="shared" si="0"/>
        <v>3</v>
      </c>
      <c r="AG25" s="687">
        <v>43259</v>
      </c>
      <c r="AH25" s="681">
        <v>1</v>
      </c>
      <c r="AI25" s="678">
        <v>0</v>
      </c>
      <c r="AJ25" s="679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57">
        <v>20</v>
      </c>
      <c r="B26" s="244"/>
      <c r="C26" s="250" t="s">
        <v>201</v>
      </c>
      <c r="D26" s="2609" t="str">
        <f>ROMAN(AH26,0)</f>
        <v/>
      </c>
      <c r="E26" s="2610"/>
      <c r="F26" s="2611"/>
      <c r="G26" s="2573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892"/>
      <c r="R26" s="892"/>
      <c r="S26" s="892"/>
      <c r="T26" s="892"/>
      <c r="U26" s="892"/>
      <c r="V26" s="804">
        <v>1</v>
      </c>
      <c r="W26" s="911" t="s">
        <v>771</v>
      </c>
      <c r="X26" s="808">
        <f>IF(AE26&gt;7,SUM(LARGE(I26:V26,{1;2;3;4;5;6;7})),SUM(I26:V26))</f>
        <v>19</v>
      </c>
      <c r="Y26" s="667">
        <f t="shared" si="2"/>
        <v>3.8</v>
      </c>
      <c r="Z26" s="806">
        <f t="shared" si="3"/>
        <v>5</v>
      </c>
      <c r="AA26" s="810" t="str">
        <f t="shared" si="4"/>
        <v>-</v>
      </c>
      <c r="AB26" s="671" t="str">
        <f t="shared" si="5"/>
        <v>-</v>
      </c>
      <c r="AC26" s="242" t="str">
        <f t="shared" si="6"/>
        <v>-</v>
      </c>
      <c r="AD26" s="3121">
        <v>25</v>
      </c>
      <c r="AE26" s="243">
        <f t="shared" si="7"/>
        <v>5</v>
      </c>
      <c r="AF26" s="256">
        <f t="shared" si="0"/>
        <v>30</v>
      </c>
      <c r="AG26" s="687">
        <v>43276</v>
      </c>
      <c r="AH26" s="681"/>
      <c r="AI26" s="678">
        <v>181</v>
      </c>
      <c r="AJ26" s="679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57">
        <v>21</v>
      </c>
      <c r="B27" s="244"/>
      <c r="C27" s="250" t="s">
        <v>313</v>
      </c>
      <c r="D27" s="2685"/>
      <c r="E27" s="2686"/>
      <c r="F27" s="2687"/>
      <c r="G27" s="2688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892"/>
      <c r="R27" s="892"/>
      <c r="S27" s="892"/>
      <c r="T27" s="892"/>
      <c r="U27" s="892"/>
      <c r="V27" s="804"/>
      <c r="W27" s="911" t="s">
        <v>771</v>
      </c>
      <c r="X27" s="808">
        <f>IF(AE27&gt;7,SUM(LARGE(I27:V27,{1;2;3;4;5;6;7})),SUM(I27:V27))</f>
        <v>14</v>
      </c>
      <c r="Y27" s="667">
        <f t="shared" si="2"/>
        <v>7</v>
      </c>
      <c r="Z27" s="806">
        <f t="shared" si="3"/>
        <v>2</v>
      </c>
      <c r="AA27" s="810" t="str">
        <f t="shared" si="4"/>
        <v>-</v>
      </c>
      <c r="AB27" s="671" t="str">
        <f t="shared" si="5"/>
        <v>-</v>
      </c>
      <c r="AC27" s="242" t="str">
        <f t="shared" si="6"/>
        <v>-</v>
      </c>
      <c r="AD27" s="3121">
        <v>3</v>
      </c>
      <c r="AE27" s="243">
        <f t="shared" si="7"/>
        <v>2</v>
      </c>
      <c r="AF27" s="256">
        <f t="shared" si="0"/>
        <v>5</v>
      </c>
      <c r="AG27" s="687">
        <v>43105</v>
      </c>
      <c r="AH27" s="681"/>
      <c r="AI27" s="678">
        <v>11</v>
      </c>
      <c r="AJ27" s="679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57">
        <v>22</v>
      </c>
      <c r="B28" s="244"/>
      <c r="C28" s="482" t="s">
        <v>135</v>
      </c>
      <c r="D28" s="2589" t="str">
        <f>ROMAN(AH28,0)</f>
        <v>V</v>
      </c>
      <c r="E28" s="2590" t="s">
        <v>156</v>
      </c>
      <c r="F28" s="2591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892"/>
      <c r="R28" s="892"/>
      <c r="S28" s="892"/>
      <c r="T28" s="892"/>
      <c r="U28" s="892"/>
      <c r="V28" s="896">
        <v>13</v>
      </c>
      <c r="W28" s="912" t="s">
        <v>771</v>
      </c>
      <c r="X28" s="808">
        <f>IF(AE28&gt;7,SUM(LARGE(I28:V28,{1;2;3;4;5;6;7})),SUM(I28:V28))</f>
        <v>13</v>
      </c>
      <c r="Y28" s="667">
        <f t="shared" si="2"/>
        <v>13</v>
      </c>
      <c r="Z28" s="806">
        <f t="shared" si="3"/>
        <v>1</v>
      </c>
      <c r="AA28" s="810" t="str">
        <f t="shared" si="4"/>
        <v>-</v>
      </c>
      <c r="AB28" s="671" t="str">
        <f t="shared" si="5"/>
        <v>-</v>
      </c>
      <c r="AC28" s="242" t="str">
        <f t="shared" si="6"/>
        <v>-</v>
      </c>
      <c r="AD28" s="3121">
        <v>29</v>
      </c>
      <c r="AE28" s="243">
        <f t="shared" si="7"/>
        <v>1</v>
      </c>
      <c r="AF28" s="256">
        <f t="shared" si="0"/>
        <v>30</v>
      </c>
      <c r="AG28" s="687">
        <v>43276</v>
      </c>
      <c r="AH28" s="681">
        <v>5</v>
      </c>
      <c r="AI28" s="678">
        <v>186</v>
      </c>
      <c r="AJ28" s="679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57">
        <v>23</v>
      </c>
      <c r="B29" s="244"/>
      <c r="C29" s="250" t="s">
        <v>340</v>
      </c>
      <c r="D29" s="2609"/>
      <c r="E29" s="2610"/>
      <c r="F29" s="2701"/>
      <c r="G29" s="374"/>
      <c r="H29" s="251"/>
      <c r="I29" s="239"/>
      <c r="J29" s="240"/>
      <c r="K29" s="187"/>
      <c r="L29" s="187"/>
      <c r="M29" s="187"/>
      <c r="N29" s="882"/>
      <c r="O29" s="187"/>
      <c r="P29" s="882">
        <v>12</v>
      </c>
      <c r="Q29" s="892"/>
      <c r="R29" s="892"/>
      <c r="S29" s="892"/>
      <c r="T29" s="892"/>
      <c r="U29" s="892"/>
      <c r="V29" s="804"/>
      <c r="W29" s="911" t="s">
        <v>771</v>
      </c>
      <c r="X29" s="808">
        <f>IF(AE29&gt;7,SUM(LARGE(I29:V29,{1;2;3;4;5;6;7})),SUM(I29:V29))</f>
        <v>12</v>
      </c>
      <c r="Y29" s="667">
        <f t="shared" si="2"/>
        <v>12</v>
      </c>
      <c r="Z29" s="806">
        <f t="shared" si="3"/>
        <v>1</v>
      </c>
      <c r="AA29" s="810" t="str">
        <f t="shared" si="4"/>
        <v>-</v>
      </c>
      <c r="AB29" s="671" t="str">
        <f t="shared" si="5"/>
        <v>-</v>
      </c>
      <c r="AC29" s="242" t="str">
        <f t="shared" si="6"/>
        <v>-</v>
      </c>
      <c r="AD29" s="3121">
        <v>0</v>
      </c>
      <c r="AE29" s="243">
        <f t="shared" si="7"/>
        <v>1</v>
      </c>
      <c r="AF29" s="256">
        <f t="shared" si="0"/>
        <v>1</v>
      </c>
      <c r="AG29" s="687">
        <v>43147</v>
      </c>
      <c r="AH29" s="681"/>
      <c r="AI29" s="678">
        <v>0</v>
      </c>
      <c r="AJ29" s="679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57">
        <v>24</v>
      </c>
      <c r="B30" s="244"/>
      <c r="C30" s="250" t="s">
        <v>333</v>
      </c>
      <c r="D30" s="2609" t="str">
        <f>ROMAN(AH30,0)</f>
        <v/>
      </c>
      <c r="E30" s="2610"/>
      <c r="F30" s="2611"/>
      <c r="G30" s="2688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892"/>
      <c r="R30" s="892"/>
      <c r="S30" s="892"/>
      <c r="T30" s="892"/>
      <c r="U30" s="892"/>
      <c r="V30" s="804"/>
      <c r="W30" s="911" t="s">
        <v>771</v>
      </c>
      <c r="X30" s="808">
        <f>IF(AE30&gt;7,SUM(LARGE(I30:V30,{1;2;3;4;5;6;7})),SUM(I30:V30))</f>
        <v>11</v>
      </c>
      <c r="Y30" s="667">
        <f t="shared" si="2"/>
        <v>5.5</v>
      </c>
      <c r="Z30" s="806">
        <f t="shared" si="3"/>
        <v>2</v>
      </c>
      <c r="AA30" s="810" t="str">
        <f t="shared" si="4"/>
        <v>-</v>
      </c>
      <c r="AB30" s="671" t="str">
        <f t="shared" si="5"/>
        <v>-</v>
      </c>
      <c r="AC30" s="242" t="str">
        <f t="shared" si="6"/>
        <v>-</v>
      </c>
      <c r="AD30" s="3121">
        <v>0</v>
      </c>
      <c r="AE30" s="243">
        <f t="shared" si="7"/>
        <v>2</v>
      </c>
      <c r="AF30" s="256">
        <f t="shared" si="0"/>
        <v>2</v>
      </c>
      <c r="AG30" s="687">
        <v>43007</v>
      </c>
      <c r="AH30" s="681"/>
      <c r="AI30" s="678">
        <v>0</v>
      </c>
      <c r="AJ30" s="679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57">
        <v>25</v>
      </c>
      <c r="B31" s="244"/>
      <c r="C31" s="250" t="s">
        <v>58</v>
      </c>
      <c r="D31" s="2685" t="str">
        <f>ROMAN(AH31,0)</f>
        <v/>
      </c>
      <c r="E31" s="2686"/>
      <c r="F31" s="2687"/>
      <c r="G31" s="2688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892"/>
      <c r="R31" s="892"/>
      <c r="S31" s="892"/>
      <c r="T31" s="892"/>
      <c r="U31" s="892">
        <v>9</v>
      </c>
      <c r="V31" s="804"/>
      <c r="W31" s="911" t="s">
        <v>771</v>
      </c>
      <c r="X31" s="808">
        <f>IF(AE31&gt;7,SUM(LARGE(I31:V31,{1;2;3;4;5;6;7})),SUM(I31:V31))</f>
        <v>10</v>
      </c>
      <c r="Y31" s="667">
        <f t="shared" si="2"/>
        <v>5</v>
      </c>
      <c r="Z31" s="806">
        <f t="shared" si="3"/>
        <v>2</v>
      </c>
      <c r="AA31" s="810" t="str">
        <f t="shared" si="4"/>
        <v>-</v>
      </c>
      <c r="AB31" s="671" t="str">
        <f t="shared" si="5"/>
        <v>-</v>
      </c>
      <c r="AC31" s="242" t="str">
        <f t="shared" si="6"/>
        <v>-</v>
      </c>
      <c r="AD31" s="3121">
        <v>21</v>
      </c>
      <c r="AE31" s="243">
        <f t="shared" si="7"/>
        <v>2</v>
      </c>
      <c r="AF31" s="256">
        <f t="shared" si="0"/>
        <v>23</v>
      </c>
      <c r="AG31" s="687">
        <v>43259</v>
      </c>
      <c r="AH31" s="681"/>
      <c r="AI31" s="678">
        <v>96</v>
      </c>
      <c r="AJ31" s="679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57">
        <v>26</v>
      </c>
      <c r="B32" s="244"/>
      <c r="C32" s="250" t="s">
        <v>279</v>
      </c>
      <c r="D32" s="2609"/>
      <c r="E32" s="2610"/>
      <c r="F32" s="3255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892"/>
      <c r="R32" s="892"/>
      <c r="S32" s="892"/>
      <c r="T32" s="892"/>
      <c r="U32" s="892"/>
      <c r="V32" s="804"/>
      <c r="W32" s="911" t="s">
        <v>771</v>
      </c>
      <c r="X32" s="808">
        <f>IF(AE32&gt;7,SUM(LARGE(I32:V32,{1;2;3;4;5;6;7})),SUM(I32:V32))</f>
        <v>9</v>
      </c>
      <c r="Y32" s="667">
        <f t="shared" si="2"/>
        <v>9</v>
      </c>
      <c r="Z32" s="806">
        <f t="shared" si="3"/>
        <v>1</v>
      </c>
      <c r="AA32" s="810" t="str">
        <f t="shared" si="4"/>
        <v>-</v>
      </c>
      <c r="AB32" s="671" t="str">
        <f t="shared" si="5"/>
        <v>-</v>
      </c>
      <c r="AC32" s="242" t="str">
        <f t="shared" si="6"/>
        <v>-</v>
      </c>
      <c r="AD32" s="3121">
        <v>12</v>
      </c>
      <c r="AE32" s="243">
        <f t="shared" si="7"/>
        <v>1</v>
      </c>
      <c r="AF32" s="256">
        <f t="shared" si="0"/>
        <v>13</v>
      </c>
      <c r="AG32" s="687">
        <v>43007</v>
      </c>
      <c r="AH32" s="681"/>
      <c r="AI32" s="678">
        <v>94</v>
      </c>
      <c r="AJ32" s="679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57">
        <v>27</v>
      </c>
      <c r="B33" s="253"/>
      <c r="C33" s="250" t="s">
        <v>157</v>
      </c>
      <c r="D33" s="2685" t="str">
        <f>ROMAN(AH33,0)</f>
        <v/>
      </c>
      <c r="E33" s="2686"/>
      <c r="F33" s="3361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03"/>
      <c r="W33" s="911" t="s">
        <v>771</v>
      </c>
      <c r="X33" s="808">
        <f>IF(AE33&gt;7,SUM(LARGE(I33:V33,{1;2;3;4;5;6;7})),SUM(I33:V33))</f>
        <v>8</v>
      </c>
      <c r="Y33" s="667">
        <f t="shared" si="2"/>
        <v>8</v>
      </c>
      <c r="Z33" s="806">
        <f t="shared" si="3"/>
        <v>1</v>
      </c>
      <c r="AA33" s="810" t="str">
        <f t="shared" si="4"/>
        <v>-</v>
      </c>
      <c r="AB33" s="671" t="str">
        <f t="shared" si="5"/>
        <v>-</v>
      </c>
      <c r="AC33" s="242" t="str">
        <f t="shared" si="6"/>
        <v>-</v>
      </c>
      <c r="AD33" s="691">
        <v>1</v>
      </c>
      <c r="AE33" s="243">
        <f t="shared" si="7"/>
        <v>1</v>
      </c>
      <c r="AF33" s="256">
        <f t="shared" si="0"/>
        <v>2</v>
      </c>
      <c r="AG33" s="688">
        <v>43105</v>
      </c>
      <c r="AH33" s="700"/>
      <c r="AI33" s="701">
        <v>0</v>
      </c>
      <c r="AJ33" s="679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57">
        <v>28</v>
      </c>
      <c r="B34" s="244"/>
      <c r="C34" s="252" t="s">
        <v>191</v>
      </c>
      <c r="D34" s="2612" t="str">
        <f>ROMAN(AH34,0)</f>
        <v>III</v>
      </c>
      <c r="E34" s="2698"/>
      <c r="F34" s="3362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03"/>
      <c r="W34" s="911" t="s">
        <v>771</v>
      </c>
      <c r="X34" s="808">
        <f>IF(AE34&gt;7,SUM(LARGE(I34:V34,{1;2;3;4;5;6;7})),SUM(I34:V34))</f>
        <v>7</v>
      </c>
      <c r="Y34" s="667">
        <f t="shared" si="2"/>
        <v>7</v>
      </c>
      <c r="Z34" s="806">
        <f t="shared" si="3"/>
        <v>1</v>
      </c>
      <c r="AA34" s="810" t="str">
        <f t="shared" si="4"/>
        <v>-</v>
      </c>
      <c r="AB34" s="671" t="str">
        <f t="shared" si="5"/>
        <v>-</v>
      </c>
      <c r="AC34" s="242" t="str">
        <f t="shared" si="6"/>
        <v>-</v>
      </c>
      <c r="AD34" s="3121">
        <v>16</v>
      </c>
      <c r="AE34" s="243">
        <f t="shared" si="7"/>
        <v>1</v>
      </c>
      <c r="AF34" s="256">
        <f t="shared" si="0"/>
        <v>17</v>
      </c>
      <c r="AG34" s="687">
        <v>43091</v>
      </c>
      <c r="AH34" s="681">
        <v>3</v>
      </c>
      <c r="AI34" s="678">
        <v>114</v>
      </c>
      <c r="AJ34" s="679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57">
        <v>29</v>
      </c>
      <c r="B35" s="244"/>
      <c r="C35" s="252" t="s">
        <v>142</v>
      </c>
      <c r="D35" s="2612" t="str">
        <f>ROMAN(AH35,0)</f>
        <v>IV</v>
      </c>
      <c r="E35" s="2698"/>
      <c r="F35" s="3362"/>
      <c r="G35" s="2688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892"/>
      <c r="R35" s="892"/>
      <c r="S35" s="892"/>
      <c r="T35" s="892"/>
      <c r="U35" s="892"/>
      <c r="V35" s="804"/>
      <c r="W35" s="911" t="s">
        <v>771</v>
      </c>
      <c r="X35" s="808">
        <f>IF(AE35&gt;7,SUM(LARGE(I35:V35,{1;2;3;4;5;6;7})),SUM(I35:V35))</f>
        <v>6</v>
      </c>
      <c r="Y35" s="667">
        <f t="shared" si="2"/>
        <v>3</v>
      </c>
      <c r="Z35" s="806">
        <f t="shared" si="3"/>
        <v>2</v>
      </c>
      <c r="AA35" s="810" t="str">
        <f t="shared" si="4"/>
        <v>-</v>
      </c>
      <c r="AB35" s="671" t="str">
        <f t="shared" si="5"/>
        <v>-</v>
      </c>
      <c r="AC35" s="242" t="str">
        <f t="shared" si="6"/>
        <v>-</v>
      </c>
      <c r="AD35" s="3121">
        <v>36</v>
      </c>
      <c r="AE35" s="243">
        <f t="shared" si="7"/>
        <v>2</v>
      </c>
      <c r="AF35" s="256">
        <f t="shared" si="0"/>
        <v>38</v>
      </c>
      <c r="AG35" s="687">
        <v>43105</v>
      </c>
      <c r="AH35" s="681">
        <v>4</v>
      </c>
      <c r="AI35" s="678">
        <v>239</v>
      </c>
      <c r="AJ35" s="679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57">
        <v>30</v>
      </c>
      <c r="B36" s="244"/>
      <c r="C36" s="250" t="s">
        <v>345</v>
      </c>
      <c r="D36" s="2685" t="str">
        <f>ROMAN(AH36,0)</f>
        <v/>
      </c>
      <c r="E36" s="2686"/>
      <c r="F36" s="3361"/>
      <c r="G36" s="2688"/>
      <c r="H36" s="251"/>
      <c r="I36" s="239"/>
      <c r="J36" s="240"/>
      <c r="K36" s="187"/>
      <c r="L36" s="187"/>
      <c r="M36" s="187"/>
      <c r="N36" s="187"/>
      <c r="O36" s="187"/>
      <c r="P36" s="187"/>
      <c r="Q36" s="892"/>
      <c r="R36" s="892"/>
      <c r="S36" s="892"/>
      <c r="T36" s="892">
        <v>5</v>
      </c>
      <c r="U36" s="892">
        <v>0</v>
      </c>
      <c r="V36" s="804"/>
      <c r="W36" s="911" t="s">
        <v>771</v>
      </c>
      <c r="X36" s="808">
        <f>IF(AE36&gt;7,SUM(LARGE(I36:V36,{1;2;3;4;5;6;7})),SUM(I36:V36))</f>
        <v>5</v>
      </c>
      <c r="Y36" s="667">
        <f t="shared" si="2"/>
        <v>2.5</v>
      </c>
      <c r="Z36" s="806">
        <f t="shared" si="3"/>
        <v>2</v>
      </c>
      <c r="AA36" s="810" t="str">
        <f t="shared" si="4"/>
        <v>-</v>
      </c>
      <c r="AB36" s="671" t="str">
        <f t="shared" si="5"/>
        <v>-</v>
      </c>
      <c r="AC36" s="242" t="str">
        <f t="shared" si="6"/>
        <v>-</v>
      </c>
      <c r="AD36" s="3121">
        <v>0</v>
      </c>
      <c r="AE36" s="243">
        <f t="shared" si="7"/>
        <v>2</v>
      </c>
      <c r="AF36" s="256">
        <f t="shared" si="0"/>
        <v>2</v>
      </c>
      <c r="AG36" s="687">
        <v>43259</v>
      </c>
      <c r="AH36" s="681"/>
      <c r="AI36" s="678">
        <v>0</v>
      </c>
      <c r="AJ36" s="679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57">
        <v>31</v>
      </c>
      <c r="B37" s="244"/>
      <c r="C37" s="250" t="s">
        <v>310</v>
      </c>
      <c r="D37" s="2609"/>
      <c r="E37" s="2610"/>
      <c r="F37" s="3255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892"/>
      <c r="R37" s="892"/>
      <c r="S37" s="892"/>
      <c r="T37" s="892"/>
      <c r="U37" s="892"/>
      <c r="V37" s="892"/>
      <c r="W37" s="903"/>
      <c r="X37" s="808">
        <f>IF(AE37&gt;7,SUM(LARGE(I37:V37,{1;2;3;4;5;6;7})),SUM(I37:V37))</f>
        <v>0</v>
      </c>
      <c r="Y37" s="667" t="str">
        <f t="shared" si="2"/>
        <v>-</v>
      </c>
      <c r="Z37" s="806">
        <f t="shared" si="3"/>
        <v>0</v>
      </c>
      <c r="AA37" s="810" t="str">
        <f t="shared" si="4"/>
        <v>-</v>
      </c>
      <c r="AB37" s="671" t="str">
        <f t="shared" si="5"/>
        <v>-</v>
      </c>
      <c r="AC37" s="242" t="str">
        <f t="shared" si="6"/>
        <v>-</v>
      </c>
      <c r="AD37" s="3121">
        <v>1</v>
      </c>
      <c r="AE37" s="243">
        <f t="shared" si="7"/>
        <v>0</v>
      </c>
      <c r="AF37" s="256">
        <f t="shared" si="0"/>
        <v>1</v>
      </c>
      <c r="AG37" s="687">
        <v>42643</v>
      </c>
      <c r="AH37" s="681"/>
      <c r="AI37" s="678">
        <v>3</v>
      </c>
      <c r="AJ37" s="679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57">
        <v>32</v>
      </c>
      <c r="B38" s="244"/>
      <c r="C38" s="250" t="s">
        <v>315</v>
      </c>
      <c r="D38" s="2609"/>
      <c r="E38" s="2610"/>
      <c r="F38" s="3255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03"/>
      <c r="X38" s="808">
        <f>IF(AE38&gt;7,SUM(LARGE(I38:V38,{1;2;3;4;5;6;7})),SUM(I38:V38))</f>
        <v>0</v>
      </c>
      <c r="Y38" s="667" t="str">
        <f t="shared" si="2"/>
        <v>-</v>
      </c>
      <c r="Z38" s="806">
        <f t="shared" si="3"/>
        <v>0</v>
      </c>
      <c r="AA38" s="810" t="str">
        <f t="shared" si="4"/>
        <v>-</v>
      </c>
      <c r="AB38" s="671" t="str">
        <f t="shared" si="5"/>
        <v>-</v>
      </c>
      <c r="AC38" s="242" t="str">
        <f t="shared" si="6"/>
        <v>-</v>
      </c>
      <c r="AD38" s="3121">
        <v>1</v>
      </c>
      <c r="AE38" s="243">
        <f t="shared" si="7"/>
        <v>0</v>
      </c>
      <c r="AF38" s="256">
        <f t="shared" si="0"/>
        <v>1</v>
      </c>
      <c r="AG38" s="687">
        <v>42902</v>
      </c>
      <c r="AH38" s="681"/>
      <c r="AI38" s="678">
        <v>4</v>
      </c>
      <c r="AJ38" s="679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57">
        <v>33</v>
      </c>
      <c r="B39" s="244"/>
      <c r="C39" s="684" t="s">
        <v>210</v>
      </c>
      <c r="D39" s="3363" t="str">
        <f>ROMAN(AH39,0)</f>
        <v>I</v>
      </c>
      <c r="E39" s="3364"/>
      <c r="F39" s="3365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892"/>
      <c r="R39" s="892"/>
      <c r="S39" s="892"/>
      <c r="T39" s="892"/>
      <c r="U39" s="892"/>
      <c r="V39" s="892"/>
      <c r="W39" s="903"/>
      <c r="X39" s="808">
        <f>IF(AE39&gt;7,SUM(LARGE(I39:V39,{1;2;3;4;5;6;7})),SUM(I39:V39))</f>
        <v>0</v>
      </c>
      <c r="Y39" s="667" t="str">
        <f t="shared" si="2"/>
        <v>-</v>
      </c>
      <c r="Z39" s="806">
        <f t="shared" si="3"/>
        <v>0</v>
      </c>
      <c r="AA39" s="810" t="str">
        <f t="shared" si="4"/>
        <v>-</v>
      </c>
      <c r="AB39" s="671" t="str">
        <f t="shared" si="5"/>
        <v>-</v>
      </c>
      <c r="AC39" s="242" t="str">
        <f t="shared" si="6"/>
        <v>-</v>
      </c>
      <c r="AD39" s="3121">
        <v>9</v>
      </c>
      <c r="AE39" s="243">
        <f t="shared" si="7"/>
        <v>0</v>
      </c>
      <c r="AF39" s="256">
        <f t="shared" si="0"/>
        <v>9</v>
      </c>
      <c r="AG39" s="687">
        <v>42797</v>
      </c>
      <c r="AH39" s="681">
        <v>1</v>
      </c>
      <c r="AI39" s="678">
        <v>53</v>
      </c>
      <c r="AJ39" s="679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57">
        <v>34</v>
      </c>
      <c r="B40" s="244"/>
      <c r="C40" s="705" t="s">
        <v>57</v>
      </c>
      <c r="D40" s="2596" t="str">
        <f>ROMAN(AH40,0)</f>
        <v/>
      </c>
      <c r="E40" s="2597"/>
      <c r="F40" s="2697"/>
      <c r="G40" s="706"/>
      <c r="H40" s="251"/>
      <c r="I40" s="249"/>
      <c r="J40" s="843"/>
      <c r="K40" s="883"/>
      <c r="L40" s="883"/>
      <c r="M40" s="883"/>
      <c r="N40" s="883"/>
      <c r="O40" s="883"/>
      <c r="P40" s="883"/>
      <c r="Q40" s="883"/>
      <c r="R40" s="883"/>
      <c r="S40" s="883"/>
      <c r="T40" s="883"/>
      <c r="U40" s="883"/>
      <c r="V40" s="883"/>
      <c r="W40" s="904"/>
      <c r="X40" s="809">
        <f>IF(AE40&gt;7,SUM(LARGE(I40:V40,{1;2;3;4;5;6;7})),SUM(I40:V40))</f>
        <v>0</v>
      </c>
      <c r="Y40" s="813" t="str">
        <f t="shared" si="2"/>
        <v>-</v>
      </c>
      <c r="Z40" s="807">
        <f t="shared" si="3"/>
        <v>0</v>
      </c>
      <c r="AA40" s="811" t="str">
        <f t="shared" si="4"/>
        <v>-</v>
      </c>
      <c r="AB40" s="682" t="str">
        <f t="shared" si="5"/>
        <v>-</v>
      </c>
      <c r="AC40" s="664" t="str">
        <f t="shared" si="6"/>
        <v>-</v>
      </c>
      <c r="AD40" s="3067">
        <v>9</v>
      </c>
      <c r="AE40" s="716">
        <f t="shared" si="7"/>
        <v>0</v>
      </c>
      <c r="AF40" s="717">
        <f t="shared" si="0"/>
        <v>9</v>
      </c>
      <c r="AG40" s="718">
        <v>42797</v>
      </c>
      <c r="AH40" s="719"/>
      <c r="AI40" s="720">
        <v>40</v>
      </c>
      <c r="AJ40" s="721">
        <f t="shared" si="10"/>
        <v>40</v>
      </c>
      <c r="AK40" s="722">
        <f t="shared" si="9"/>
        <v>4.4444444444444446</v>
      </c>
    </row>
    <row r="41" spans="1:37" s="212" customFormat="1" ht="11.1" customHeight="1" x14ac:dyDescent="0.25">
      <c r="A41" s="657">
        <v>35</v>
      </c>
      <c r="B41" s="244"/>
      <c r="C41" s="705" t="s">
        <v>311</v>
      </c>
      <c r="D41" s="2596"/>
      <c r="E41" s="2597"/>
      <c r="F41" s="2697"/>
      <c r="G41" s="706"/>
      <c r="H41" s="251"/>
      <c r="I41" s="249"/>
      <c r="J41" s="843"/>
      <c r="K41" s="883"/>
      <c r="L41" s="883"/>
      <c r="M41" s="883"/>
      <c r="N41" s="883"/>
      <c r="O41" s="883"/>
      <c r="P41" s="883"/>
      <c r="Q41" s="893"/>
      <c r="R41" s="893"/>
      <c r="S41" s="893"/>
      <c r="T41" s="893"/>
      <c r="U41" s="893"/>
      <c r="V41" s="893"/>
      <c r="W41" s="904"/>
      <c r="X41" s="809">
        <f>IF(AE41&gt;7,SUM(LARGE(I41:V41,{1;2;3;4;5;6;7})),SUM(I41:V41))</f>
        <v>0</v>
      </c>
      <c r="Y41" s="813" t="str">
        <f t="shared" si="2"/>
        <v>-</v>
      </c>
      <c r="Z41" s="807">
        <f t="shared" si="3"/>
        <v>0</v>
      </c>
      <c r="AA41" s="811" t="str">
        <f t="shared" si="4"/>
        <v>-</v>
      </c>
      <c r="AB41" s="682" t="str">
        <f t="shared" si="5"/>
        <v>-</v>
      </c>
      <c r="AC41" s="664" t="str">
        <f t="shared" si="6"/>
        <v>-</v>
      </c>
      <c r="AD41" s="3067">
        <v>1</v>
      </c>
      <c r="AE41" s="716">
        <f t="shared" si="7"/>
        <v>0</v>
      </c>
      <c r="AF41" s="717">
        <f t="shared" si="0"/>
        <v>1</v>
      </c>
      <c r="AG41" s="718">
        <v>42643</v>
      </c>
      <c r="AH41" s="719"/>
      <c r="AI41" s="720">
        <v>0</v>
      </c>
      <c r="AJ41" s="721">
        <f t="shared" si="10"/>
        <v>0</v>
      </c>
      <c r="AK41" s="722">
        <f t="shared" si="9"/>
        <v>0</v>
      </c>
    </row>
    <row r="42" spans="1:37" s="212" customFormat="1" ht="11.1" customHeight="1" thickBot="1" x14ac:dyDescent="0.3">
      <c r="A42" s="657">
        <v>36</v>
      </c>
      <c r="B42" s="244"/>
      <c r="C42" s="886" t="s">
        <v>297</v>
      </c>
      <c r="D42" s="3366" t="str">
        <f>ROMAN(AH42,0)</f>
        <v>I</v>
      </c>
      <c r="E42" s="3367"/>
      <c r="F42" s="3368"/>
      <c r="G42" s="827"/>
      <c r="H42" s="251"/>
      <c r="I42" s="828"/>
      <c r="J42" s="844"/>
      <c r="K42" s="884"/>
      <c r="L42" s="884"/>
      <c r="M42" s="884"/>
      <c r="N42" s="884"/>
      <c r="O42" s="884"/>
      <c r="P42" s="884"/>
      <c r="Q42" s="894"/>
      <c r="R42" s="894"/>
      <c r="S42" s="894"/>
      <c r="T42" s="894"/>
      <c r="U42" s="894"/>
      <c r="V42" s="894"/>
      <c r="W42" s="905"/>
      <c r="X42" s="838">
        <f>IF(AE42&gt;7,SUM(LARGE(I42:V42,{1;2;3;4;5;6;7})),SUM(I42:V42))</f>
        <v>0</v>
      </c>
      <c r="Y42" s="829" t="str">
        <f t="shared" si="2"/>
        <v>-</v>
      </c>
      <c r="Z42" s="839">
        <f t="shared" si="3"/>
        <v>0</v>
      </c>
      <c r="AA42" s="840" t="str">
        <f t="shared" si="4"/>
        <v>-</v>
      </c>
      <c r="AB42" s="841" t="str">
        <f t="shared" si="5"/>
        <v>-</v>
      </c>
      <c r="AC42" s="830" t="str">
        <f t="shared" si="6"/>
        <v>-</v>
      </c>
      <c r="AD42" s="3135">
        <v>6</v>
      </c>
      <c r="AE42" s="831">
        <f t="shared" si="7"/>
        <v>0</v>
      </c>
      <c r="AF42" s="832">
        <f t="shared" si="0"/>
        <v>6</v>
      </c>
      <c r="AG42" s="833">
        <v>42720</v>
      </c>
      <c r="AH42" s="834">
        <v>1</v>
      </c>
      <c r="AI42" s="835">
        <v>52</v>
      </c>
      <c r="AJ42" s="836">
        <f t="shared" si="10"/>
        <v>52</v>
      </c>
      <c r="AK42" s="837">
        <f t="shared" si="9"/>
        <v>8.6666666666666661</v>
      </c>
    </row>
    <row r="43" spans="1:37" s="212" customFormat="1" ht="11.1" customHeight="1" x14ac:dyDescent="0.25">
      <c r="A43" s="657">
        <v>37</v>
      </c>
      <c r="B43" s="244"/>
      <c r="C43" s="814" t="s">
        <v>293</v>
      </c>
      <c r="D43" s="3265"/>
      <c r="E43" s="3161"/>
      <c r="F43" s="3266"/>
      <c r="G43" s="258"/>
      <c r="H43" s="251"/>
      <c r="I43" s="815"/>
      <c r="J43" s="816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8"/>
      <c r="X43" s="797"/>
      <c r="Y43" s="798"/>
      <c r="Z43" s="799"/>
      <c r="AA43" s="683"/>
      <c r="AB43" s="793"/>
      <c r="AC43" s="819"/>
      <c r="AD43" s="3119">
        <v>1</v>
      </c>
      <c r="AE43" s="820"/>
      <c r="AF43" s="821">
        <f t="shared" si="0"/>
        <v>1</v>
      </c>
      <c r="AG43" s="822">
        <v>42367</v>
      </c>
      <c r="AH43" s="823"/>
      <c r="AI43" s="824">
        <v>3</v>
      </c>
      <c r="AJ43" s="825">
        <f t="shared" si="10"/>
        <v>3</v>
      </c>
      <c r="AK43" s="826">
        <f t="shared" si="9"/>
        <v>3</v>
      </c>
    </row>
    <row r="44" spans="1:37" s="212" customFormat="1" ht="11.1" customHeight="1" x14ac:dyDescent="0.25">
      <c r="A44" s="657">
        <v>38</v>
      </c>
      <c r="B44" s="244"/>
      <c r="C44" s="250" t="s">
        <v>126</v>
      </c>
      <c r="D44" s="2685" t="str">
        <f>ROMAN(AH44,0)</f>
        <v/>
      </c>
      <c r="E44" s="2686"/>
      <c r="F44" s="2687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56"/>
      <c r="X44" s="666"/>
      <c r="Y44" s="667"/>
      <c r="Z44" s="668"/>
      <c r="AA44" s="669"/>
      <c r="AB44" s="241"/>
      <c r="AC44" s="242"/>
      <c r="AD44" s="3121">
        <v>5</v>
      </c>
      <c r="AE44" s="243"/>
      <c r="AF44" s="256">
        <f t="shared" si="0"/>
        <v>5</v>
      </c>
      <c r="AG44" s="687">
        <v>42356</v>
      </c>
      <c r="AH44" s="681"/>
      <c r="AI44" s="678">
        <v>24</v>
      </c>
      <c r="AJ44" s="679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57">
        <v>39</v>
      </c>
      <c r="B45" s="253"/>
      <c r="C45" s="250" t="s">
        <v>86</v>
      </c>
      <c r="D45" s="2609" t="str">
        <f>ROMAN(AH45,0)</f>
        <v/>
      </c>
      <c r="E45" s="2610"/>
      <c r="F45" s="2701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66"/>
      <c r="Y45" s="667"/>
      <c r="Z45" s="668"/>
      <c r="AA45" s="669"/>
      <c r="AB45" s="241"/>
      <c r="AC45" s="242"/>
      <c r="AD45" s="3121">
        <v>8</v>
      </c>
      <c r="AE45" s="243"/>
      <c r="AF45" s="256">
        <f t="shared" si="0"/>
        <v>8</v>
      </c>
      <c r="AG45" s="687">
        <v>42174</v>
      </c>
      <c r="AH45" s="681"/>
      <c r="AI45" s="678">
        <v>51</v>
      </c>
      <c r="AJ45" s="679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57">
        <v>40</v>
      </c>
      <c r="B46" s="244"/>
      <c r="C46" s="252" t="s">
        <v>139</v>
      </c>
      <c r="D46" s="2612" t="str">
        <f>ROMAN(AH46,0)</f>
        <v>IV</v>
      </c>
      <c r="E46" s="2698"/>
      <c r="F46" s="2699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66"/>
      <c r="Y46" s="667"/>
      <c r="Z46" s="668"/>
      <c r="AA46" s="669"/>
      <c r="AB46" s="241"/>
      <c r="AC46" s="242"/>
      <c r="AD46" s="3121">
        <v>28</v>
      </c>
      <c r="AE46" s="243"/>
      <c r="AF46" s="256">
        <f t="shared" si="0"/>
        <v>28</v>
      </c>
      <c r="AG46" s="687">
        <v>42104</v>
      </c>
      <c r="AH46" s="681">
        <v>4</v>
      </c>
      <c r="AI46" s="678">
        <v>199</v>
      </c>
      <c r="AJ46" s="679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57">
        <v>41</v>
      </c>
      <c r="B47" s="244"/>
      <c r="C47" s="250" t="s">
        <v>264</v>
      </c>
      <c r="D47" s="2609"/>
      <c r="E47" s="2610"/>
      <c r="F47" s="2611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66"/>
      <c r="Y47" s="667"/>
      <c r="Z47" s="668"/>
      <c r="AA47" s="669"/>
      <c r="AB47" s="241"/>
      <c r="AC47" s="242"/>
      <c r="AD47" s="3121">
        <v>1</v>
      </c>
      <c r="AE47" s="243"/>
      <c r="AF47" s="256">
        <f t="shared" si="0"/>
        <v>1</v>
      </c>
      <c r="AG47" s="687">
        <v>42062</v>
      </c>
      <c r="AH47" s="681"/>
      <c r="AI47" s="678">
        <v>6</v>
      </c>
      <c r="AJ47" s="679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57">
        <v>42</v>
      </c>
      <c r="B48" s="244"/>
      <c r="C48" s="246" t="s">
        <v>153</v>
      </c>
      <c r="D48" s="2592" t="str">
        <f>ROMAN(AH48,0)</f>
        <v>I</v>
      </c>
      <c r="E48" s="2593"/>
      <c r="F48" s="2594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66"/>
      <c r="Y48" s="667"/>
      <c r="Z48" s="668"/>
      <c r="AA48" s="669"/>
      <c r="AB48" s="241"/>
      <c r="AC48" s="242"/>
      <c r="AD48" s="3121">
        <v>15</v>
      </c>
      <c r="AE48" s="243"/>
      <c r="AF48" s="256">
        <f t="shared" si="0"/>
        <v>15</v>
      </c>
      <c r="AG48" s="687">
        <v>42034</v>
      </c>
      <c r="AH48" s="681">
        <v>1</v>
      </c>
      <c r="AI48" s="678">
        <v>87</v>
      </c>
      <c r="AJ48" s="679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57">
        <v>43</v>
      </c>
      <c r="B49" s="244"/>
      <c r="C49" s="250" t="s">
        <v>61</v>
      </c>
      <c r="D49" s="2609" t="str">
        <f>ROMAN(AH49,0)</f>
        <v/>
      </c>
      <c r="E49" s="2610"/>
      <c r="F49" s="2701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66"/>
      <c r="Y49" s="667"/>
      <c r="Z49" s="668"/>
      <c r="AA49" s="669"/>
      <c r="AB49" s="241"/>
      <c r="AC49" s="242"/>
      <c r="AD49" s="3121">
        <v>18</v>
      </c>
      <c r="AE49" s="243"/>
      <c r="AF49" s="256">
        <f t="shared" si="0"/>
        <v>18</v>
      </c>
      <c r="AG49" s="687">
        <v>41996</v>
      </c>
      <c r="AH49" s="681"/>
      <c r="AI49" s="678">
        <v>102</v>
      </c>
      <c r="AJ49" s="679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57">
        <v>44</v>
      </c>
      <c r="B50" s="237"/>
      <c r="C50" s="482" t="s">
        <v>196</v>
      </c>
      <c r="D50" s="2589" t="str">
        <f>ROMAN(AH50,0)</f>
        <v>III</v>
      </c>
      <c r="E50" s="3142" t="s">
        <v>156</v>
      </c>
      <c r="F50" s="3143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66"/>
      <c r="Y50" s="667"/>
      <c r="Z50" s="668"/>
      <c r="AA50" s="669"/>
      <c r="AB50" s="241"/>
      <c r="AC50" s="242"/>
      <c r="AD50" s="3121">
        <v>13</v>
      </c>
      <c r="AE50" s="243"/>
      <c r="AF50" s="256">
        <f t="shared" si="0"/>
        <v>13</v>
      </c>
      <c r="AG50" s="687">
        <v>41996</v>
      </c>
      <c r="AH50" s="681">
        <v>3</v>
      </c>
      <c r="AI50" s="678">
        <v>128</v>
      </c>
      <c r="AJ50" s="679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57">
        <v>45</v>
      </c>
      <c r="B51" s="244"/>
      <c r="C51" s="250" t="s">
        <v>262</v>
      </c>
      <c r="D51" s="2609"/>
      <c r="E51" s="3144"/>
      <c r="F51" s="2701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66"/>
      <c r="Y51" s="667"/>
      <c r="Z51" s="668"/>
      <c r="AA51" s="669"/>
      <c r="AB51" s="241"/>
      <c r="AC51" s="242"/>
      <c r="AD51" s="3121">
        <v>1</v>
      </c>
      <c r="AE51" s="243"/>
      <c r="AF51" s="256">
        <f t="shared" si="0"/>
        <v>1</v>
      </c>
      <c r="AG51" s="687">
        <v>41996</v>
      </c>
      <c r="AH51" s="681"/>
      <c r="AI51" s="678">
        <v>2</v>
      </c>
      <c r="AJ51" s="679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57">
        <v>46</v>
      </c>
      <c r="B52" s="244"/>
      <c r="C52" s="250" t="s">
        <v>236</v>
      </c>
      <c r="D52" s="2609"/>
      <c r="E52" s="2610"/>
      <c r="F52" s="2611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66"/>
      <c r="Y52" s="667"/>
      <c r="Z52" s="668"/>
      <c r="AA52" s="669"/>
      <c r="AB52" s="241"/>
      <c r="AC52" s="242"/>
      <c r="AD52" s="3121">
        <v>1</v>
      </c>
      <c r="AE52" s="243"/>
      <c r="AF52" s="256">
        <f t="shared" si="0"/>
        <v>1</v>
      </c>
      <c r="AG52" s="687">
        <v>41943</v>
      </c>
      <c r="AH52" s="681"/>
      <c r="AI52" s="678">
        <v>12</v>
      </c>
      <c r="AJ52" s="679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57">
        <v>47</v>
      </c>
      <c r="B53" s="244"/>
      <c r="C53" s="252" t="s">
        <v>134</v>
      </c>
      <c r="D53" s="2612" t="str">
        <f>ROMAN(AH53,0)</f>
        <v>II</v>
      </c>
      <c r="E53" s="2698"/>
      <c r="F53" s="2699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66"/>
      <c r="Y53" s="667"/>
      <c r="Z53" s="668"/>
      <c r="AA53" s="669"/>
      <c r="AB53" s="241"/>
      <c r="AC53" s="242"/>
      <c r="AD53" s="3121">
        <v>7</v>
      </c>
      <c r="AE53" s="243"/>
      <c r="AF53" s="256">
        <f t="shared" si="0"/>
        <v>7</v>
      </c>
      <c r="AG53" s="687">
        <v>41880</v>
      </c>
      <c r="AH53" s="681">
        <v>2</v>
      </c>
      <c r="AI53" s="678">
        <v>40</v>
      </c>
      <c r="AJ53" s="679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57">
        <v>48</v>
      </c>
      <c r="B54" s="244"/>
      <c r="C54" s="250" t="s">
        <v>218</v>
      </c>
      <c r="D54" s="2609"/>
      <c r="E54" s="2610"/>
      <c r="F54" s="2611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66"/>
      <c r="Y54" s="667"/>
      <c r="Z54" s="668"/>
      <c r="AA54" s="669"/>
      <c r="AB54" s="241"/>
      <c r="AC54" s="672"/>
      <c r="AD54" s="3121">
        <v>1</v>
      </c>
      <c r="AE54" s="243"/>
      <c r="AF54" s="256">
        <f t="shared" si="0"/>
        <v>1</v>
      </c>
      <c r="AG54" s="687">
        <v>41880</v>
      </c>
      <c r="AH54" s="681"/>
      <c r="AI54" s="678">
        <v>2</v>
      </c>
      <c r="AJ54" s="679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57">
        <v>49</v>
      </c>
      <c r="B55" s="253"/>
      <c r="C55" s="906" t="s">
        <v>222</v>
      </c>
      <c r="D55" s="2592" t="str">
        <f>ROMAN(AH55,0)</f>
        <v>I</v>
      </c>
      <c r="E55" s="2820"/>
      <c r="F55" s="3170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66"/>
      <c r="Y55" s="667"/>
      <c r="Z55" s="668"/>
      <c r="AA55" s="669"/>
      <c r="AB55" s="262"/>
      <c r="AC55" s="267"/>
      <c r="AD55" s="3121">
        <v>1</v>
      </c>
      <c r="AE55" s="243"/>
      <c r="AF55" s="256">
        <f t="shared" si="0"/>
        <v>1</v>
      </c>
      <c r="AG55" s="687">
        <v>41782</v>
      </c>
      <c r="AH55" s="681">
        <v>1</v>
      </c>
      <c r="AI55" s="678">
        <v>12</v>
      </c>
      <c r="AJ55" s="679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57">
        <v>50</v>
      </c>
      <c r="B56" s="244"/>
      <c r="C56" s="777" t="s">
        <v>227</v>
      </c>
      <c r="D56" s="2592" t="str">
        <f>ROMAN(AH56,0)</f>
        <v>I</v>
      </c>
      <c r="E56" s="3369"/>
      <c r="F56" s="3370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66"/>
      <c r="Y56" s="667"/>
      <c r="Z56" s="668"/>
      <c r="AA56" s="669"/>
      <c r="AB56" s="241"/>
      <c r="AC56" s="672"/>
      <c r="AD56" s="3121">
        <v>29</v>
      </c>
      <c r="AE56" s="243"/>
      <c r="AF56" s="256">
        <f t="shared" si="0"/>
        <v>29</v>
      </c>
      <c r="AG56" s="687">
        <v>41698</v>
      </c>
      <c r="AH56" s="681">
        <v>1</v>
      </c>
      <c r="AI56" s="678">
        <v>163</v>
      </c>
      <c r="AJ56" s="679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57">
        <v>51</v>
      </c>
      <c r="B57" s="244"/>
      <c r="C57" s="660" t="s">
        <v>136</v>
      </c>
      <c r="D57" s="2585" t="str">
        <f>ROMAN(AH57,0)</f>
        <v>IV</v>
      </c>
      <c r="E57" s="2586"/>
      <c r="F57" s="3371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66"/>
      <c r="Y57" s="667"/>
      <c r="Z57" s="668"/>
      <c r="AA57" s="669"/>
      <c r="AB57" s="241"/>
      <c r="AC57" s="672"/>
      <c r="AD57" s="3121">
        <v>21</v>
      </c>
      <c r="AE57" s="243"/>
      <c r="AF57" s="256">
        <f t="shared" si="0"/>
        <v>21</v>
      </c>
      <c r="AG57" s="687">
        <v>41670</v>
      </c>
      <c r="AH57" s="681">
        <v>4</v>
      </c>
      <c r="AI57" s="678">
        <v>134</v>
      </c>
      <c r="AJ57" s="679">
        <f t="shared" si="10"/>
        <v>134</v>
      </c>
      <c r="AK57" s="663">
        <f t="shared" si="9"/>
        <v>6.3809523809523814</v>
      </c>
    </row>
    <row r="58" spans="1:37" s="212" customFormat="1" ht="11.1" customHeight="1" x14ac:dyDescent="0.25">
      <c r="A58" s="657">
        <v>52</v>
      </c>
      <c r="B58" s="237"/>
      <c r="C58" s="246" t="s">
        <v>137</v>
      </c>
      <c r="D58" s="2592" t="str">
        <f>ROMAN(AH58,0)</f>
        <v>I</v>
      </c>
      <c r="E58" s="2593"/>
      <c r="F58" s="3275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66"/>
      <c r="Y58" s="667"/>
      <c r="Z58" s="668"/>
      <c r="AA58" s="669"/>
      <c r="AB58" s="241"/>
      <c r="AC58" s="672"/>
      <c r="AD58" s="3121">
        <v>4</v>
      </c>
      <c r="AE58" s="243"/>
      <c r="AF58" s="256">
        <f t="shared" si="0"/>
        <v>4</v>
      </c>
      <c r="AG58" s="687">
        <v>41607</v>
      </c>
      <c r="AH58" s="681">
        <v>1</v>
      </c>
      <c r="AI58" s="678">
        <v>24</v>
      </c>
      <c r="AJ58" s="679">
        <f t="shared" si="10"/>
        <v>24</v>
      </c>
      <c r="AK58" s="663">
        <f t="shared" si="9"/>
        <v>6</v>
      </c>
    </row>
    <row r="59" spans="1:37" s="212" customFormat="1" ht="11.1" customHeight="1" x14ac:dyDescent="0.2">
      <c r="A59" s="657">
        <v>53</v>
      </c>
      <c r="B59" s="253"/>
      <c r="C59" s="250" t="s">
        <v>205</v>
      </c>
      <c r="D59" s="2609"/>
      <c r="E59" s="2610"/>
      <c r="F59" s="2748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85"/>
      <c r="X59" s="666"/>
      <c r="Y59" s="667"/>
      <c r="Z59" s="668"/>
      <c r="AA59" s="669"/>
      <c r="AB59" s="241"/>
      <c r="AC59" s="672"/>
      <c r="AD59" s="3121">
        <v>1</v>
      </c>
      <c r="AE59" s="243"/>
      <c r="AF59" s="256">
        <f t="shared" si="0"/>
        <v>1</v>
      </c>
      <c r="AG59" s="687">
        <v>41607</v>
      </c>
      <c r="AH59" s="681"/>
      <c r="AI59" s="678">
        <v>5</v>
      </c>
      <c r="AJ59" s="679">
        <f t="shared" si="10"/>
        <v>5</v>
      </c>
      <c r="AK59" s="663">
        <f t="shared" si="9"/>
        <v>5</v>
      </c>
    </row>
    <row r="60" spans="1:37" s="212" customFormat="1" ht="11.1" customHeight="1" x14ac:dyDescent="0.25">
      <c r="A60" s="657">
        <v>54</v>
      </c>
      <c r="B60" s="253"/>
      <c r="C60" s="257" t="s">
        <v>65</v>
      </c>
      <c r="D60" s="2724" t="str">
        <f t="shared" ref="D60:D75" si="11">ROMAN(AH60,0)</f>
        <v/>
      </c>
      <c r="E60" s="3161"/>
      <c r="F60" s="3162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797"/>
      <c r="Y60" s="798"/>
      <c r="Z60" s="799"/>
      <c r="AA60" s="683"/>
      <c r="AB60" s="888"/>
      <c r="AC60" s="890"/>
      <c r="AD60" s="3119">
        <v>2</v>
      </c>
      <c r="AE60" s="243"/>
      <c r="AF60" s="256">
        <f t="shared" si="0"/>
        <v>2</v>
      </c>
      <c r="AG60" s="688">
        <v>41432</v>
      </c>
      <c r="AH60" s="681"/>
      <c r="AI60" s="678">
        <v>10</v>
      </c>
      <c r="AJ60" s="679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57">
        <v>55</v>
      </c>
      <c r="B61" s="253"/>
      <c r="C61" s="259" t="s">
        <v>169</v>
      </c>
      <c r="D61" s="2786" t="str">
        <f t="shared" si="11"/>
        <v/>
      </c>
      <c r="E61" s="2686"/>
      <c r="F61" s="2891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66"/>
      <c r="Y61" s="667"/>
      <c r="Z61" s="668"/>
      <c r="AA61" s="669"/>
      <c r="AB61" s="674"/>
      <c r="AC61" s="281"/>
      <c r="AD61" s="691">
        <v>1</v>
      </c>
      <c r="AE61" s="692"/>
      <c r="AF61" s="256">
        <f t="shared" si="0"/>
        <v>1</v>
      </c>
      <c r="AG61" s="688">
        <v>41432</v>
      </c>
      <c r="AH61" s="700"/>
      <c r="AI61" s="701">
        <v>4</v>
      </c>
      <c r="AJ61" s="679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57">
        <v>56</v>
      </c>
      <c r="B62" s="244"/>
      <c r="C62" s="269" t="s">
        <v>238</v>
      </c>
      <c r="D62" s="2819" t="str">
        <f t="shared" si="11"/>
        <v>I</v>
      </c>
      <c r="E62" s="2820"/>
      <c r="F62" s="2821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66"/>
      <c r="Y62" s="667"/>
      <c r="Z62" s="668"/>
      <c r="AA62" s="669"/>
      <c r="AB62" s="241"/>
      <c r="AC62" s="242"/>
      <c r="AD62" s="3121">
        <v>8</v>
      </c>
      <c r="AE62" s="243"/>
      <c r="AF62" s="256">
        <f t="shared" si="0"/>
        <v>8</v>
      </c>
      <c r="AG62" s="688">
        <v>41397</v>
      </c>
      <c r="AH62" s="681">
        <v>1</v>
      </c>
      <c r="AI62" s="678">
        <v>50</v>
      </c>
      <c r="AJ62" s="679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57">
        <v>57</v>
      </c>
      <c r="B63" s="244"/>
      <c r="C63" s="278" t="s">
        <v>37</v>
      </c>
      <c r="D63" s="2786" t="str">
        <f t="shared" si="11"/>
        <v/>
      </c>
      <c r="E63" s="3062"/>
      <c r="F63" s="3173"/>
      <c r="G63" s="781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89"/>
      <c r="X63" s="666"/>
      <c r="Y63" s="667"/>
      <c r="Z63" s="668"/>
      <c r="AA63" s="669"/>
      <c r="AB63" s="673"/>
      <c r="AC63" s="889"/>
      <c r="AD63" s="3121">
        <v>4</v>
      </c>
      <c r="AE63" s="243"/>
      <c r="AF63" s="256">
        <f t="shared" si="0"/>
        <v>4</v>
      </c>
      <c r="AG63" s="688">
        <v>41397</v>
      </c>
      <c r="AH63" s="681"/>
      <c r="AI63" s="678">
        <v>28</v>
      </c>
      <c r="AJ63" s="679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57">
        <v>58</v>
      </c>
      <c r="B64" s="253"/>
      <c r="C64" s="278" t="s">
        <v>160</v>
      </c>
      <c r="D64" s="2786" t="str">
        <f t="shared" si="11"/>
        <v/>
      </c>
      <c r="E64" s="3062"/>
      <c r="F64" s="3173"/>
      <c r="G64" s="781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89"/>
      <c r="X64" s="666"/>
      <c r="Y64" s="667"/>
      <c r="Z64" s="668"/>
      <c r="AA64" s="669"/>
      <c r="AB64" s="792"/>
      <c r="AC64" s="664"/>
      <c r="AD64" s="3121">
        <v>2</v>
      </c>
      <c r="AE64" s="243"/>
      <c r="AF64" s="256">
        <f t="shared" si="0"/>
        <v>2</v>
      </c>
      <c r="AG64" s="688">
        <v>41397</v>
      </c>
      <c r="AH64" s="681"/>
      <c r="AI64" s="678">
        <v>6</v>
      </c>
      <c r="AJ64" s="679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57">
        <v>59</v>
      </c>
      <c r="B65" s="253"/>
      <c r="C65" s="259" t="s">
        <v>149</v>
      </c>
      <c r="D65" s="2685" t="str">
        <f t="shared" si="11"/>
        <v/>
      </c>
      <c r="E65" s="2686"/>
      <c r="F65" s="2891"/>
      <c r="G65" s="887"/>
      <c r="H65" s="786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66"/>
      <c r="Y65" s="667"/>
      <c r="Z65" s="668"/>
      <c r="AA65" s="669"/>
      <c r="AB65" s="262"/>
      <c r="AC65" s="263"/>
      <c r="AD65" s="3121">
        <v>2</v>
      </c>
      <c r="AE65" s="243"/>
      <c r="AF65" s="256">
        <f t="shared" si="0"/>
        <v>2</v>
      </c>
      <c r="AG65" s="688">
        <v>41397</v>
      </c>
      <c r="AH65" s="681"/>
      <c r="AI65" s="678">
        <v>5</v>
      </c>
      <c r="AJ65" s="679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57">
        <v>60</v>
      </c>
      <c r="B66" s="244"/>
      <c r="C66" s="704" t="s">
        <v>168</v>
      </c>
      <c r="D66" s="2724" t="str">
        <f t="shared" si="11"/>
        <v/>
      </c>
      <c r="E66" s="3168"/>
      <c r="F66" s="3169"/>
      <c r="G66" s="780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88"/>
      <c r="X66" s="666"/>
      <c r="Y66" s="667"/>
      <c r="Z66" s="668"/>
      <c r="AA66" s="669"/>
      <c r="AB66" s="791"/>
      <c r="AC66" s="794"/>
      <c r="AD66" s="691">
        <v>1</v>
      </c>
      <c r="AE66" s="692"/>
      <c r="AF66" s="256">
        <f t="shared" si="0"/>
        <v>1</v>
      </c>
      <c r="AG66" s="688">
        <v>41397</v>
      </c>
      <c r="AH66" s="700"/>
      <c r="AI66" s="701">
        <v>7</v>
      </c>
      <c r="AJ66" s="679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57">
        <v>61</v>
      </c>
      <c r="B67" s="253"/>
      <c r="C67" s="259" t="s">
        <v>167</v>
      </c>
      <c r="D67" s="2685" t="str">
        <f t="shared" si="11"/>
        <v/>
      </c>
      <c r="E67" s="2686"/>
      <c r="F67" s="2891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66"/>
      <c r="Y67" s="667"/>
      <c r="Z67" s="668"/>
      <c r="AA67" s="669"/>
      <c r="AB67" s="674"/>
      <c r="AC67" s="281"/>
      <c r="AD67" s="691">
        <v>1</v>
      </c>
      <c r="AE67" s="692"/>
      <c r="AF67" s="256">
        <f t="shared" si="0"/>
        <v>1</v>
      </c>
      <c r="AG67" s="688">
        <v>41397</v>
      </c>
      <c r="AH67" s="700"/>
      <c r="AI67" s="701">
        <v>10</v>
      </c>
      <c r="AJ67" s="679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57">
        <v>62</v>
      </c>
      <c r="B68" s="253"/>
      <c r="C68" s="259" t="s">
        <v>63</v>
      </c>
      <c r="D68" s="2685" t="str">
        <f t="shared" si="11"/>
        <v/>
      </c>
      <c r="E68" s="2686"/>
      <c r="F68" s="2891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66"/>
      <c r="Y68" s="667"/>
      <c r="Z68" s="668"/>
      <c r="AA68" s="669"/>
      <c r="AB68" s="262"/>
      <c r="AC68" s="263"/>
      <c r="AD68" s="3121">
        <v>4</v>
      </c>
      <c r="AE68" s="243"/>
      <c r="AF68" s="256">
        <f t="shared" si="0"/>
        <v>4</v>
      </c>
      <c r="AG68" s="688">
        <v>41117</v>
      </c>
      <c r="AH68" s="681"/>
      <c r="AI68" s="678">
        <v>7</v>
      </c>
      <c r="AJ68" s="679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57">
        <v>63</v>
      </c>
      <c r="B69" s="253"/>
      <c r="C69" s="269" t="s">
        <v>144</v>
      </c>
      <c r="D69" s="2886" t="str">
        <f t="shared" si="11"/>
        <v>I</v>
      </c>
      <c r="E69" s="3167"/>
      <c r="F69" s="2821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66"/>
      <c r="Y69" s="667"/>
      <c r="Z69" s="668"/>
      <c r="AA69" s="669"/>
      <c r="AB69" s="241"/>
      <c r="AC69" s="242"/>
      <c r="AD69" s="3121">
        <v>3</v>
      </c>
      <c r="AE69" s="243"/>
      <c r="AF69" s="256">
        <f t="shared" si="0"/>
        <v>3</v>
      </c>
      <c r="AG69" s="688">
        <v>41040</v>
      </c>
      <c r="AH69" s="681">
        <v>1</v>
      </c>
      <c r="AI69" s="678">
        <v>19</v>
      </c>
      <c r="AJ69" s="679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57">
        <v>64</v>
      </c>
      <c r="B70" s="253"/>
      <c r="C70" s="259" t="s">
        <v>118</v>
      </c>
      <c r="D70" s="2786" t="str">
        <f t="shared" si="11"/>
        <v/>
      </c>
      <c r="E70" s="2686"/>
      <c r="F70" s="2891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66"/>
      <c r="Y70" s="667"/>
      <c r="Z70" s="668"/>
      <c r="AA70" s="669"/>
      <c r="AB70" s="262"/>
      <c r="AC70" s="284"/>
      <c r="AD70" s="691">
        <v>1</v>
      </c>
      <c r="AE70" s="692"/>
      <c r="AF70" s="256">
        <f t="shared" ref="AF70:AF107" si="12">AD70+AE70</f>
        <v>1</v>
      </c>
      <c r="AG70" s="688">
        <v>41040</v>
      </c>
      <c r="AH70" s="700"/>
      <c r="AI70" s="701">
        <v>5</v>
      </c>
      <c r="AJ70" s="679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57">
        <v>65</v>
      </c>
      <c r="B71" s="253"/>
      <c r="C71" s="259" t="s">
        <v>117</v>
      </c>
      <c r="D71" s="2786" t="str">
        <f t="shared" si="11"/>
        <v/>
      </c>
      <c r="E71" s="2686"/>
      <c r="F71" s="2891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66"/>
      <c r="Y71" s="667"/>
      <c r="Z71" s="668"/>
      <c r="AA71" s="669"/>
      <c r="AB71" s="262"/>
      <c r="AC71" s="284"/>
      <c r="AD71" s="691">
        <v>1</v>
      </c>
      <c r="AE71" s="692"/>
      <c r="AF71" s="256">
        <f t="shared" si="12"/>
        <v>1</v>
      </c>
      <c r="AG71" s="688">
        <v>41040</v>
      </c>
      <c r="AH71" s="700"/>
      <c r="AI71" s="701">
        <v>2</v>
      </c>
      <c r="AJ71" s="679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57">
        <v>66</v>
      </c>
      <c r="B72" s="253"/>
      <c r="C72" s="259" t="s">
        <v>83</v>
      </c>
      <c r="D72" s="2786" t="str">
        <f t="shared" si="11"/>
        <v/>
      </c>
      <c r="E72" s="2686"/>
      <c r="F72" s="2891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66"/>
      <c r="Y72" s="667"/>
      <c r="Z72" s="668"/>
      <c r="AA72" s="669"/>
      <c r="AB72" s="262"/>
      <c r="AC72" s="263"/>
      <c r="AD72" s="3121">
        <v>2</v>
      </c>
      <c r="AE72" s="243"/>
      <c r="AF72" s="256">
        <f t="shared" si="12"/>
        <v>2</v>
      </c>
      <c r="AG72" s="688">
        <v>40962</v>
      </c>
      <c r="AH72" s="699"/>
      <c r="AI72" s="678">
        <v>7</v>
      </c>
      <c r="AJ72" s="679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57">
        <v>67</v>
      </c>
      <c r="B73" s="253"/>
      <c r="C73" s="259" t="s">
        <v>36</v>
      </c>
      <c r="D73" s="2685" t="str">
        <f t="shared" si="11"/>
        <v/>
      </c>
      <c r="E73" s="2686"/>
      <c r="F73" s="2891"/>
      <c r="G73" s="260"/>
      <c r="H73" s="787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66"/>
      <c r="Y73" s="667"/>
      <c r="Z73" s="668"/>
      <c r="AA73" s="669"/>
      <c r="AB73" s="262"/>
      <c r="AC73" s="263"/>
      <c r="AD73" s="3121">
        <v>6</v>
      </c>
      <c r="AE73" s="243"/>
      <c r="AF73" s="256">
        <f t="shared" si="12"/>
        <v>6</v>
      </c>
      <c r="AG73" s="688">
        <v>40879</v>
      </c>
      <c r="AH73" s="681"/>
      <c r="AI73" s="678">
        <v>29</v>
      </c>
      <c r="AJ73" s="679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57">
        <v>68</v>
      </c>
      <c r="B74" s="244"/>
      <c r="C74" s="257" t="s">
        <v>43</v>
      </c>
      <c r="D74" s="3265" t="str">
        <f t="shared" si="11"/>
        <v/>
      </c>
      <c r="E74" s="3161"/>
      <c r="F74" s="3162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0"/>
      <c r="X74" s="666"/>
      <c r="Y74" s="667"/>
      <c r="Z74" s="668"/>
      <c r="AA74" s="669"/>
      <c r="AB74" s="793"/>
      <c r="AC74" s="795"/>
      <c r="AD74" s="3121">
        <v>15</v>
      </c>
      <c r="AE74" s="243"/>
      <c r="AF74" s="256">
        <f t="shared" si="12"/>
        <v>15</v>
      </c>
      <c r="AG74" s="688">
        <v>40782</v>
      </c>
      <c r="AH74" s="681"/>
      <c r="AI74" s="678">
        <v>66</v>
      </c>
      <c r="AJ74" s="679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57">
        <v>69</v>
      </c>
      <c r="B75" s="253"/>
      <c r="C75" s="274" t="s">
        <v>143</v>
      </c>
      <c r="D75" s="2857" t="str">
        <f t="shared" si="11"/>
        <v>I</v>
      </c>
      <c r="E75" s="2820"/>
      <c r="F75" s="3170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29"/>
      <c r="X75" s="666"/>
      <c r="Y75" s="667"/>
      <c r="Z75" s="668"/>
      <c r="AA75" s="669"/>
      <c r="AB75" s="262"/>
      <c r="AC75" s="263"/>
      <c r="AD75" s="3121">
        <v>2</v>
      </c>
      <c r="AE75" s="243"/>
      <c r="AF75" s="256">
        <f t="shared" si="12"/>
        <v>2</v>
      </c>
      <c r="AG75" s="688">
        <v>40697</v>
      </c>
      <c r="AH75" s="681">
        <v>1</v>
      </c>
      <c r="AI75" s="678">
        <v>19</v>
      </c>
      <c r="AJ75" s="679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57">
        <v>70</v>
      </c>
      <c r="B76" s="244"/>
      <c r="C76" s="259" t="s">
        <v>82</v>
      </c>
      <c r="D76" s="2685"/>
      <c r="E76" s="2686"/>
      <c r="F76" s="2891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66"/>
      <c r="Y76" s="667"/>
      <c r="Z76" s="668"/>
      <c r="AA76" s="669"/>
      <c r="AB76" s="262"/>
      <c r="AC76" s="284"/>
      <c r="AD76" s="691">
        <v>1</v>
      </c>
      <c r="AE76" s="692"/>
      <c r="AF76" s="256">
        <f t="shared" si="12"/>
        <v>1</v>
      </c>
      <c r="AG76" s="688">
        <v>40663</v>
      </c>
      <c r="AH76" s="700"/>
      <c r="AI76" s="701">
        <v>2</v>
      </c>
      <c r="AJ76" s="679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57">
        <v>71</v>
      </c>
      <c r="B77" s="253"/>
      <c r="C77" s="259" t="s">
        <v>31</v>
      </c>
      <c r="D77" s="2685"/>
      <c r="E77" s="2686"/>
      <c r="F77" s="2891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66"/>
      <c r="Y77" s="667"/>
      <c r="Z77" s="668"/>
      <c r="AA77" s="669"/>
      <c r="AB77" s="262"/>
      <c r="AC77" s="263"/>
      <c r="AD77" s="3121">
        <v>3</v>
      </c>
      <c r="AE77" s="243"/>
      <c r="AF77" s="256">
        <f t="shared" si="12"/>
        <v>3</v>
      </c>
      <c r="AG77" s="688">
        <v>40620</v>
      </c>
      <c r="AH77" s="681"/>
      <c r="AI77" s="678">
        <v>16</v>
      </c>
      <c r="AJ77" s="679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57">
        <v>72</v>
      </c>
      <c r="B78" s="237"/>
      <c r="C78" s="259" t="s">
        <v>80</v>
      </c>
      <c r="D78" s="2685"/>
      <c r="E78" s="2686"/>
      <c r="F78" s="2891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66"/>
      <c r="Y78" s="667"/>
      <c r="Z78" s="668"/>
      <c r="AA78" s="669"/>
      <c r="AB78" s="262"/>
      <c r="AC78" s="284"/>
      <c r="AD78" s="691">
        <v>1</v>
      </c>
      <c r="AE78" s="692"/>
      <c r="AF78" s="256">
        <f t="shared" si="12"/>
        <v>1</v>
      </c>
      <c r="AG78" s="688">
        <v>40571</v>
      </c>
      <c r="AH78" s="700"/>
      <c r="AI78" s="701">
        <v>5</v>
      </c>
      <c r="AJ78" s="679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57">
        <v>73</v>
      </c>
      <c r="B79" s="253"/>
      <c r="C79" s="259" t="s">
        <v>8</v>
      </c>
      <c r="D79" s="2685"/>
      <c r="E79" s="2686"/>
      <c r="F79" s="2891"/>
      <c r="G79" s="273"/>
      <c r="H79" s="785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66"/>
      <c r="Y79" s="667"/>
      <c r="Z79" s="668"/>
      <c r="AA79" s="669"/>
      <c r="AB79" s="262"/>
      <c r="AC79" s="263"/>
      <c r="AD79" s="3121">
        <v>7</v>
      </c>
      <c r="AE79" s="243"/>
      <c r="AF79" s="256">
        <f t="shared" si="12"/>
        <v>7</v>
      </c>
      <c r="AG79" s="688">
        <v>40522</v>
      </c>
      <c r="AH79" s="681"/>
      <c r="AI79" s="678">
        <v>34</v>
      </c>
      <c r="AJ79" s="679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57">
        <v>74</v>
      </c>
      <c r="B80" s="244"/>
      <c r="C80" s="259" t="s">
        <v>2</v>
      </c>
      <c r="D80" s="2685" t="str">
        <f>ROMAN(AH80,0)</f>
        <v/>
      </c>
      <c r="E80" s="2686"/>
      <c r="F80" s="2891"/>
      <c r="G80" s="708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66"/>
      <c r="Y80" s="667"/>
      <c r="Z80" s="668"/>
      <c r="AA80" s="669"/>
      <c r="AB80" s="262"/>
      <c r="AC80" s="263"/>
      <c r="AD80" s="3121">
        <v>12</v>
      </c>
      <c r="AE80" s="243"/>
      <c r="AF80" s="256">
        <f t="shared" si="12"/>
        <v>12</v>
      </c>
      <c r="AG80" s="688">
        <v>40480</v>
      </c>
      <c r="AH80" s="681"/>
      <c r="AI80" s="678">
        <v>29</v>
      </c>
      <c r="AJ80" s="679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57">
        <v>75</v>
      </c>
      <c r="B81" s="244"/>
      <c r="C81" s="779" t="s">
        <v>145</v>
      </c>
      <c r="D81" s="3372" t="str">
        <f>ROMAN(AH81,0)</f>
        <v>I</v>
      </c>
      <c r="E81" s="3163"/>
      <c r="F81" s="3164"/>
      <c r="G81" s="707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12"/>
      <c r="X81" s="666"/>
      <c r="Y81" s="667"/>
      <c r="Z81" s="668"/>
      <c r="AA81" s="669"/>
      <c r="AB81" s="673"/>
      <c r="AC81" s="796"/>
      <c r="AD81" s="3121">
        <v>9</v>
      </c>
      <c r="AE81" s="243"/>
      <c r="AF81" s="256">
        <f t="shared" si="12"/>
        <v>9</v>
      </c>
      <c r="AG81" s="688">
        <v>40466</v>
      </c>
      <c r="AH81" s="681">
        <v>1</v>
      </c>
      <c r="AI81" s="678">
        <v>71</v>
      </c>
      <c r="AJ81" s="679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57">
        <v>76</v>
      </c>
      <c r="B82" s="237"/>
      <c r="C82" s="278" t="s">
        <v>1</v>
      </c>
      <c r="D82" s="2685"/>
      <c r="E82" s="3062"/>
      <c r="F82" s="3173"/>
      <c r="G82" s="782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89"/>
      <c r="X82" s="666"/>
      <c r="Y82" s="667"/>
      <c r="Z82" s="668"/>
      <c r="AA82" s="669"/>
      <c r="AB82" s="673"/>
      <c r="AC82" s="796"/>
      <c r="AD82" s="3121">
        <v>9</v>
      </c>
      <c r="AE82" s="243"/>
      <c r="AF82" s="256">
        <f t="shared" si="12"/>
        <v>9</v>
      </c>
      <c r="AG82" s="688">
        <v>40466</v>
      </c>
      <c r="AH82" s="681"/>
      <c r="AI82" s="678">
        <v>45</v>
      </c>
      <c r="AJ82" s="679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57">
        <v>77</v>
      </c>
      <c r="B83" s="253"/>
      <c r="C83" s="778" t="s">
        <v>60</v>
      </c>
      <c r="D83" s="2786"/>
      <c r="E83" s="3174"/>
      <c r="F83" s="3175"/>
      <c r="G83" s="783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13"/>
      <c r="X83" s="666"/>
      <c r="Y83" s="667"/>
      <c r="Z83" s="668"/>
      <c r="AA83" s="669"/>
      <c r="AB83" s="675"/>
      <c r="AC83" s="715"/>
      <c r="AD83" s="3121">
        <v>3</v>
      </c>
      <c r="AE83" s="690"/>
      <c r="AF83" s="256">
        <f t="shared" si="12"/>
        <v>3</v>
      </c>
      <c r="AG83" s="688">
        <v>40271</v>
      </c>
      <c r="AH83" s="696"/>
      <c r="AI83" s="697">
        <v>11</v>
      </c>
      <c r="AJ83" s="679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57">
        <v>78</v>
      </c>
      <c r="B84" s="253"/>
      <c r="C84" s="274" t="s">
        <v>224</v>
      </c>
      <c r="D84" s="2857" t="str">
        <f>ROMAN(AH84,0)</f>
        <v>I</v>
      </c>
      <c r="E84" s="2820"/>
      <c r="F84" s="3170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66"/>
      <c r="Y84" s="667"/>
      <c r="Z84" s="668"/>
      <c r="AA84" s="669"/>
      <c r="AB84" s="262"/>
      <c r="AC84" s="267"/>
      <c r="AD84" s="3121">
        <v>6</v>
      </c>
      <c r="AE84" s="690"/>
      <c r="AF84" s="256">
        <f t="shared" si="12"/>
        <v>6</v>
      </c>
      <c r="AG84" s="688">
        <v>40215</v>
      </c>
      <c r="AH84" s="696">
        <v>1</v>
      </c>
      <c r="AI84" s="697">
        <v>41</v>
      </c>
      <c r="AJ84" s="679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57">
        <v>79</v>
      </c>
      <c r="B85" s="253"/>
      <c r="C85" s="257" t="s">
        <v>55</v>
      </c>
      <c r="D85" s="2724"/>
      <c r="E85" s="3161"/>
      <c r="F85" s="3162"/>
      <c r="G85" s="784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66"/>
      <c r="Y85" s="667"/>
      <c r="Z85" s="668"/>
      <c r="AA85" s="669"/>
      <c r="AB85" s="262"/>
      <c r="AC85" s="267"/>
      <c r="AD85" s="3121">
        <v>2</v>
      </c>
      <c r="AE85" s="690"/>
      <c r="AF85" s="256">
        <f t="shared" si="12"/>
        <v>2</v>
      </c>
      <c r="AG85" s="688">
        <v>40138</v>
      </c>
      <c r="AH85" s="696"/>
      <c r="AI85" s="697">
        <v>8</v>
      </c>
      <c r="AJ85" s="679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57">
        <v>80</v>
      </c>
      <c r="B86" s="244"/>
      <c r="C86" s="628" t="s">
        <v>195</v>
      </c>
      <c r="D86" s="2839" t="str">
        <f>ROMAN(AH86,0)</f>
        <v>I</v>
      </c>
      <c r="E86" s="3289"/>
      <c r="F86" s="3290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66"/>
      <c r="Y86" s="667"/>
      <c r="Z86" s="668"/>
      <c r="AA86" s="669"/>
      <c r="AB86" s="262"/>
      <c r="AC86" s="267"/>
      <c r="AD86" s="3121">
        <v>8</v>
      </c>
      <c r="AE86" s="690"/>
      <c r="AF86" s="256">
        <f t="shared" si="12"/>
        <v>8</v>
      </c>
      <c r="AG86" s="688">
        <v>40082</v>
      </c>
      <c r="AH86" s="696">
        <v>1</v>
      </c>
      <c r="AI86" s="697">
        <v>52</v>
      </c>
      <c r="AJ86" s="679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57">
        <v>81</v>
      </c>
      <c r="B87" s="244"/>
      <c r="C87" s="259" t="s">
        <v>47</v>
      </c>
      <c r="D87" s="2786"/>
      <c r="E87" s="2686"/>
      <c r="F87" s="2891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66"/>
      <c r="Y87" s="667"/>
      <c r="Z87" s="668"/>
      <c r="AA87" s="669"/>
      <c r="AB87" s="262"/>
      <c r="AC87" s="288"/>
      <c r="AD87" s="691">
        <v>1</v>
      </c>
      <c r="AE87" s="692"/>
      <c r="AF87" s="256">
        <f t="shared" si="12"/>
        <v>1</v>
      </c>
      <c r="AG87" s="688">
        <v>39963</v>
      </c>
      <c r="AH87" s="700"/>
      <c r="AI87" s="701">
        <v>4</v>
      </c>
      <c r="AJ87" s="679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57">
        <v>82</v>
      </c>
      <c r="B88" s="244"/>
      <c r="C88" s="259" t="s">
        <v>11</v>
      </c>
      <c r="D88" s="2786"/>
      <c r="E88" s="2686"/>
      <c r="F88" s="2891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66"/>
      <c r="Y88" s="667"/>
      <c r="Z88" s="668"/>
      <c r="AA88" s="669"/>
      <c r="AB88" s="262"/>
      <c r="AC88" s="267"/>
      <c r="AD88" s="3121">
        <v>8</v>
      </c>
      <c r="AE88" s="690"/>
      <c r="AF88" s="256">
        <f t="shared" si="12"/>
        <v>8</v>
      </c>
      <c r="AG88" s="688">
        <v>39934</v>
      </c>
      <c r="AH88" s="696"/>
      <c r="AI88" s="697">
        <v>61</v>
      </c>
      <c r="AJ88" s="679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57">
        <v>83</v>
      </c>
      <c r="B89" s="253"/>
      <c r="C89" s="259" t="s">
        <v>46</v>
      </c>
      <c r="D89" s="2786"/>
      <c r="E89" s="2686"/>
      <c r="F89" s="2891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66"/>
      <c r="Y89" s="667"/>
      <c r="Z89" s="668"/>
      <c r="AA89" s="669"/>
      <c r="AB89" s="262"/>
      <c r="AC89" s="288"/>
      <c r="AD89" s="691">
        <v>1</v>
      </c>
      <c r="AE89" s="692"/>
      <c r="AF89" s="256">
        <f t="shared" si="12"/>
        <v>1</v>
      </c>
      <c r="AG89" s="688">
        <v>39934</v>
      </c>
      <c r="AH89" s="700"/>
      <c r="AI89" s="701">
        <v>10</v>
      </c>
      <c r="AJ89" s="679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57">
        <v>84</v>
      </c>
      <c r="B90" s="244"/>
      <c r="C90" s="259" t="s">
        <v>7</v>
      </c>
      <c r="D90" s="2786"/>
      <c r="E90" s="2686"/>
      <c r="F90" s="2891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66"/>
      <c r="Y90" s="667"/>
      <c r="Z90" s="668"/>
      <c r="AA90" s="669"/>
      <c r="AB90" s="262"/>
      <c r="AC90" s="267"/>
      <c r="AD90" s="3121">
        <v>10</v>
      </c>
      <c r="AE90" s="690"/>
      <c r="AF90" s="256">
        <f t="shared" si="12"/>
        <v>10</v>
      </c>
      <c r="AG90" s="688">
        <v>39879</v>
      </c>
      <c r="AH90" s="696"/>
      <c r="AI90" s="697">
        <v>54</v>
      </c>
      <c r="AJ90" s="679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57">
        <v>85</v>
      </c>
      <c r="B91" s="253"/>
      <c r="C91" s="269" t="s">
        <v>147</v>
      </c>
      <c r="D91" s="2886" t="str">
        <f>ROMAN(AH91,0)</f>
        <v>I</v>
      </c>
      <c r="E91" s="3167"/>
      <c r="F91" s="2821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66"/>
      <c r="Y91" s="667"/>
      <c r="Z91" s="668"/>
      <c r="AA91" s="669"/>
      <c r="AB91" s="262"/>
      <c r="AC91" s="288"/>
      <c r="AD91" s="691">
        <v>1</v>
      </c>
      <c r="AE91" s="692"/>
      <c r="AF91" s="256">
        <f t="shared" si="12"/>
        <v>1</v>
      </c>
      <c r="AG91" s="688">
        <v>39879</v>
      </c>
      <c r="AH91" s="700">
        <v>1</v>
      </c>
      <c r="AI91" s="701">
        <v>13</v>
      </c>
      <c r="AJ91" s="679">
        <f t="shared" si="13"/>
        <v>13</v>
      </c>
      <c r="AK91" s="286">
        <f t="shared" si="14"/>
        <v>13</v>
      </c>
    </row>
    <row r="92" spans="1:50" ht="11.1" customHeight="1" x14ac:dyDescent="0.25">
      <c r="A92" s="657">
        <v>86</v>
      </c>
      <c r="B92" s="237"/>
      <c r="C92" s="269" t="s">
        <v>146</v>
      </c>
      <c r="D92" s="2886" t="str">
        <f>ROMAN(AH92,0)</f>
        <v>I</v>
      </c>
      <c r="E92" s="3167"/>
      <c r="F92" s="2821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66"/>
      <c r="Y92" s="667"/>
      <c r="Z92" s="668"/>
      <c r="AA92" s="669"/>
      <c r="AB92" s="262"/>
      <c r="AC92" s="288"/>
      <c r="AD92" s="691">
        <v>1</v>
      </c>
      <c r="AE92" s="692"/>
      <c r="AF92" s="256">
        <f t="shared" si="12"/>
        <v>1</v>
      </c>
      <c r="AG92" s="688">
        <v>39809</v>
      </c>
      <c r="AH92" s="700">
        <v>1</v>
      </c>
      <c r="AI92" s="701">
        <v>13</v>
      </c>
      <c r="AJ92" s="679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57">
        <v>87</v>
      </c>
      <c r="B93" s="253"/>
      <c r="C93" s="259" t="s">
        <v>42</v>
      </c>
      <c r="D93" s="2786"/>
      <c r="E93" s="2686"/>
      <c r="F93" s="2891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66"/>
      <c r="Y93" s="667"/>
      <c r="Z93" s="668"/>
      <c r="AA93" s="669"/>
      <c r="AB93" s="262"/>
      <c r="AC93" s="288"/>
      <c r="AD93" s="691">
        <v>1</v>
      </c>
      <c r="AE93" s="692"/>
      <c r="AF93" s="256">
        <f t="shared" si="12"/>
        <v>1</v>
      </c>
      <c r="AG93" s="688">
        <v>39781</v>
      </c>
      <c r="AH93" s="700"/>
      <c r="AI93" s="701">
        <v>0</v>
      </c>
      <c r="AJ93" s="679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57">
        <v>88</v>
      </c>
      <c r="B94" s="253"/>
      <c r="C94" s="259" t="s">
        <v>40</v>
      </c>
      <c r="D94" s="2786"/>
      <c r="E94" s="2686"/>
      <c r="F94" s="2891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66"/>
      <c r="Y94" s="667"/>
      <c r="Z94" s="668"/>
      <c r="AA94" s="669"/>
      <c r="AB94" s="262"/>
      <c r="AC94" s="288"/>
      <c r="AD94" s="691">
        <v>1</v>
      </c>
      <c r="AE94" s="692"/>
      <c r="AF94" s="256">
        <f t="shared" si="12"/>
        <v>1</v>
      </c>
      <c r="AG94" s="688">
        <v>39745</v>
      </c>
      <c r="AH94" s="700"/>
      <c r="AI94" s="701">
        <v>0</v>
      </c>
      <c r="AJ94" s="679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57">
        <v>89</v>
      </c>
      <c r="B95" s="253"/>
      <c r="C95" s="269" t="s">
        <v>197</v>
      </c>
      <c r="D95" s="2886" t="str">
        <f>ROMAN(AH95,0)</f>
        <v>I</v>
      </c>
      <c r="E95" s="3167"/>
      <c r="F95" s="2821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14"/>
      <c r="X95" s="666"/>
      <c r="Y95" s="667"/>
      <c r="Z95" s="668"/>
      <c r="AA95" s="669"/>
      <c r="AB95" s="262"/>
      <c r="AC95" s="267"/>
      <c r="AD95" s="3121">
        <v>8</v>
      </c>
      <c r="AE95" s="690"/>
      <c r="AF95" s="256">
        <f t="shared" si="12"/>
        <v>8</v>
      </c>
      <c r="AG95" s="688">
        <v>39599</v>
      </c>
      <c r="AH95" s="696">
        <v>1</v>
      </c>
      <c r="AI95" s="698">
        <v>61</v>
      </c>
      <c r="AJ95" s="679">
        <f t="shared" si="13"/>
        <v>61</v>
      </c>
      <c r="AK95" s="268">
        <f t="shared" si="14"/>
        <v>7.625</v>
      </c>
    </row>
    <row r="96" spans="1:50" ht="11.1" customHeight="1" x14ac:dyDescent="0.25">
      <c r="A96" s="657">
        <v>90</v>
      </c>
      <c r="B96" s="253"/>
      <c r="C96" s="259" t="s">
        <v>35</v>
      </c>
      <c r="D96" s="2786"/>
      <c r="E96" s="2686"/>
      <c r="F96" s="2891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66"/>
      <c r="Y96" s="667"/>
      <c r="Z96" s="668"/>
      <c r="AA96" s="669"/>
      <c r="AB96" s="262"/>
      <c r="AC96" s="288"/>
      <c r="AD96" s="691">
        <v>1</v>
      </c>
      <c r="AE96" s="692"/>
      <c r="AF96" s="256">
        <f t="shared" si="12"/>
        <v>1</v>
      </c>
      <c r="AG96" s="688">
        <v>39564</v>
      </c>
      <c r="AH96" s="700"/>
      <c r="AI96" s="701">
        <v>12</v>
      </c>
      <c r="AJ96" s="679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57">
        <v>91</v>
      </c>
      <c r="B97" s="253"/>
      <c r="C97" s="259" t="s">
        <v>6</v>
      </c>
      <c r="D97" s="2786"/>
      <c r="E97" s="2686"/>
      <c r="F97" s="2891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66"/>
      <c r="Y97" s="667"/>
      <c r="Z97" s="668"/>
      <c r="AA97" s="669"/>
      <c r="AB97" s="262"/>
      <c r="AC97" s="267"/>
      <c r="AD97" s="3121">
        <v>5</v>
      </c>
      <c r="AE97" s="690"/>
      <c r="AF97" s="256">
        <f t="shared" si="12"/>
        <v>5</v>
      </c>
      <c r="AG97" s="688">
        <v>39536</v>
      </c>
      <c r="AH97" s="696"/>
      <c r="AI97" s="697">
        <v>14</v>
      </c>
      <c r="AJ97" s="679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57">
        <v>92</v>
      </c>
      <c r="B98" s="244"/>
      <c r="C98" s="259" t="s">
        <v>198</v>
      </c>
      <c r="D98" s="2786"/>
      <c r="E98" s="2686"/>
      <c r="F98" s="2891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66"/>
      <c r="Y98" s="667"/>
      <c r="Z98" s="668"/>
      <c r="AA98" s="669"/>
      <c r="AB98" s="262"/>
      <c r="AC98" s="288"/>
      <c r="AD98" s="691">
        <v>1</v>
      </c>
      <c r="AE98" s="692"/>
      <c r="AF98" s="256">
        <f t="shared" si="12"/>
        <v>1</v>
      </c>
      <c r="AG98" s="688">
        <v>39480</v>
      </c>
      <c r="AH98" s="700"/>
      <c r="AI98" s="701">
        <v>0</v>
      </c>
      <c r="AJ98" s="679">
        <f t="shared" si="13"/>
        <v>0</v>
      </c>
      <c r="AK98" s="286">
        <f t="shared" si="14"/>
        <v>0</v>
      </c>
    </row>
    <row r="99" spans="1:50" ht="11.1" customHeight="1" x14ac:dyDescent="0.25">
      <c r="A99" s="657">
        <v>93</v>
      </c>
      <c r="B99" s="253"/>
      <c r="C99" s="278" t="s">
        <v>66</v>
      </c>
      <c r="D99" s="2786"/>
      <c r="E99" s="3062"/>
      <c r="F99" s="3173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66"/>
      <c r="Y99" s="667"/>
      <c r="Z99" s="668"/>
      <c r="AA99" s="669"/>
      <c r="AB99" s="262"/>
      <c r="AC99" s="288"/>
      <c r="AD99" s="691">
        <v>1</v>
      </c>
      <c r="AE99" s="692"/>
      <c r="AF99" s="256">
        <f t="shared" si="12"/>
        <v>1</v>
      </c>
      <c r="AG99" s="688">
        <v>39410</v>
      </c>
      <c r="AH99" s="700"/>
      <c r="AI99" s="701">
        <v>0</v>
      </c>
      <c r="AJ99" s="679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57">
        <v>94</v>
      </c>
      <c r="B100" s="253"/>
      <c r="C100" s="259" t="s">
        <v>15</v>
      </c>
      <c r="D100" s="2786"/>
      <c r="E100" s="2686"/>
      <c r="F100" s="2891"/>
      <c r="G100" s="287"/>
      <c r="H100" s="285"/>
      <c r="I100" s="709"/>
      <c r="J100" s="710"/>
      <c r="K100" s="711"/>
      <c r="L100" s="711"/>
      <c r="M100" s="711"/>
      <c r="N100" s="711"/>
      <c r="O100" s="711"/>
      <c r="P100" s="711"/>
      <c r="Q100" s="711"/>
      <c r="R100" s="711"/>
      <c r="S100" s="711"/>
      <c r="T100" s="711"/>
      <c r="U100" s="711"/>
      <c r="V100" s="711"/>
      <c r="W100" s="280"/>
      <c r="X100" s="666"/>
      <c r="Y100" s="667"/>
      <c r="Z100" s="668"/>
      <c r="AA100" s="669"/>
      <c r="AB100" s="262"/>
      <c r="AC100" s="288"/>
      <c r="AD100" s="691">
        <v>1</v>
      </c>
      <c r="AE100" s="692"/>
      <c r="AF100" s="256">
        <f t="shared" si="12"/>
        <v>1</v>
      </c>
      <c r="AG100" s="688">
        <v>39410</v>
      </c>
      <c r="AH100" s="700"/>
      <c r="AI100" s="701">
        <v>4</v>
      </c>
      <c r="AJ100" s="679">
        <f t="shared" si="13"/>
        <v>4</v>
      </c>
      <c r="AK100" s="286">
        <f t="shared" si="14"/>
        <v>4</v>
      </c>
    </row>
    <row r="101" spans="1:50" ht="11.1" customHeight="1" x14ac:dyDescent="0.25">
      <c r="A101" s="657">
        <v>95</v>
      </c>
      <c r="B101" s="253"/>
      <c r="C101" s="259" t="s">
        <v>5</v>
      </c>
      <c r="D101" s="2786"/>
      <c r="E101" s="2686"/>
      <c r="F101" s="2891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66"/>
      <c r="Y101" s="667"/>
      <c r="Z101" s="668"/>
      <c r="AA101" s="669"/>
      <c r="AB101" s="262"/>
      <c r="AC101" s="267"/>
      <c r="AD101" s="3121">
        <v>3</v>
      </c>
      <c r="AE101" s="690"/>
      <c r="AF101" s="256">
        <f t="shared" si="12"/>
        <v>3</v>
      </c>
      <c r="AG101" s="688">
        <v>39389</v>
      </c>
      <c r="AH101" s="696"/>
      <c r="AI101" s="697">
        <v>8</v>
      </c>
      <c r="AJ101" s="679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57">
        <v>96</v>
      </c>
      <c r="B102" s="253"/>
      <c r="C102" s="259" t="s">
        <v>54</v>
      </c>
      <c r="D102" s="2786"/>
      <c r="E102" s="2686"/>
      <c r="F102" s="2891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66"/>
      <c r="Y102" s="667"/>
      <c r="Z102" s="668"/>
      <c r="AA102" s="669"/>
      <c r="AB102" s="262"/>
      <c r="AC102" s="288"/>
      <c r="AD102" s="691">
        <v>1</v>
      </c>
      <c r="AE102" s="692"/>
      <c r="AF102" s="256">
        <f t="shared" si="12"/>
        <v>1</v>
      </c>
      <c r="AG102" s="688">
        <v>39308</v>
      </c>
      <c r="AH102" s="700"/>
      <c r="AI102" s="701">
        <v>3</v>
      </c>
      <c r="AJ102" s="679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57">
        <v>97</v>
      </c>
      <c r="B103" s="253"/>
      <c r="C103" s="259" t="s">
        <v>199</v>
      </c>
      <c r="D103" s="2786"/>
      <c r="E103" s="2686"/>
      <c r="F103" s="2891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66"/>
      <c r="Y103" s="667"/>
      <c r="Z103" s="668"/>
      <c r="AA103" s="669"/>
      <c r="AB103" s="262"/>
      <c r="AC103" s="288"/>
      <c r="AD103" s="691">
        <v>1</v>
      </c>
      <c r="AE103" s="692"/>
      <c r="AF103" s="256">
        <f t="shared" si="12"/>
        <v>1</v>
      </c>
      <c r="AG103" s="688">
        <v>39308</v>
      </c>
      <c r="AH103" s="700"/>
      <c r="AI103" s="701">
        <v>0</v>
      </c>
      <c r="AJ103" s="679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57">
        <v>98</v>
      </c>
      <c r="B104" s="244"/>
      <c r="C104" s="259" t="s">
        <v>51</v>
      </c>
      <c r="D104" s="2786"/>
      <c r="E104" s="2686"/>
      <c r="F104" s="2891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66"/>
      <c r="Y104" s="667"/>
      <c r="Z104" s="668"/>
      <c r="AA104" s="669"/>
      <c r="AB104" s="262"/>
      <c r="AC104" s="267"/>
      <c r="AD104" s="3121">
        <v>2</v>
      </c>
      <c r="AE104" s="690"/>
      <c r="AF104" s="256">
        <f t="shared" si="12"/>
        <v>2</v>
      </c>
      <c r="AG104" s="688">
        <v>39263</v>
      </c>
      <c r="AH104" s="696"/>
      <c r="AI104" s="697">
        <v>8</v>
      </c>
      <c r="AJ104" s="679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57">
        <v>99</v>
      </c>
      <c r="B105" s="253"/>
      <c r="C105" s="259" t="s">
        <v>53</v>
      </c>
      <c r="D105" s="2786"/>
      <c r="E105" s="2686"/>
      <c r="F105" s="2891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66"/>
      <c r="Y105" s="667"/>
      <c r="Z105" s="668"/>
      <c r="AA105" s="669"/>
      <c r="AB105" s="262"/>
      <c r="AC105" s="288"/>
      <c r="AD105" s="691">
        <v>1</v>
      </c>
      <c r="AE105" s="692"/>
      <c r="AF105" s="256">
        <f t="shared" si="12"/>
        <v>1</v>
      </c>
      <c r="AG105" s="688">
        <v>39263</v>
      </c>
      <c r="AH105" s="700"/>
      <c r="AI105" s="701">
        <v>6</v>
      </c>
      <c r="AJ105" s="679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57">
        <v>100</v>
      </c>
      <c r="B106" s="253"/>
      <c r="C106" s="259" t="s">
        <v>67</v>
      </c>
      <c r="D106" s="2786"/>
      <c r="E106" s="2686"/>
      <c r="F106" s="2891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66"/>
      <c r="Y106" s="667"/>
      <c r="Z106" s="668"/>
      <c r="AA106" s="669"/>
      <c r="AB106" s="262"/>
      <c r="AC106" s="288"/>
      <c r="AD106" s="691">
        <v>1</v>
      </c>
      <c r="AE106" s="692"/>
      <c r="AF106" s="256">
        <f t="shared" si="12"/>
        <v>1</v>
      </c>
      <c r="AG106" s="688">
        <v>39227</v>
      </c>
      <c r="AH106" s="700"/>
      <c r="AI106" s="701">
        <v>0</v>
      </c>
      <c r="AJ106" s="679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57">
        <v>101</v>
      </c>
      <c r="B107" s="253"/>
      <c r="C107" s="259" t="s">
        <v>52</v>
      </c>
      <c r="D107" s="2685"/>
      <c r="E107" s="2686"/>
      <c r="F107" s="2891"/>
      <c r="G107" s="287"/>
      <c r="H107" s="292"/>
      <c r="I107" s="745"/>
      <c r="J107" s="746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8"/>
      <c r="X107" s="800"/>
      <c r="Y107" s="801"/>
      <c r="Z107" s="802"/>
      <c r="AA107" s="749"/>
      <c r="AB107" s="750"/>
      <c r="AC107" s="751"/>
      <c r="AD107" s="693">
        <v>1</v>
      </c>
      <c r="AE107" s="694"/>
      <c r="AF107" s="695">
        <f t="shared" si="12"/>
        <v>1</v>
      </c>
      <c r="AG107" s="752">
        <v>39227</v>
      </c>
      <c r="AH107" s="753"/>
      <c r="AI107" s="702">
        <v>1</v>
      </c>
      <c r="AJ107" s="703">
        <f t="shared" si="15"/>
        <v>1</v>
      </c>
      <c r="AK107" s="680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58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849" t="s">
        <v>14</v>
      </c>
      <c r="D109" s="3849"/>
      <c r="E109" s="3849"/>
      <c r="F109" s="3849"/>
      <c r="G109" s="3849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76">
        <f>COUNTIF(W7:W107,"=x")</f>
        <v>13</v>
      </c>
      <c r="X109" s="3850" t="s">
        <v>50</v>
      </c>
      <c r="Y109" s="3851"/>
      <c r="Z109" s="3851"/>
      <c r="AA109" s="309"/>
      <c r="AB109" s="311"/>
      <c r="AC109" s="312"/>
      <c r="AD109" s="312"/>
      <c r="AE109" s="689"/>
      <c r="AF109" s="315">
        <f>SUM(AF7:AF107)</f>
        <v>1667</v>
      </c>
      <c r="AG109" s="689" t="s">
        <v>325</v>
      </c>
      <c r="AH109" s="689"/>
      <c r="AI109" s="689"/>
      <c r="AJ109" s="689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868" t="s">
        <v>81</v>
      </c>
      <c r="Z110" s="3868"/>
      <c r="AA110" s="309"/>
      <c r="AB110" s="321"/>
      <c r="AC110" s="322"/>
      <c r="AE110" s="737"/>
      <c r="AF110" s="738">
        <f>AVERAGE(AF7:AF107)</f>
        <v>16.504950495049506</v>
      </c>
      <c r="AG110" s="739" t="s">
        <v>327</v>
      </c>
      <c r="AH110" s="739"/>
      <c r="AI110" s="739"/>
      <c r="AJ110" s="739"/>
      <c r="AK110" s="740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41"/>
      <c r="AF111" s="742">
        <f>COUNTIF(AH7:AH107,"&gt;=0")</f>
        <v>38</v>
      </c>
      <c r="AG111" s="743" t="s">
        <v>59</v>
      </c>
      <c r="AH111" s="743"/>
      <c r="AI111" s="743"/>
      <c r="AJ111" s="743"/>
      <c r="AK111" s="744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59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819" t="s">
        <v>162</v>
      </c>
      <c r="F114" s="3819"/>
      <c r="G114" s="3819"/>
      <c r="H114" s="3819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819"/>
      <c r="F115" s="3819"/>
      <c r="G115" s="3819"/>
      <c r="H115" s="3819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3"/>
      <c r="U115" s="3892" t="s">
        <v>79</v>
      </c>
      <c r="V115" s="3893"/>
      <c r="W115" s="3893"/>
      <c r="X115" s="3893"/>
      <c r="Y115" s="3893"/>
      <c r="Z115" s="3893"/>
      <c r="AA115" s="3893"/>
      <c r="AB115" s="3893"/>
      <c r="AC115" s="3893"/>
      <c r="AD115" s="3893"/>
      <c r="AE115" s="3893"/>
      <c r="AF115" s="3893"/>
      <c r="AG115" s="3894"/>
      <c r="AH115" s="342"/>
      <c r="AI115" s="3931" t="s">
        <v>78</v>
      </c>
      <c r="AJ115" s="3932"/>
      <c r="AK115" s="3932"/>
      <c r="AL115" s="3932"/>
      <c r="AM115" s="3932"/>
      <c r="AN115" s="3932"/>
      <c r="AO115" s="3932"/>
      <c r="AP115" s="3932"/>
      <c r="AQ115" s="3932"/>
      <c r="AR115" s="3932"/>
      <c r="AS115" s="3932"/>
      <c r="AT115" s="3932"/>
      <c r="AU115" s="3932"/>
      <c r="AV115" s="3932"/>
      <c r="AW115" s="3933"/>
      <c r="AX115" s="219"/>
    </row>
    <row r="116" spans="1:50" ht="11.1" customHeight="1" thickBot="1" x14ac:dyDescent="0.3">
      <c r="F116" s="2990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895"/>
      <c r="V116" s="3896"/>
      <c r="W116" s="3896"/>
      <c r="X116" s="3896"/>
      <c r="Y116" s="3896"/>
      <c r="Z116" s="3896"/>
      <c r="AA116" s="3896"/>
      <c r="AB116" s="3896"/>
      <c r="AC116" s="3896"/>
      <c r="AD116" s="3896"/>
      <c r="AE116" s="3896"/>
      <c r="AF116" s="3896"/>
      <c r="AG116" s="3897"/>
      <c r="AH116" s="342"/>
      <c r="AI116" s="3934"/>
      <c r="AJ116" s="3935"/>
      <c r="AK116" s="3935"/>
      <c r="AL116" s="3935"/>
      <c r="AM116" s="3935"/>
      <c r="AN116" s="3935"/>
      <c r="AO116" s="3935"/>
      <c r="AP116" s="3935"/>
      <c r="AQ116" s="3935"/>
      <c r="AR116" s="3935"/>
      <c r="AS116" s="3935"/>
      <c r="AT116" s="3935"/>
      <c r="AU116" s="3935"/>
      <c r="AV116" s="3935"/>
      <c r="AW116" s="3936"/>
      <c r="AX116" s="219"/>
    </row>
    <row r="117" spans="1:50" ht="11.1" customHeight="1" thickBot="1" x14ac:dyDescent="0.3">
      <c r="F117" s="2992" t="s">
        <v>16</v>
      </c>
      <c r="G117" s="247"/>
      <c r="I117" s="723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2990" t="s">
        <v>17</v>
      </c>
      <c r="G118" s="247"/>
      <c r="I118" s="736">
        <v>6</v>
      </c>
      <c r="J118" s="724">
        <v>8</v>
      </c>
      <c r="K118" s="723">
        <v>9</v>
      </c>
      <c r="L118" s="723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4084" t="s">
        <v>225</v>
      </c>
      <c r="V118" s="4085" t="s">
        <v>77</v>
      </c>
      <c r="W118" s="4086"/>
      <c r="X118" s="4086"/>
      <c r="Y118" s="4086"/>
      <c r="Z118" s="4086"/>
      <c r="AA118" s="4086"/>
      <c r="AB118" s="3898" t="s">
        <v>76</v>
      </c>
      <c r="AC118" s="3899"/>
      <c r="AD118" s="3899"/>
      <c r="AE118" s="3899"/>
      <c r="AF118" s="3899"/>
      <c r="AG118" s="3900"/>
      <c r="AH118" s="348"/>
      <c r="AI118" s="3784" t="s">
        <v>4</v>
      </c>
      <c r="AJ118" s="3785"/>
      <c r="AK118" s="4083" t="s">
        <v>346</v>
      </c>
      <c r="AL118" s="4083"/>
      <c r="AM118" s="4083"/>
      <c r="AN118" s="4083"/>
      <c r="AO118" s="4083"/>
      <c r="AP118" s="4083"/>
      <c r="AQ118" s="4083"/>
      <c r="AR118" s="4083"/>
      <c r="AS118" s="4083"/>
      <c r="AT118" s="4083"/>
      <c r="AU118" s="4083"/>
      <c r="AV118" s="4083"/>
      <c r="AW118" s="4083"/>
      <c r="AX118" s="219"/>
    </row>
    <row r="119" spans="1:50" ht="11.1" customHeight="1" thickBot="1" x14ac:dyDescent="0.3">
      <c r="F119" s="2992" t="s">
        <v>18</v>
      </c>
      <c r="G119" s="247"/>
      <c r="I119" s="726">
        <v>4</v>
      </c>
      <c r="J119" s="735">
        <v>5</v>
      </c>
      <c r="K119" s="735">
        <v>6</v>
      </c>
      <c r="L119" s="735">
        <v>7</v>
      </c>
      <c r="M119" s="724">
        <v>9</v>
      </c>
      <c r="N119" s="723">
        <v>10</v>
      </c>
      <c r="O119" s="723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4084"/>
      <c r="V119" s="4087"/>
      <c r="W119" s="4088"/>
      <c r="X119" s="4088"/>
      <c r="Y119" s="4088"/>
      <c r="Z119" s="4088"/>
      <c r="AA119" s="4088"/>
      <c r="AB119" s="3904"/>
      <c r="AC119" s="3905"/>
      <c r="AD119" s="3905"/>
      <c r="AE119" s="3905"/>
      <c r="AF119" s="3905"/>
      <c r="AG119" s="3906"/>
      <c r="AH119" s="348"/>
      <c r="AI119" s="3786"/>
      <c r="AJ119" s="3787"/>
      <c r="AK119" s="4083"/>
      <c r="AL119" s="4083"/>
      <c r="AM119" s="4083"/>
      <c r="AN119" s="4083"/>
      <c r="AO119" s="4083"/>
      <c r="AP119" s="4083"/>
      <c r="AQ119" s="4083"/>
      <c r="AR119" s="4083"/>
      <c r="AS119" s="4083"/>
      <c r="AT119" s="4083"/>
      <c r="AU119" s="4083"/>
      <c r="AV119" s="4083"/>
      <c r="AW119" s="4083"/>
      <c r="AX119" s="219"/>
    </row>
    <row r="120" spans="1:50" ht="11.1" customHeight="1" thickBot="1" x14ac:dyDescent="0.3">
      <c r="F120" s="2990" t="s">
        <v>19</v>
      </c>
      <c r="G120" s="247"/>
      <c r="I120" s="725">
        <v>3</v>
      </c>
      <c r="J120" s="731">
        <v>4</v>
      </c>
      <c r="K120" s="732">
        <v>5</v>
      </c>
      <c r="L120" s="731">
        <v>6</v>
      </c>
      <c r="M120" s="733">
        <v>7</v>
      </c>
      <c r="N120" s="736">
        <v>8</v>
      </c>
      <c r="O120" s="736">
        <v>9</v>
      </c>
      <c r="P120" s="724">
        <v>11</v>
      </c>
      <c r="Q120" s="723">
        <v>12</v>
      </c>
      <c r="R120" s="723">
        <v>13</v>
      </c>
      <c r="S120" s="343">
        <v>14</v>
      </c>
      <c r="T120" s="350"/>
      <c r="U120" s="4080">
        <v>0</v>
      </c>
      <c r="V120" s="4076" t="s">
        <v>75</v>
      </c>
      <c r="W120" s="4077"/>
      <c r="X120" s="4077"/>
      <c r="Y120" s="4077"/>
      <c r="Z120" s="4077"/>
      <c r="AA120" s="4077"/>
      <c r="AB120" s="3797" t="s">
        <v>74</v>
      </c>
      <c r="AC120" s="3798"/>
      <c r="AD120" s="3798"/>
      <c r="AE120" s="3798"/>
      <c r="AF120" s="3798"/>
      <c r="AG120" s="3799"/>
      <c r="AH120" s="349"/>
      <c r="AI120" s="3784" t="s">
        <v>16</v>
      </c>
      <c r="AJ120" s="3785"/>
      <c r="AK120" s="4083" t="s">
        <v>339</v>
      </c>
      <c r="AL120" s="4083"/>
      <c r="AM120" s="4083"/>
      <c r="AN120" s="4083"/>
      <c r="AO120" s="4083"/>
      <c r="AP120" s="4083"/>
      <c r="AQ120" s="4083"/>
      <c r="AR120" s="4083"/>
      <c r="AS120" s="4083"/>
      <c r="AT120" s="4083"/>
      <c r="AU120" s="4083"/>
      <c r="AV120" s="4083"/>
      <c r="AW120" s="4083"/>
      <c r="AX120" s="208"/>
    </row>
    <row r="121" spans="1:50" ht="11.1" customHeight="1" thickBot="1" x14ac:dyDescent="0.3">
      <c r="F121" s="2992" t="s">
        <v>20</v>
      </c>
      <c r="G121" s="247"/>
      <c r="I121" s="726">
        <v>2</v>
      </c>
      <c r="J121" s="732">
        <v>3</v>
      </c>
      <c r="K121" s="731">
        <v>4</v>
      </c>
      <c r="L121" s="732">
        <v>5</v>
      </c>
      <c r="M121" s="726">
        <v>6</v>
      </c>
      <c r="N121" s="732">
        <v>7</v>
      </c>
      <c r="O121" s="726">
        <v>8</v>
      </c>
      <c r="P121" s="734">
        <v>9</v>
      </c>
      <c r="Q121" s="733">
        <v>10</v>
      </c>
      <c r="R121" s="735">
        <v>11</v>
      </c>
      <c r="S121" s="724">
        <v>13</v>
      </c>
      <c r="T121" s="350"/>
      <c r="U121" s="4080"/>
      <c r="V121" s="4078"/>
      <c r="W121" s="4079"/>
      <c r="X121" s="4079"/>
      <c r="Y121" s="4079"/>
      <c r="Z121" s="4079"/>
      <c r="AA121" s="4079"/>
      <c r="AB121" s="3800"/>
      <c r="AC121" s="3801"/>
      <c r="AD121" s="3801"/>
      <c r="AE121" s="3801"/>
      <c r="AF121" s="3801"/>
      <c r="AG121" s="3802"/>
      <c r="AH121" s="349"/>
      <c r="AI121" s="3786"/>
      <c r="AJ121" s="3787"/>
      <c r="AK121" s="4083"/>
      <c r="AL121" s="4083"/>
      <c r="AM121" s="4083"/>
      <c r="AN121" s="4083"/>
      <c r="AO121" s="4083"/>
      <c r="AP121" s="4083"/>
      <c r="AQ121" s="4083"/>
      <c r="AR121" s="4083"/>
      <c r="AS121" s="4083"/>
      <c r="AT121" s="4083"/>
      <c r="AU121" s="4083"/>
      <c r="AV121" s="4083"/>
      <c r="AW121" s="4083"/>
      <c r="AX121" s="208"/>
    </row>
    <row r="122" spans="1:50" ht="11.1" customHeight="1" x14ac:dyDescent="0.25">
      <c r="F122" s="2990" t="s">
        <v>21</v>
      </c>
      <c r="G122" s="247"/>
      <c r="I122" s="725">
        <v>1</v>
      </c>
      <c r="J122" s="731">
        <v>2</v>
      </c>
      <c r="K122" s="732">
        <v>3</v>
      </c>
      <c r="L122" s="731">
        <v>4</v>
      </c>
      <c r="M122" s="725">
        <v>5</v>
      </c>
      <c r="N122" s="731">
        <v>6</v>
      </c>
      <c r="O122" s="725">
        <v>7</v>
      </c>
      <c r="P122" s="725">
        <v>8</v>
      </c>
      <c r="Q122" s="726">
        <v>9</v>
      </c>
      <c r="R122" s="725">
        <v>10</v>
      </c>
      <c r="S122" s="733">
        <v>11</v>
      </c>
      <c r="T122" s="350"/>
      <c r="U122" s="4074">
        <v>1</v>
      </c>
      <c r="V122" s="4076" t="s">
        <v>73</v>
      </c>
      <c r="W122" s="4077"/>
      <c r="X122" s="4077"/>
      <c r="Y122" s="4077"/>
      <c r="Z122" s="4077"/>
      <c r="AA122" s="4077"/>
      <c r="AB122" s="3797" t="s">
        <v>72</v>
      </c>
      <c r="AC122" s="3798"/>
      <c r="AD122" s="3798"/>
      <c r="AE122" s="3798"/>
      <c r="AF122" s="3798"/>
      <c r="AG122" s="3799"/>
      <c r="AH122" s="349"/>
      <c r="AI122" s="3784" t="s">
        <v>17</v>
      </c>
      <c r="AJ122" s="3785"/>
      <c r="AK122" s="4083" t="s">
        <v>818</v>
      </c>
      <c r="AL122" s="4083"/>
      <c r="AM122" s="4083"/>
      <c r="AN122" s="4083"/>
      <c r="AO122" s="4083"/>
      <c r="AP122" s="4083"/>
      <c r="AQ122" s="4083"/>
      <c r="AR122" s="4083"/>
      <c r="AS122" s="4083"/>
      <c r="AT122" s="4083"/>
      <c r="AU122" s="4083"/>
      <c r="AV122" s="4083"/>
      <c r="AW122" s="4083"/>
      <c r="AX122" s="219"/>
    </row>
    <row r="123" spans="1:50" ht="11.1" customHeight="1" x14ac:dyDescent="0.25">
      <c r="F123" s="2992" t="s">
        <v>41</v>
      </c>
      <c r="G123" s="247"/>
      <c r="I123" s="726">
        <v>0</v>
      </c>
      <c r="J123" s="732">
        <v>1</v>
      </c>
      <c r="K123" s="731">
        <v>2</v>
      </c>
      <c r="L123" s="732">
        <v>3</v>
      </c>
      <c r="M123" s="726">
        <v>4</v>
      </c>
      <c r="N123" s="732">
        <v>5</v>
      </c>
      <c r="O123" s="726">
        <v>6</v>
      </c>
      <c r="P123" s="725">
        <v>7</v>
      </c>
      <c r="Q123" s="725">
        <v>8</v>
      </c>
      <c r="R123" s="726">
        <v>9</v>
      </c>
      <c r="S123" s="725">
        <v>10</v>
      </c>
      <c r="T123" s="350"/>
      <c r="U123" s="4075"/>
      <c r="V123" s="4078"/>
      <c r="W123" s="4079"/>
      <c r="X123" s="4079"/>
      <c r="Y123" s="4079"/>
      <c r="Z123" s="4079"/>
      <c r="AA123" s="4079"/>
      <c r="AB123" s="3800"/>
      <c r="AC123" s="3801"/>
      <c r="AD123" s="3801"/>
      <c r="AE123" s="3801"/>
      <c r="AF123" s="3801"/>
      <c r="AG123" s="3802"/>
      <c r="AH123" s="349"/>
      <c r="AI123" s="3786"/>
      <c r="AJ123" s="3787"/>
      <c r="AK123" s="4083"/>
      <c r="AL123" s="4083"/>
      <c r="AM123" s="4083"/>
      <c r="AN123" s="4083"/>
      <c r="AO123" s="4083"/>
      <c r="AP123" s="4083"/>
      <c r="AQ123" s="4083"/>
      <c r="AR123" s="4083"/>
      <c r="AS123" s="4083"/>
      <c r="AT123" s="4083"/>
      <c r="AU123" s="4083"/>
      <c r="AV123" s="4083"/>
      <c r="AW123" s="4083"/>
      <c r="AX123" s="219"/>
    </row>
    <row r="124" spans="1:50" ht="11.1" customHeight="1" x14ac:dyDescent="0.25">
      <c r="F124" s="2990" t="s">
        <v>22</v>
      </c>
      <c r="G124" s="247"/>
      <c r="I124" s="727" t="s">
        <v>0</v>
      </c>
      <c r="J124" s="731">
        <v>0</v>
      </c>
      <c r="K124" s="732">
        <v>1</v>
      </c>
      <c r="L124" s="731">
        <v>2</v>
      </c>
      <c r="M124" s="725">
        <v>3</v>
      </c>
      <c r="N124" s="731">
        <v>4</v>
      </c>
      <c r="O124" s="725">
        <v>5</v>
      </c>
      <c r="P124" s="726">
        <v>6</v>
      </c>
      <c r="Q124" s="725">
        <v>7</v>
      </c>
      <c r="R124" s="725">
        <v>8</v>
      </c>
      <c r="S124" s="726">
        <v>9</v>
      </c>
      <c r="T124" s="350"/>
      <c r="U124" s="4074">
        <v>2</v>
      </c>
      <c r="V124" s="4076" t="s">
        <v>70</v>
      </c>
      <c r="W124" s="4077"/>
      <c r="X124" s="4077"/>
      <c r="Y124" s="4077"/>
      <c r="Z124" s="4077"/>
      <c r="AA124" s="4077"/>
      <c r="AB124" s="3797" t="s">
        <v>71</v>
      </c>
      <c r="AC124" s="3798"/>
      <c r="AD124" s="3798"/>
      <c r="AE124" s="3798"/>
      <c r="AF124" s="3798"/>
      <c r="AG124" s="3799"/>
      <c r="AH124" s="349"/>
      <c r="AI124" s="3784" t="s">
        <v>18</v>
      </c>
      <c r="AJ124" s="3785"/>
      <c r="AK124" s="4083" t="s">
        <v>819</v>
      </c>
      <c r="AL124" s="4083"/>
      <c r="AM124" s="4083"/>
      <c r="AN124" s="4083"/>
      <c r="AO124" s="4083"/>
      <c r="AP124" s="4083"/>
      <c r="AQ124" s="4083"/>
      <c r="AR124" s="4083"/>
      <c r="AS124" s="4083"/>
      <c r="AT124" s="4083"/>
      <c r="AU124" s="4083"/>
      <c r="AV124" s="4083"/>
      <c r="AW124" s="4083"/>
      <c r="AX124" s="219"/>
    </row>
    <row r="125" spans="1:50" ht="11.1" customHeight="1" x14ac:dyDescent="0.25">
      <c r="F125" s="2992" t="s">
        <v>23</v>
      </c>
      <c r="G125" s="247"/>
      <c r="I125" s="730" t="s">
        <v>0</v>
      </c>
      <c r="J125" s="729" t="s">
        <v>0</v>
      </c>
      <c r="K125" s="731">
        <v>0</v>
      </c>
      <c r="L125" s="732">
        <v>1</v>
      </c>
      <c r="M125" s="726">
        <v>2</v>
      </c>
      <c r="N125" s="732">
        <v>3</v>
      </c>
      <c r="O125" s="726">
        <v>4</v>
      </c>
      <c r="P125" s="725">
        <v>5</v>
      </c>
      <c r="Q125" s="726">
        <v>6</v>
      </c>
      <c r="R125" s="725">
        <v>7</v>
      </c>
      <c r="S125" s="725">
        <v>8</v>
      </c>
      <c r="T125" s="350"/>
      <c r="U125" s="4075"/>
      <c r="V125" s="4078"/>
      <c r="W125" s="4079"/>
      <c r="X125" s="4079"/>
      <c r="Y125" s="4079"/>
      <c r="Z125" s="4079"/>
      <c r="AA125" s="4079"/>
      <c r="AB125" s="3800"/>
      <c r="AC125" s="3801"/>
      <c r="AD125" s="3801"/>
      <c r="AE125" s="3801"/>
      <c r="AF125" s="3801"/>
      <c r="AG125" s="3802"/>
      <c r="AH125" s="349"/>
      <c r="AI125" s="3786"/>
      <c r="AJ125" s="3787"/>
      <c r="AK125" s="4083"/>
      <c r="AL125" s="4083"/>
      <c r="AM125" s="4083"/>
      <c r="AN125" s="4083"/>
      <c r="AO125" s="4083"/>
      <c r="AP125" s="4083"/>
      <c r="AQ125" s="4083"/>
      <c r="AR125" s="4083"/>
      <c r="AS125" s="4083"/>
      <c r="AT125" s="4083"/>
      <c r="AU125" s="4083"/>
      <c r="AV125" s="4083"/>
      <c r="AW125" s="4083"/>
      <c r="AX125" s="219"/>
    </row>
    <row r="126" spans="1:50" ht="11.1" customHeight="1" x14ac:dyDescent="0.25">
      <c r="F126" s="2990" t="s">
        <v>24</v>
      </c>
      <c r="G126" s="247"/>
      <c r="I126" s="727" t="s">
        <v>0</v>
      </c>
      <c r="J126" s="728" t="s">
        <v>0</v>
      </c>
      <c r="K126" s="729" t="s">
        <v>0</v>
      </c>
      <c r="L126" s="731">
        <v>0</v>
      </c>
      <c r="M126" s="725">
        <v>1</v>
      </c>
      <c r="N126" s="731">
        <v>2</v>
      </c>
      <c r="O126" s="725">
        <v>3</v>
      </c>
      <c r="P126" s="726">
        <v>4</v>
      </c>
      <c r="Q126" s="725">
        <v>5</v>
      </c>
      <c r="R126" s="726">
        <v>6</v>
      </c>
      <c r="S126" s="725">
        <v>7</v>
      </c>
      <c r="T126" s="350"/>
      <c r="U126" s="4074">
        <v>3</v>
      </c>
      <c r="V126" s="4076" t="s">
        <v>69</v>
      </c>
      <c r="W126" s="4077"/>
      <c r="X126" s="4077"/>
      <c r="Y126" s="4077"/>
      <c r="Z126" s="4077"/>
      <c r="AA126" s="4077"/>
      <c r="AB126" s="3797" t="s">
        <v>68</v>
      </c>
      <c r="AC126" s="3798"/>
      <c r="AD126" s="3798"/>
      <c r="AE126" s="3798"/>
      <c r="AF126" s="3798"/>
      <c r="AG126" s="3799"/>
      <c r="AH126" s="349"/>
      <c r="AI126" s="3784" t="s">
        <v>20</v>
      </c>
      <c r="AJ126" s="3785"/>
      <c r="AK126" s="3925" t="s">
        <v>344</v>
      </c>
      <c r="AL126" s="3926"/>
      <c r="AM126" s="3926"/>
      <c r="AN126" s="3926"/>
      <c r="AO126" s="3926"/>
      <c r="AP126" s="3926"/>
      <c r="AQ126" s="3926"/>
      <c r="AR126" s="3926"/>
      <c r="AS126" s="3926"/>
      <c r="AT126" s="3926"/>
      <c r="AU126" s="3926"/>
      <c r="AV126" s="3926"/>
      <c r="AW126" s="3927"/>
      <c r="AX126" s="219"/>
    </row>
    <row r="127" spans="1:50" ht="11.1" customHeight="1" x14ac:dyDescent="0.25">
      <c r="F127" s="2992" t="s">
        <v>29</v>
      </c>
      <c r="G127" s="247"/>
      <c r="I127" s="730" t="s">
        <v>0</v>
      </c>
      <c r="J127" s="729" t="s">
        <v>0</v>
      </c>
      <c r="K127" s="728" t="s">
        <v>0</v>
      </c>
      <c r="L127" s="729" t="s">
        <v>0</v>
      </c>
      <c r="M127" s="726">
        <v>0</v>
      </c>
      <c r="N127" s="732">
        <v>1</v>
      </c>
      <c r="O127" s="726">
        <v>2</v>
      </c>
      <c r="P127" s="725">
        <v>3</v>
      </c>
      <c r="Q127" s="726">
        <v>4</v>
      </c>
      <c r="R127" s="725">
        <v>5</v>
      </c>
      <c r="S127" s="726">
        <v>6</v>
      </c>
      <c r="T127" s="350"/>
      <c r="U127" s="4075"/>
      <c r="V127" s="4078"/>
      <c r="W127" s="4079"/>
      <c r="X127" s="4079"/>
      <c r="Y127" s="4079"/>
      <c r="Z127" s="4079"/>
      <c r="AA127" s="4079"/>
      <c r="AB127" s="3800"/>
      <c r="AC127" s="3801"/>
      <c r="AD127" s="3801"/>
      <c r="AE127" s="3801"/>
      <c r="AF127" s="3801"/>
      <c r="AG127" s="3802"/>
      <c r="AH127" s="349"/>
      <c r="AI127" s="3786"/>
      <c r="AJ127" s="3787"/>
      <c r="AK127" s="3928"/>
      <c r="AL127" s="3929"/>
      <c r="AM127" s="3929"/>
      <c r="AN127" s="3929"/>
      <c r="AO127" s="3929"/>
      <c r="AP127" s="3929"/>
      <c r="AQ127" s="3929"/>
      <c r="AR127" s="3929"/>
      <c r="AS127" s="3929"/>
      <c r="AT127" s="3929"/>
      <c r="AU127" s="3929"/>
      <c r="AV127" s="3929"/>
      <c r="AW127" s="3930"/>
      <c r="AX127" s="219"/>
    </row>
    <row r="128" spans="1:50" ht="11.1" customHeight="1" x14ac:dyDescent="0.25">
      <c r="F128" s="2990" t="s">
        <v>30</v>
      </c>
      <c r="G128" s="247"/>
      <c r="I128" s="727" t="s">
        <v>0</v>
      </c>
      <c r="J128" s="728" t="s">
        <v>0</v>
      </c>
      <c r="K128" s="729" t="s">
        <v>0</v>
      </c>
      <c r="L128" s="728" t="s">
        <v>0</v>
      </c>
      <c r="M128" s="727" t="s">
        <v>0</v>
      </c>
      <c r="N128" s="731">
        <v>0</v>
      </c>
      <c r="O128" s="725">
        <v>1</v>
      </c>
      <c r="P128" s="726">
        <v>2</v>
      </c>
      <c r="Q128" s="725">
        <v>3</v>
      </c>
      <c r="R128" s="726">
        <v>4</v>
      </c>
      <c r="S128" s="725">
        <v>5</v>
      </c>
      <c r="T128" s="350"/>
      <c r="U128" s="4074">
        <v>4</v>
      </c>
      <c r="V128" s="4076" t="s">
        <v>84</v>
      </c>
      <c r="W128" s="4077"/>
      <c r="X128" s="4077"/>
      <c r="Y128" s="4077"/>
      <c r="Z128" s="4077"/>
      <c r="AA128" s="4077"/>
      <c r="AB128" s="3797" t="s">
        <v>85</v>
      </c>
      <c r="AC128" s="3798"/>
      <c r="AD128" s="3798"/>
      <c r="AE128" s="3798"/>
      <c r="AF128" s="3798"/>
      <c r="AG128" s="3799"/>
      <c r="AH128" s="349"/>
      <c r="AI128" s="3784" t="s">
        <v>21</v>
      </c>
      <c r="AJ128" s="3785"/>
      <c r="AK128" s="3925" t="s">
        <v>342</v>
      </c>
      <c r="AL128" s="3926"/>
      <c r="AM128" s="3926"/>
      <c r="AN128" s="3926"/>
      <c r="AO128" s="3926"/>
      <c r="AP128" s="3926"/>
      <c r="AQ128" s="3926"/>
      <c r="AR128" s="3926"/>
      <c r="AS128" s="3926"/>
      <c r="AT128" s="3926"/>
      <c r="AU128" s="3926"/>
      <c r="AV128" s="3926"/>
      <c r="AW128" s="3927"/>
      <c r="AX128" s="219"/>
    </row>
    <row r="129" spans="6:50" ht="11.1" customHeight="1" x14ac:dyDescent="0.25">
      <c r="F129" s="2990" t="s">
        <v>33</v>
      </c>
      <c r="G129" s="247"/>
      <c r="I129" s="727" t="s">
        <v>0</v>
      </c>
      <c r="J129" s="728" t="s">
        <v>0</v>
      </c>
      <c r="K129" s="728" t="s">
        <v>0</v>
      </c>
      <c r="L129" s="728" t="s">
        <v>0</v>
      </c>
      <c r="M129" s="727" t="s">
        <v>0</v>
      </c>
      <c r="N129" s="728" t="s">
        <v>0</v>
      </c>
      <c r="O129" s="725">
        <v>0</v>
      </c>
      <c r="P129" s="725">
        <v>1</v>
      </c>
      <c r="Q129" s="726">
        <v>2</v>
      </c>
      <c r="R129" s="725">
        <v>3</v>
      </c>
      <c r="S129" s="726">
        <v>4</v>
      </c>
      <c r="T129" s="350"/>
      <c r="U129" s="4075"/>
      <c r="V129" s="4078"/>
      <c r="W129" s="4079"/>
      <c r="X129" s="4079"/>
      <c r="Y129" s="4079"/>
      <c r="Z129" s="4079"/>
      <c r="AA129" s="4079"/>
      <c r="AB129" s="3800"/>
      <c r="AC129" s="3801"/>
      <c r="AD129" s="3801"/>
      <c r="AE129" s="3801"/>
      <c r="AF129" s="3801"/>
      <c r="AG129" s="3802"/>
      <c r="AH129" s="349"/>
      <c r="AI129" s="3786"/>
      <c r="AJ129" s="3787"/>
      <c r="AK129" s="3928"/>
      <c r="AL129" s="3929"/>
      <c r="AM129" s="3929"/>
      <c r="AN129" s="3929"/>
      <c r="AO129" s="3929"/>
      <c r="AP129" s="3929"/>
      <c r="AQ129" s="3929"/>
      <c r="AR129" s="3929"/>
      <c r="AS129" s="3929"/>
      <c r="AT129" s="3929"/>
      <c r="AU129" s="3929"/>
      <c r="AV129" s="3929"/>
      <c r="AW129" s="3930"/>
      <c r="AX129" s="219"/>
    </row>
    <row r="130" spans="6:50" ht="11.1" customHeight="1" x14ac:dyDescent="0.25">
      <c r="F130" s="2990" t="s">
        <v>56</v>
      </c>
      <c r="I130" s="727" t="s">
        <v>0</v>
      </c>
      <c r="J130" s="728" t="s">
        <v>0</v>
      </c>
      <c r="K130" s="728" t="s">
        <v>0</v>
      </c>
      <c r="L130" s="728" t="s">
        <v>0</v>
      </c>
      <c r="M130" s="727" t="s">
        <v>0</v>
      </c>
      <c r="N130" s="728" t="s">
        <v>0</v>
      </c>
      <c r="O130" s="728" t="s">
        <v>0</v>
      </c>
      <c r="P130" s="725">
        <v>0</v>
      </c>
      <c r="Q130" s="725">
        <v>1</v>
      </c>
      <c r="R130" s="726">
        <v>2</v>
      </c>
      <c r="S130" s="725">
        <v>3</v>
      </c>
      <c r="T130" s="350"/>
      <c r="U130" s="4074">
        <v>5</v>
      </c>
      <c r="V130" s="4076" t="s">
        <v>122</v>
      </c>
      <c r="W130" s="4077"/>
      <c r="X130" s="4077"/>
      <c r="Y130" s="4077"/>
      <c r="Z130" s="4077"/>
      <c r="AA130" s="4077"/>
      <c r="AB130" s="3797" t="s">
        <v>121</v>
      </c>
      <c r="AC130" s="3798"/>
      <c r="AD130" s="3798"/>
      <c r="AE130" s="3798"/>
      <c r="AF130" s="3798"/>
      <c r="AG130" s="3799"/>
      <c r="AH130" s="349"/>
      <c r="AI130" s="3784" t="s">
        <v>24</v>
      </c>
      <c r="AJ130" s="3785"/>
      <c r="AK130" s="3937">
        <f>COUNTIF(AH$7:AH$107,"=4")</f>
        <v>4</v>
      </c>
      <c r="AL130" s="3938"/>
      <c r="AM130" s="3938"/>
      <c r="AN130" s="4053" t="s">
        <v>295</v>
      </c>
      <c r="AO130" s="4053"/>
      <c r="AP130" s="4053"/>
      <c r="AQ130" s="4053"/>
      <c r="AR130" s="4053"/>
      <c r="AS130" s="4053"/>
      <c r="AT130" s="4053"/>
      <c r="AU130" s="4053"/>
      <c r="AV130" s="4053"/>
      <c r="AW130" s="4054"/>
      <c r="AX130" s="219"/>
    </row>
    <row r="131" spans="6:50" ht="11.1" customHeight="1" x14ac:dyDescent="0.25">
      <c r="F131" s="2990" t="s">
        <v>48</v>
      </c>
      <c r="I131" s="727" t="s">
        <v>0</v>
      </c>
      <c r="J131" s="728" t="s">
        <v>0</v>
      </c>
      <c r="K131" s="728" t="s">
        <v>0</v>
      </c>
      <c r="L131" s="728" t="s">
        <v>0</v>
      </c>
      <c r="M131" s="727" t="s">
        <v>0</v>
      </c>
      <c r="N131" s="728" t="s">
        <v>0</v>
      </c>
      <c r="O131" s="728" t="s">
        <v>0</v>
      </c>
      <c r="P131" s="728" t="s">
        <v>0</v>
      </c>
      <c r="Q131" s="725">
        <v>0</v>
      </c>
      <c r="R131" s="725">
        <v>1</v>
      </c>
      <c r="S131" s="726">
        <v>2</v>
      </c>
      <c r="T131" s="350"/>
      <c r="U131" s="4075"/>
      <c r="V131" s="4078"/>
      <c r="W131" s="4079"/>
      <c r="X131" s="4079"/>
      <c r="Y131" s="4079"/>
      <c r="Z131" s="4079"/>
      <c r="AA131" s="4079"/>
      <c r="AB131" s="3800"/>
      <c r="AC131" s="3801"/>
      <c r="AD131" s="3801"/>
      <c r="AE131" s="3801"/>
      <c r="AF131" s="3801"/>
      <c r="AG131" s="3802"/>
      <c r="AH131" s="349"/>
      <c r="AI131" s="3786"/>
      <c r="AJ131" s="3787"/>
      <c r="AK131" s="3939"/>
      <c r="AL131" s="3940"/>
      <c r="AM131" s="3940"/>
      <c r="AN131" s="4055"/>
      <c r="AO131" s="4055"/>
      <c r="AP131" s="4055"/>
      <c r="AQ131" s="4055"/>
      <c r="AR131" s="4055"/>
      <c r="AS131" s="4055"/>
      <c r="AT131" s="4055"/>
      <c r="AU131" s="4055"/>
      <c r="AV131" s="4055"/>
      <c r="AW131" s="4056"/>
      <c r="AX131" s="219"/>
    </row>
    <row r="132" spans="6:50" ht="11.1" customHeight="1" x14ac:dyDescent="0.25">
      <c r="F132" s="2990" t="s">
        <v>62</v>
      </c>
      <c r="I132" s="727" t="s">
        <v>0</v>
      </c>
      <c r="J132" s="728" t="s">
        <v>0</v>
      </c>
      <c r="K132" s="728" t="s">
        <v>0</v>
      </c>
      <c r="L132" s="728" t="s">
        <v>0</v>
      </c>
      <c r="M132" s="727" t="s">
        <v>0</v>
      </c>
      <c r="N132" s="728" t="s">
        <v>0</v>
      </c>
      <c r="O132" s="728" t="s">
        <v>0</v>
      </c>
      <c r="P132" s="728" t="s">
        <v>0</v>
      </c>
      <c r="Q132" s="728" t="s">
        <v>0</v>
      </c>
      <c r="R132" s="725">
        <v>0</v>
      </c>
      <c r="S132" s="725">
        <v>1</v>
      </c>
      <c r="T132" s="350"/>
      <c r="U132" s="4074">
        <v>6</v>
      </c>
      <c r="V132" s="4076" t="s">
        <v>176</v>
      </c>
      <c r="W132" s="4077"/>
      <c r="X132" s="4077"/>
      <c r="Y132" s="4077"/>
      <c r="Z132" s="4077"/>
      <c r="AA132" s="4077"/>
      <c r="AB132" s="3797" t="s">
        <v>180</v>
      </c>
      <c r="AC132" s="3798"/>
      <c r="AD132" s="3798"/>
      <c r="AE132" s="3798"/>
      <c r="AF132" s="3798"/>
      <c r="AG132" s="3799"/>
      <c r="AH132" s="349"/>
      <c r="AI132" s="3784" t="s">
        <v>33</v>
      </c>
      <c r="AJ132" s="3785"/>
      <c r="AK132" s="3937">
        <f>COUNTIF(AH$7:AH$107,"=3")</f>
        <v>2</v>
      </c>
      <c r="AL132" s="3938"/>
      <c r="AM132" s="3938"/>
      <c r="AN132" s="4053" t="s">
        <v>110</v>
      </c>
      <c r="AO132" s="4053"/>
      <c r="AP132" s="4053"/>
      <c r="AQ132" s="4053"/>
      <c r="AR132" s="4053"/>
      <c r="AS132" s="4053"/>
      <c r="AT132" s="4053"/>
      <c r="AU132" s="4053"/>
      <c r="AV132" s="4053"/>
      <c r="AW132" s="4054"/>
      <c r="AX132" s="219"/>
    </row>
    <row r="133" spans="6:50" ht="11.1" customHeight="1" x14ac:dyDescent="0.25">
      <c r="F133" s="2990" t="s">
        <v>130</v>
      </c>
      <c r="I133" s="727" t="s">
        <v>0</v>
      </c>
      <c r="J133" s="728" t="s">
        <v>0</v>
      </c>
      <c r="K133" s="728" t="s">
        <v>0</v>
      </c>
      <c r="L133" s="728" t="s">
        <v>0</v>
      </c>
      <c r="M133" s="727" t="s">
        <v>0</v>
      </c>
      <c r="N133" s="728" t="s">
        <v>0</v>
      </c>
      <c r="O133" s="728" t="s">
        <v>0</v>
      </c>
      <c r="P133" s="728" t="s">
        <v>0</v>
      </c>
      <c r="Q133" s="728" t="s">
        <v>0</v>
      </c>
      <c r="R133" s="728" t="s">
        <v>0</v>
      </c>
      <c r="S133" s="725">
        <v>0</v>
      </c>
      <c r="T133" s="350"/>
      <c r="U133" s="4075"/>
      <c r="V133" s="4078"/>
      <c r="W133" s="4079"/>
      <c r="X133" s="4079"/>
      <c r="Y133" s="4079"/>
      <c r="Z133" s="4079"/>
      <c r="AA133" s="4079"/>
      <c r="AB133" s="3800"/>
      <c r="AC133" s="3801"/>
      <c r="AD133" s="3801"/>
      <c r="AE133" s="3801"/>
      <c r="AF133" s="3801"/>
      <c r="AG133" s="3802"/>
      <c r="AH133" s="349"/>
      <c r="AI133" s="3786"/>
      <c r="AJ133" s="3787"/>
      <c r="AK133" s="3939"/>
      <c r="AL133" s="3940"/>
      <c r="AM133" s="3940"/>
      <c r="AN133" s="4055"/>
      <c r="AO133" s="4055"/>
      <c r="AP133" s="4055"/>
      <c r="AQ133" s="4055"/>
      <c r="AR133" s="4055"/>
      <c r="AS133" s="4055"/>
      <c r="AT133" s="4055"/>
      <c r="AU133" s="4055"/>
      <c r="AV133" s="4055"/>
      <c r="AW133" s="4056"/>
      <c r="AX133" s="219"/>
    </row>
    <row r="134" spans="6:50" ht="11.1" customHeight="1" x14ac:dyDescent="0.25">
      <c r="F134" s="2996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4074">
        <v>7</v>
      </c>
      <c r="V134" s="4076" t="s">
        <v>216</v>
      </c>
      <c r="W134" s="4077"/>
      <c r="X134" s="4077"/>
      <c r="Y134" s="4077"/>
      <c r="Z134" s="4077"/>
      <c r="AA134" s="4077"/>
      <c r="AB134" s="3797" t="s">
        <v>217</v>
      </c>
      <c r="AC134" s="3798"/>
      <c r="AD134" s="3798"/>
      <c r="AE134" s="3798"/>
      <c r="AF134" s="3798"/>
      <c r="AG134" s="3799"/>
      <c r="AH134" s="349"/>
      <c r="AI134" s="3784" t="s">
        <v>62</v>
      </c>
      <c r="AJ134" s="3785"/>
      <c r="AK134" s="3937">
        <f>COUNTIF(AH$7:AH$107,"=2")</f>
        <v>3</v>
      </c>
      <c r="AL134" s="3938"/>
      <c r="AM134" s="3938"/>
      <c r="AN134" s="4053" t="s">
        <v>111</v>
      </c>
      <c r="AO134" s="4053"/>
      <c r="AP134" s="4053"/>
      <c r="AQ134" s="4053"/>
      <c r="AR134" s="4053"/>
      <c r="AS134" s="4053"/>
      <c r="AT134" s="4053"/>
      <c r="AU134" s="4053"/>
      <c r="AV134" s="4053"/>
      <c r="AW134" s="4054"/>
      <c r="AX134" s="219"/>
    </row>
    <row r="135" spans="6:50" ht="11.1" customHeight="1" x14ac:dyDescent="0.25">
      <c r="F135" s="322"/>
      <c r="R135" s="350"/>
      <c r="U135" s="4075"/>
      <c r="V135" s="4078"/>
      <c r="W135" s="4079"/>
      <c r="X135" s="4079"/>
      <c r="Y135" s="4079"/>
      <c r="Z135" s="4079"/>
      <c r="AA135" s="4079"/>
      <c r="AB135" s="3800"/>
      <c r="AC135" s="3801"/>
      <c r="AD135" s="3801"/>
      <c r="AE135" s="3801"/>
      <c r="AF135" s="3801"/>
      <c r="AG135" s="3802"/>
      <c r="AH135" s="349"/>
      <c r="AI135" s="3786"/>
      <c r="AJ135" s="3787"/>
      <c r="AK135" s="3939"/>
      <c r="AL135" s="3940"/>
      <c r="AM135" s="3940"/>
      <c r="AN135" s="4055"/>
      <c r="AO135" s="4055"/>
      <c r="AP135" s="4055"/>
      <c r="AQ135" s="4055"/>
      <c r="AR135" s="4055"/>
      <c r="AS135" s="4055"/>
      <c r="AT135" s="4055"/>
      <c r="AU135" s="4055"/>
      <c r="AV135" s="4055"/>
      <c r="AW135" s="4056"/>
    </row>
    <row r="136" spans="6:50" ht="11.1" customHeight="1" x14ac:dyDescent="0.25">
      <c r="F136" s="322"/>
      <c r="R136" s="350"/>
      <c r="U136" s="4074">
        <v>8</v>
      </c>
      <c r="V136" s="4076" t="s">
        <v>268</v>
      </c>
      <c r="W136" s="4077"/>
      <c r="X136" s="4077"/>
      <c r="Y136" s="4077"/>
      <c r="Z136" s="4077"/>
      <c r="AA136" s="4077"/>
      <c r="AB136" s="3797" t="s">
        <v>270</v>
      </c>
      <c r="AC136" s="3798"/>
      <c r="AD136" s="3798"/>
      <c r="AE136" s="3798"/>
      <c r="AF136" s="3798"/>
      <c r="AG136" s="3799"/>
      <c r="AH136" s="217"/>
      <c r="AI136" s="3784" t="s">
        <v>343</v>
      </c>
      <c r="AJ136" s="3785"/>
      <c r="AK136" s="3937">
        <f>COUNTIF(AH$7:AH$107,"=1")</f>
        <v>19</v>
      </c>
      <c r="AL136" s="3938"/>
      <c r="AM136" s="3938"/>
      <c r="AN136" s="4081" t="s">
        <v>348</v>
      </c>
      <c r="AO136" s="4082"/>
      <c r="AP136" s="4082"/>
      <c r="AQ136" s="4082"/>
      <c r="AR136" s="4082"/>
      <c r="AS136" s="4082"/>
      <c r="AT136" s="4082"/>
      <c r="AU136" s="4082"/>
      <c r="AV136" s="4082"/>
      <c r="AW136" s="4082"/>
    </row>
    <row r="137" spans="6:50" ht="11.1" customHeight="1" x14ac:dyDescent="0.25">
      <c r="F137" s="2996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4075"/>
      <c r="V137" s="4078"/>
      <c r="W137" s="4079"/>
      <c r="X137" s="4079"/>
      <c r="Y137" s="4079"/>
      <c r="Z137" s="4079"/>
      <c r="AA137" s="4079"/>
      <c r="AB137" s="3800"/>
      <c r="AC137" s="3801"/>
      <c r="AD137" s="3801"/>
      <c r="AE137" s="3801"/>
      <c r="AF137" s="3801"/>
      <c r="AG137" s="3802"/>
      <c r="AH137" s="346"/>
      <c r="AI137" s="3786"/>
      <c r="AJ137" s="3787"/>
      <c r="AK137" s="3939"/>
      <c r="AL137" s="3940"/>
      <c r="AM137" s="3940"/>
      <c r="AN137" s="4081"/>
      <c r="AO137" s="4082"/>
      <c r="AP137" s="4082"/>
      <c r="AQ137" s="4082"/>
      <c r="AR137" s="4082"/>
      <c r="AS137" s="4082"/>
      <c r="AT137" s="4082"/>
      <c r="AU137" s="4082"/>
      <c r="AV137" s="4082"/>
      <c r="AW137" s="4082"/>
    </row>
    <row r="138" spans="6:50" ht="11.1" customHeight="1" x14ac:dyDescent="0.25">
      <c r="F138" s="2996"/>
      <c r="I138" s="350"/>
      <c r="J138" s="350"/>
      <c r="K138" s="350"/>
      <c r="L138" s="350"/>
      <c r="M138" s="350"/>
      <c r="N138" s="350"/>
      <c r="O138" s="350"/>
      <c r="P138" s="350"/>
      <c r="Q138" s="350"/>
      <c r="U138" s="4074">
        <v>9</v>
      </c>
      <c r="V138" s="4076" t="s">
        <v>296</v>
      </c>
      <c r="W138" s="4077"/>
      <c r="X138" s="4077"/>
      <c r="Y138" s="4077"/>
      <c r="Z138" s="4077"/>
      <c r="AA138" s="4077"/>
      <c r="AB138" s="3797" t="s">
        <v>298</v>
      </c>
      <c r="AC138" s="3798"/>
      <c r="AD138" s="3798"/>
      <c r="AE138" s="3798"/>
      <c r="AF138" s="3798"/>
      <c r="AG138" s="3799"/>
      <c r="AH138" s="254"/>
      <c r="AI138" s="219"/>
      <c r="AT138" s="347"/>
      <c r="AU138" s="217"/>
      <c r="AV138" s="217"/>
    </row>
    <row r="139" spans="6:50" ht="11.1" customHeight="1" x14ac:dyDescent="0.25">
      <c r="F139" s="2997" t="s">
        <v>727</v>
      </c>
      <c r="G139" s="351"/>
      <c r="H139" s="208"/>
      <c r="S139" s="318"/>
      <c r="T139" s="318"/>
      <c r="U139" s="4075"/>
      <c r="V139" s="4078"/>
      <c r="W139" s="4079"/>
      <c r="X139" s="4079"/>
      <c r="Y139" s="4079"/>
      <c r="Z139" s="4079"/>
      <c r="AA139" s="4079"/>
      <c r="AB139" s="3800"/>
      <c r="AC139" s="3801"/>
      <c r="AD139" s="3801"/>
      <c r="AE139" s="3801"/>
      <c r="AF139" s="3801"/>
      <c r="AG139" s="3802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2998"/>
      <c r="G140" s="352"/>
      <c r="H140" s="352"/>
      <c r="I140" s="3813" t="s">
        <v>349</v>
      </c>
      <c r="J140" s="3813"/>
      <c r="K140" s="3813"/>
      <c r="L140" s="3813"/>
      <c r="M140" s="3813"/>
      <c r="N140" s="3813"/>
      <c r="O140" s="3813"/>
      <c r="P140" s="3813"/>
      <c r="Q140" s="3814"/>
      <c r="U140" s="4074">
        <v>10</v>
      </c>
      <c r="V140" s="4076" t="s">
        <v>316</v>
      </c>
      <c r="W140" s="4077"/>
      <c r="X140" s="4077"/>
      <c r="Y140" s="4077"/>
      <c r="Z140" s="4077"/>
      <c r="AA140" s="4077"/>
      <c r="AB140" s="3797" t="s">
        <v>318</v>
      </c>
      <c r="AC140" s="3798"/>
      <c r="AD140" s="3798"/>
      <c r="AE140" s="3798"/>
      <c r="AF140" s="3798"/>
      <c r="AG140" s="3799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2999"/>
      <c r="G141" s="353"/>
      <c r="H141" s="353"/>
      <c r="I141" s="3815"/>
      <c r="J141" s="3815"/>
      <c r="K141" s="3815"/>
      <c r="L141" s="3815"/>
      <c r="M141" s="3815"/>
      <c r="N141" s="3815"/>
      <c r="O141" s="3815"/>
      <c r="P141" s="3815"/>
      <c r="Q141" s="3816"/>
      <c r="S141" s="318"/>
      <c r="T141" s="318"/>
      <c r="U141" s="4075"/>
      <c r="V141" s="4078"/>
      <c r="W141" s="4079"/>
      <c r="X141" s="4079"/>
      <c r="Y141" s="4079"/>
      <c r="Z141" s="4079"/>
      <c r="AA141" s="4079"/>
      <c r="AB141" s="3800"/>
      <c r="AC141" s="3801"/>
      <c r="AD141" s="3801"/>
      <c r="AE141" s="3801"/>
      <c r="AF141" s="3801"/>
      <c r="AG141" s="3802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00"/>
      <c r="G142" s="354"/>
      <c r="H142" s="354"/>
      <c r="I142" s="3817"/>
      <c r="J142" s="3817"/>
      <c r="K142" s="3817"/>
      <c r="L142" s="3817"/>
      <c r="M142" s="3817"/>
      <c r="N142" s="3817"/>
      <c r="O142" s="3817"/>
      <c r="P142" s="3817"/>
      <c r="Q142" s="3818"/>
      <c r="U142" s="4080">
        <v>11</v>
      </c>
      <c r="V142" s="4076" t="s">
        <v>352</v>
      </c>
      <c r="W142" s="4077"/>
      <c r="X142" s="4077"/>
      <c r="Y142" s="4077"/>
      <c r="Z142" s="4077"/>
      <c r="AA142" s="4077"/>
      <c r="AB142" s="3797" t="s">
        <v>820</v>
      </c>
      <c r="AC142" s="3798"/>
      <c r="AD142" s="3798"/>
      <c r="AE142" s="3798"/>
      <c r="AF142" s="3798"/>
      <c r="AG142" s="3799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01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4080"/>
      <c r="V143" s="4078"/>
      <c r="W143" s="4079"/>
      <c r="X143" s="4079"/>
      <c r="Y143" s="4079"/>
      <c r="Z143" s="4079"/>
      <c r="AA143" s="4079"/>
      <c r="AB143" s="3800"/>
      <c r="AC143" s="3801"/>
      <c r="AD143" s="3801"/>
      <c r="AE143" s="3801"/>
      <c r="AF143" s="3801"/>
      <c r="AG143" s="3802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02"/>
      <c r="G144" s="352"/>
      <c r="H144" s="352"/>
      <c r="I144" s="3813" t="s">
        <v>350</v>
      </c>
      <c r="J144" s="3813"/>
      <c r="K144" s="3813"/>
      <c r="L144" s="3813"/>
      <c r="M144" s="3813"/>
      <c r="N144" s="3813"/>
      <c r="O144" s="3813"/>
      <c r="P144" s="3813"/>
      <c r="Q144" s="3814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815"/>
      <c r="J145" s="3815"/>
      <c r="K145" s="3815"/>
      <c r="L145" s="3815"/>
      <c r="M145" s="3815"/>
      <c r="N145" s="3815"/>
      <c r="O145" s="3815"/>
      <c r="P145" s="3815"/>
      <c r="Q145" s="3816"/>
      <c r="S145" s="3916" t="s">
        <v>183</v>
      </c>
      <c r="T145" s="3917"/>
      <c r="U145" s="3917"/>
      <c r="V145" s="3917"/>
      <c r="W145" s="3917"/>
      <c r="X145" s="3917"/>
      <c r="Y145" s="3917"/>
      <c r="Z145" s="3917"/>
      <c r="AA145" s="3917"/>
      <c r="AB145" s="3917"/>
      <c r="AC145" s="3917"/>
      <c r="AD145" s="3917"/>
      <c r="AE145" s="3917"/>
      <c r="AF145" s="3917"/>
      <c r="AG145" s="3917"/>
      <c r="AH145" s="3917"/>
      <c r="AI145" s="3917"/>
      <c r="AJ145" s="3917"/>
      <c r="AK145" s="3917"/>
      <c r="AL145" s="3918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03"/>
      <c r="G146" s="1586"/>
      <c r="H146" s="1586"/>
      <c r="I146" s="3815"/>
      <c r="J146" s="3815"/>
      <c r="K146" s="3815"/>
      <c r="L146" s="3815"/>
      <c r="M146" s="3815"/>
      <c r="N146" s="3815"/>
      <c r="O146" s="3815"/>
      <c r="P146" s="3815"/>
      <c r="Q146" s="3816"/>
      <c r="S146" s="3919"/>
      <c r="T146" s="3920"/>
      <c r="U146" s="3920"/>
      <c r="V146" s="3920"/>
      <c r="W146" s="3920"/>
      <c r="X146" s="3920"/>
      <c r="Y146" s="3920"/>
      <c r="Z146" s="3920"/>
      <c r="AA146" s="3920"/>
      <c r="AB146" s="3920"/>
      <c r="AC146" s="3920"/>
      <c r="AD146" s="3920"/>
      <c r="AE146" s="3920"/>
      <c r="AF146" s="3920"/>
      <c r="AG146" s="3920"/>
      <c r="AH146" s="3920"/>
      <c r="AI146" s="3920"/>
      <c r="AJ146" s="3920"/>
      <c r="AK146" s="3920"/>
      <c r="AL146" s="3921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809"/>
      <c r="G147" s="3810"/>
      <c r="H147" s="3810"/>
      <c r="I147" s="3815"/>
      <c r="J147" s="3815"/>
      <c r="K147" s="3815"/>
      <c r="L147" s="3815"/>
      <c r="M147" s="3815"/>
      <c r="N147" s="3815"/>
      <c r="O147" s="3815"/>
      <c r="P147" s="3815"/>
      <c r="Q147" s="3816"/>
      <c r="S147" s="3919"/>
      <c r="T147" s="3920"/>
      <c r="U147" s="3920"/>
      <c r="V147" s="3920"/>
      <c r="W147" s="3920"/>
      <c r="X147" s="3920"/>
      <c r="Y147" s="3920"/>
      <c r="Z147" s="3920"/>
      <c r="AA147" s="3920"/>
      <c r="AB147" s="3920"/>
      <c r="AC147" s="3920"/>
      <c r="AD147" s="3920"/>
      <c r="AE147" s="3920"/>
      <c r="AF147" s="3920"/>
      <c r="AG147" s="3920"/>
      <c r="AH147" s="3920"/>
      <c r="AI147" s="3920"/>
      <c r="AJ147" s="3920"/>
      <c r="AK147" s="3920"/>
      <c r="AL147" s="3921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811"/>
      <c r="G148" s="3812"/>
      <c r="H148" s="3812"/>
      <c r="I148" s="3817"/>
      <c r="J148" s="3817"/>
      <c r="K148" s="3817"/>
      <c r="L148" s="3817"/>
      <c r="M148" s="3817"/>
      <c r="N148" s="3817"/>
      <c r="O148" s="3817"/>
      <c r="P148" s="3817"/>
      <c r="Q148" s="3818"/>
      <c r="S148" s="3919"/>
      <c r="T148" s="3920"/>
      <c r="U148" s="3920"/>
      <c r="V148" s="3920"/>
      <c r="W148" s="3920"/>
      <c r="X148" s="3920"/>
      <c r="Y148" s="3920"/>
      <c r="Z148" s="3920"/>
      <c r="AA148" s="3920"/>
      <c r="AB148" s="3920"/>
      <c r="AC148" s="3920"/>
      <c r="AD148" s="3920"/>
      <c r="AE148" s="3920"/>
      <c r="AF148" s="3920"/>
      <c r="AG148" s="3920"/>
      <c r="AH148" s="3920"/>
      <c r="AI148" s="3920"/>
      <c r="AJ148" s="3920"/>
      <c r="AK148" s="3920"/>
      <c r="AL148" s="3921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919"/>
      <c r="T149" s="3920"/>
      <c r="U149" s="3920"/>
      <c r="V149" s="3920"/>
      <c r="W149" s="3920"/>
      <c r="X149" s="3920"/>
      <c r="Y149" s="3920"/>
      <c r="Z149" s="3920"/>
      <c r="AA149" s="3920"/>
      <c r="AB149" s="3920"/>
      <c r="AC149" s="3920"/>
      <c r="AD149" s="3920"/>
      <c r="AE149" s="3920"/>
      <c r="AF149" s="3920"/>
      <c r="AG149" s="3920"/>
      <c r="AH149" s="3920"/>
      <c r="AI149" s="3920"/>
      <c r="AJ149" s="3920"/>
      <c r="AK149" s="3920"/>
      <c r="AL149" s="3921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922"/>
      <c r="T150" s="3923"/>
      <c r="U150" s="3923"/>
      <c r="V150" s="3923"/>
      <c r="W150" s="3923"/>
      <c r="X150" s="3923"/>
      <c r="Y150" s="3923"/>
      <c r="Z150" s="3923"/>
      <c r="AA150" s="3923"/>
      <c r="AB150" s="3923"/>
      <c r="AC150" s="3923"/>
      <c r="AD150" s="3923"/>
      <c r="AE150" s="3923"/>
      <c r="AF150" s="3923"/>
      <c r="AG150" s="3923"/>
      <c r="AH150" s="3923"/>
      <c r="AI150" s="3923"/>
      <c r="AJ150" s="3923"/>
      <c r="AK150" s="3923"/>
      <c r="AL150" s="3924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46</vt:i4>
      </vt:variant>
    </vt:vector>
  </HeadingPairs>
  <TitlesOfParts>
    <vt:vector size="66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S13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'S13'!joueurs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'S13'!Print_Area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  <vt:lpstr>'S13'!Zone_d_impression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2020-02-01T16:42:50Z</cp:lastPrinted>
  <dcterms:created xsi:type="dcterms:W3CDTF">2007-05-25T23:40:54Z</dcterms:created>
  <dcterms:modified xsi:type="dcterms:W3CDTF">2021-08-24T10:24:55Z</dcterms:modified>
</cp:coreProperties>
</file>